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D:\1.TGRR kiroku\2021\10.東海学生(女子)駅伝\1.EF\"/>
    </mc:Choice>
  </mc:AlternateContent>
  <xr:revisionPtr revIDLastSave="0" documentId="8_{2195BF2F-45EA-4899-8FFE-FDB33EEA4545}" xr6:coauthVersionLast="47" xr6:coauthVersionMax="47" xr10:uidLastSave="{00000000-0000-0000-0000-000000000000}"/>
  <workbookProtection workbookAlgorithmName="SHA-512" workbookHashValue="W+lo6BxVGl0GLL8MS4fLL083yjegU3s8k3unMaXqySwt+cWwJ+FTTADRsrtmtO8TKvAMl+MJkW2nOedqLlXGUA==" workbookSaltValue="nMinVNFeYVLc67yeXcdDHA==" workbookSpinCount="100000" lockStructure="1"/>
  <bookViews>
    <workbookView xWindow="-110" yWindow="-110" windowWidth="19420" windowHeight="10420" xr2:uid="{00000000-000D-0000-FFFF-FFFF00000000}"/>
  </bookViews>
  <sheets>
    <sheet name="基本情報登録" sheetId="1" r:id="rId1"/>
    <sheet name="様式Ⅲ－1(男子)" sheetId="2" r:id="rId2"/>
    <sheet name="様式Ⅱ(男子4×100mR)" sheetId="11" state="hidden" r:id="rId3"/>
    <sheet name="様式Ⅱ(男子4×400mR)" sheetId="13" state="hidden" r:id="rId4"/>
    <sheet name="様式Ⅲ－2　チームエントリー（男子）" sheetId="22" r:id="rId5"/>
    <sheet name="様式Ⅲ－2　チームエントリー（男子B）※該当校のみ " sheetId="24" r:id="rId6"/>
    <sheet name="学連混成申込書（男子）" sheetId="27" r:id="rId7"/>
    <sheet name="様式Ⅲ－1(女子)" sheetId="19" r:id="rId8"/>
    <sheet name="様式Ⅱ(女子4×100mR)" sheetId="16" state="hidden" r:id="rId9"/>
    <sheet name="様式Ⅱ(女子4×400mR)" sheetId="17" state="hidden" r:id="rId10"/>
    <sheet name="様式Ⅲ　明細書" sheetId="18" state="hidden" r:id="rId11"/>
    <sheet name="qqq" sheetId="21" state="hidden" r:id="rId12"/>
    <sheet name="様式Ⅲ－2　チームエントリー（女子）" sheetId="23" r:id="rId13"/>
    <sheet name="MAT(男子)" sheetId="4" state="hidden" r:id="rId14"/>
    <sheet name="MAT(女子)" sheetId="10" state="hidden" r:id="rId15"/>
    <sheet name="MAT(リレー&amp;所属)" sheetId="12" state="hidden" r:id="rId16"/>
    <sheet name="様式Ⅲ－2　チームエントリー（女子B）" sheetId="25" r:id="rId17"/>
    <sheet name="様式Ⅲ－2　チームエントリー（女子C） " sheetId="26" r:id="rId18"/>
    <sheet name="加盟校情報&amp;大会設定" sheetId="5" state="hidden" r:id="rId19"/>
    <sheet name="学連混成申込書（女子）" sheetId="28" r:id="rId20"/>
    <sheet name="男子登録情報" sheetId="3" state="hidden" r:id="rId21"/>
    <sheet name="女子登録情報" sheetId="8" state="hidden" r:id="rId22"/>
  </sheets>
  <externalReferences>
    <externalReference r:id="rId23"/>
  </externalReferences>
  <definedNames>
    <definedName name="_xlnm._FilterDatabase" localSheetId="18" hidden="1">'加盟校情報&amp;大会設定'!$G$4:$J$5</definedName>
    <definedName name="_xlnm._FilterDatabase" localSheetId="7" hidden="1">'様式Ⅲ－1(女子)'!$K$19:$K$21</definedName>
    <definedName name="_xlnm._FilterDatabase" localSheetId="1" hidden="1">'様式Ⅲ－1(男子)'!$K$19:$K$21</definedName>
    <definedName name="_xlnm.Print_Area" localSheetId="11">qqq!$A$1:$I$48</definedName>
    <definedName name="_xlnm.Print_Area" localSheetId="19">'学連混成申込書（女子）'!$B$2:$F$19</definedName>
    <definedName name="_xlnm.Print_Area" localSheetId="6">'学連混成申込書（男子）'!$B$2:$F$19</definedName>
    <definedName name="_xlnm.Print_Area" localSheetId="0">基本情報登録!$A$1:$J$54</definedName>
    <definedName name="_xlnm.Print_Area" localSheetId="8">'様式Ⅱ(女子4×100mR)'!$A$1:$J$584</definedName>
    <definedName name="_xlnm.Print_Area" localSheetId="9">'様式Ⅱ(女子4×400mR)'!$A$1:$J$584</definedName>
    <definedName name="_xlnm.Print_Area" localSheetId="2">'様式Ⅱ(男子4×100mR)'!$A$1:$J$584</definedName>
    <definedName name="_xlnm.Print_Area" localSheetId="3">'様式Ⅱ(男子4×400mR)'!$A$1:$J$584</definedName>
    <definedName name="_xlnm.Print_Area" localSheetId="10">'様式Ⅲ　明細書'!$A$1:$I$55</definedName>
    <definedName name="_xlnm.Print_Area" localSheetId="7">'様式Ⅲ－1(女子)'!$A$1:$U$468</definedName>
    <definedName name="_xlnm.Print_Area" localSheetId="1">'様式Ⅲ－1(男子)'!$A$1:$T$468</definedName>
    <definedName name="_xlnm.Print_Area" localSheetId="12">'様式Ⅲ－2　チームエントリー（女子）'!$A$1:$K$53</definedName>
    <definedName name="_xlnm.Print_Area" localSheetId="16">'様式Ⅲ－2　チームエントリー（女子B）'!$A$1:$K$49</definedName>
    <definedName name="_xlnm.Print_Area" localSheetId="17">'様式Ⅲ－2　チームエントリー（女子C） '!$A$1:$K$49</definedName>
    <definedName name="_xlnm.Print_Area" localSheetId="4">'様式Ⅲ－2　チームエントリー（男子）'!$B$1:$L$53</definedName>
    <definedName name="_xlnm.Print_Area" localSheetId="5">'様式Ⅲ－2　チームエントリー（男子B）※該当校のみ '!$B$1:$L$61</definedName>
    <definedName name="_xlnm.Print_Titles" localSheetId="7">'様式Ⅲ－1(女子)'!$1:$14</definedName>
    <definedName name="_xlnm.Print_Titles" localSheetId="1">'様式Ⅲ－1(男子)'!$1:$7</definedName>
    <definedName name="学校名">[1]学校名!$C$8:$C$1417</definedName>
    <definedName name="元の位置に戻る" localSheetId="19">#REF!</definedName>
    <definedName name="元の位置に戻る" localSheetId="16">#REF!</definedName>
    <definedName name="元の位置に戻る" localSheetId="17">#REF!</definedName>
    <definedName name="元の位置に戻る" localSheetId="5">#REF!</definedName>
    <definedName name="元の位置に戻る">#REF!</definedName>
  </definedNames>
  <calcPr calcId="191029"/>
</workbook>
</file>

<file path=xl/calcChain.xml><?xml version="1.0" encoding="utf-8"?>
<calcChain xmlns="http://schemas.openxmlformats.org/spreadsheetml/2006/main">
  <c r="BG15" i="19" l="1"/>
  <c r="A1" i="19"/>
  <c r="A1" i="2"/>
  <c r="W3" i="19"/>
  <c r="W2" i="19"/>
  <c r="P6" i="2"/>
  <c r="AY19" i="19"/>
  <c r="AX19" i="19"/>
  <c r="AX20" i="19"/>
  <c r="BB15" i="19" s="1"/>
  <c r="BE22" i="19"/>
  <c r="BE21" i="19"/>
  <c r="BE20" i="19"/>
  <c r="BE19" i="19"/>
  <c r="AY20" i="19"/>
  <c r="AX20" i="2"/>
  <c r="BB15" i="2" s="1"/>
  <c r="BE19" i="2"/>
  <c r="BB48" i="19"/>
  <c r="BC46" i="2"/>
  <c r="BC45" i="2"/>
  <c r="BC44" i="2"/>
  <c r="BC43" i="2"/>
  <c r="BC42" i="2"/>
  <c r="BC41" i="2"/>
  <c r="BC40" i="2"/>
  <c r="BC39" i="2"/>
  <c r="BC38" i="2"/>
  <c r="BC37" i="2"/>
  <c r="BC36" i="2"/>
  <c r="BC35" i="2"/>
  <c r="BC34" i="2"/>
  <c r="BE24" i="2"/>
  <c r="BE23" i="2"/>
  <c r="BE22" i="2"/>
  <c r="BE21" i="2"/>
  <c r="BE20" i="2"/>
  <c r="AY20" i="2"/>
  <c r="G56" i="27"/>
  <c r="E56" i="27" s="1"/>
  <c r="G47" i="27"/>
  <c r="E48" i="27" s="1"/>
  <c r="G37" i="27"/>
  <c r="E37" i="27" s="1"/>
  <c r="G27" i="27"/>
  <c r="E28" i="27" s="1"/>
  <c r="G17" i="27"/>
  <c r="E17" i="27" s="1"/>
  <c r="G7" i="27"/>
  <c r="E7" i="27" s="1"/>
  <c r="G7" i="28"/>
  <c r="E8" i="28" s="1"/>
  <c r="J46" i="26"/>
  <c r="J44" i="26"/>
  <c r="J42" i="26"/>
  <c r="J40" i="26"/>
  <c r="J38" i="26"/>
  <c r="J36" i="26"/>
  <c r="J34" i="26"/>
  <c r="J32" i="26"/>
  <c r="J30" i="26"/>
  <c r="J28" i="26"/>
  <c r="G46" i="26"/>
  <c r="G44" i="26"/>
  <c r="G42" i="26"/>
  <c r="G40" i="26"/>
  <c r="G38" i="26"/>
  <c r="G36" i="26"/>
  <c r="G34" i="26"/>
  <c r="G32" i="26"/>
  <c r="G30" i="26"/>
  <c r="G28" i="26"/>
  <c r="J46" i="25"/>
  <c r="J44" i="25"/>
  <c r="J42" i="25"/>
  <c r="J40" i="25"/>
  <c r="J38" i="25"/>
  <c r="J36" i="25"/>
  <c r="J34" i="25"/>
  <c r="J32" i="25"/>
  <c r="J30" i="25"/>
  <c r="J28" i="25"/>
  <c r="G46" i="25"/>
  <c r="G44" i="25"/>
  <c r="G42" i="25"/>
  <c r="G40" i="25"/>
  <c r="G38" i="25"/>
  <c r="G36" i="25"/>
  <c r="G34" i="25"/>
  <c r="G32" i="25"/>
  <c r="G30" i="25"/>
  <c r="G28" i="25"/>
  <c r="J54" i="24"/>
  <c r="J52" i="24"/>
  <c r="J50" i="24"/>
  <c r="J48" i="24"/>
  <c r="J46" i="24"/>
  <c r="J44" i="24"/>
  <c r="J42" i="24"/>
  <c r="J40" i="24"/>
  <c r="J38" i="24"/>
  <c r="J36" i="24"/>
  <c r="J34" i="24"/>
  <c r="J32" i="24"/>
  <c r="J30" i="24"/>
  <c r="J28" i="24"/>
  <c r="G54" i="24"/>
  <c r="G52" i="24"/>
  <c r="G50" i="24"/>
  <c r="G48" i="24"/>
  <c r="G46" i="24"/>
  <c r="G44" i="24"/>
  <c r="G42" i="24"/>
  <c r="G40" i="24"/>
  <c r="G38" i="24"/>
  <c r="G36" i="24"/>
  <c r="G34" i="24"/>
  <c r="G32" i="24"/>
  <c r="G30" i="24"/>
  <c r="G28" i="24"/>
  <c r="J54" i="22"/>
  <c r="J52" i="22"/>
  <c r="J50" i="22"/>
  <c r="J48" i="22"/>
  <c r="J46" i="22"/>
  <c r="J44" i="22"/>
  <c r="J42" i="22"/>
  <c r="J40" i="22"/>
  <c r="J38" i="22"/>
  <c r="J36" i="22"/>
  <c r="J34" i="22"/>
  <c r="J32" i="22"/>
  <c r="J30" i="22"/>
  <c r="J28" i="22"/>
  <c r="G54" i="22"/>
  <c r="G52" i="22"/>
  <c r="G50" i="22"/>
  <c r="G48" i="22"/>
  <c r="G46" i="22"/>
  <c r="G44" i="22"/>
  <c r="G42" i="22"/>
  <c r="G40" i="22"/>
  <c r="G38" i="22"/>
  <c r="G36" i="22"/>
  <c r="G34" i="22"/>
  <c r="G32" i="22"/>
  <c r="G30" i="22"/>
  <c r="G28" i="22"/>
  <c r="F5" i="27"/>
  <c r="F54" i="27"/>
  <c r="C52" i="27"/>
  <c r="F45" i="27"/>
  <c r="C43" i="27"/>
  <c r="F35" i="27"/>
  <c r="C33" i="27"/>
  <c r="C23" i="27"/>
  <c r="F25" i="27"/>
  <c r="C13" i="27"/>
  <c r="F15" i="27"/>
  <c r="F5" i="28"/>
  <c r="C3" i="27"/>
  <c r="C3" i="28"/>
  <c r="AV20" i="2"/>
  <c r="AV21" i="2"/>
  <c r="AV22" i="2"/>
  <c r="AV23" i="2"/>
  <c r="AV24" i="2"/>
  <c r="AV25" i="2"/>
  <c r="AV26" i="2"/>
  <c r="AV27" i="2"/>
  <c r="AV28" i="2"/>
  <c r="AV29" i="2"/>
  <c r="AV30" i="2"/>
  <c r="AV31" i="2"/>
  <c r="AV32" i="2"/>
  <c r="AV33" i="2"/>
  <c r="AV34" i="2"/>
  <c r="AV35" i="2"/>
  <c r="AV36" i="2"/>
  <c r="AV37" i="2"/>
  <c r="AV38" i="2"/>
  <c r="AV39" i="2"/>
  <c r="AV40" i="2"/>
  <c r="AV41" i="2"/>
  <c r="AV42" i="2"/>
  <c r="AV43" i="2"/>
  <c r="AV44" i="2"/>
  <c r="AV45" i="2"/>
  <c r="AV46" i="2"/>
  <c r="AV47" i="2"/>
  <c r="AV48" i="2"/>
  <c r="AV19" i="2"/>
  <c r="AV19" i="19"/>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19" i="2"/>
  <c r="AU19" i="19"/>
  <c r="AU47" i="2"/>
  <c r="Q6" i="19"/>
  <c r="Q6" i="2"/>
  <c r="BC15" i="2" l="1"/>
  <c r="BD15" i="19"/>
  <c r="E27" i="27"/>
  <c r="E47" i="27"/>
  <c r="E7" i="28"/>
  <c r="E8" i="27"/>
  <c r="E18" i="27"/>
  <c r="E38" i="27"/>
  <c r="E57" i="27"/>
  <c r="AX19" i="2" l="1"/>
  <c r="AT20" i="2"/>
  <c r="AT21" i="2"/>
  <c r="AT23" i="2"/>
  <c r="AT24" i="2"/>
  <c r="AT25" i="2"/>
  <c r="AT26" i="2"/>
  <c r="AT27" i="2"/>
  <c r="AT28" i="2"/>
  <c r="AT29" i="2"/>
  <c r="AT30" i="2"/>
  <c r="AT31" i="2"/>
  <c r="AT32" i="2"/>
  <c r="AT33" i="2"/>
  <c r="AT34" i="2"/>
  <c r="AT35" i="2"/>
  <c r="AT36" i="2"/>
  <c r="AT37" i="2"/>
  <c r="AT38" i="2"/>
  <c r="AT39" i="2"/>
  <c r="AT40" i="2"/>
  <c r="AT41" i="2"/>
  <c r="AT42" i="2"/>
  <c r="AT43" i="2"/>
  <c r="AT44" i="2"/>
  <c r="AT45" i="2"/>
  <c r="AT46" i="2"/>
  <c r="AT47" i="2"/>
  <c r="AT48" i="2"/>
  <c r="AT49" i="2"/>
  <c r="AT50" i="2"/>
  <c r="AT51" i="2"/>
  <c r="AT52" i="2"/>
  <c r="AT53" i="2"/>
  <c r="AT54" i="2"/>
  <c r="AT55" i="2"/>
  <c r="AT56" i="2"/>
  <c r="AT57" i="2"/>
  <c r="AT58" i="2"/>
  <c r="AT59" i="2"/>
  <c r="AT60" i="2"/>
  <c r="AT17" i="2" l="1"/>
  <c r="D16" i="24" l="1"/>
  <c r="O21" i="19"/>
  <c r="O20" i="19"/>
  <c r="O19" i="19"/>
  <c r="I106" i="19"/>
  <c r="I22" i="19"/>
  <c r="I25" i="19"/>
  <c r="I28" i="19"/>
  <c r="I31" i="19"/>
  <c r="I34" i="19"/>
  <c r="I37" i="19"/>
  <c r="I40" i="19"/>
  <c r="I43" i="19"/>
  <c r="I46" i="19"/>
  <c r="I49" i="19"/>
  <c r="I52" i="19"/>
  <c r="I55" i="19"/>
  <c r="I58" i="19"/>
  <c r="I61" i="19"/>
  <c r="I64" i="19"/>
  <c r="I67" i="19"/>
  <c r="I70" i="19"/>
  <c r="I73" i="19"/>
  <c r="I76" i="19"/>
  <c r="I79" i="19"/>
  <c r="I82" i="19"/>
  <c r="I85" i="19"/>
  <c r="I88" i="19"/>
  <c r="I91" i="19"/>
  <c r="I94" i="19"/>
  <c r="I97" i="19"/>
  <c r="I100" i="19"/>
  <c r="I103" i="19"/>
  <c r="I22" i="2"/>
  <c r="I25" i="2"/>
  <c r="I28" i="2"/>
  <c r="I31" i="2"/>
  <c r="I34" i="2"/>
  <c r="I37" i="2"/>
  <c r="I40" i="2"/>
  <c r="I43" i="2"/>
  <c r="I46" i="2"/>
  <c r="I49" i="2"/>
  <c r="I52" i="2"/>
  <c r="I55" i="2"/>
  <c r="I58" i="2"/>
  <c r="I61" i="2"/>
  <c r="BC33" i="2" s="1"/>
  <c r="I64" i="2"/>
  <c r="I67" i="2"/>
  <c r="I70" i="2"/>
  <c r="I73" i="2"/>
  <c r="I76" i="2"/>
  <c r="I79" i="2"/>
  <c r="I82" i="2"/>
  <c r="I85" i="2"/>
  <c r="I88" i="2"/>
  <c r="I91" i="2"/>
  <c r="I94" i="2"/>
  <c r="I97" i="2"/>
  <c r="I100" i="2"/>
  <c r="AX15" i="2"/>
  <c r="AY19" i="2"/>
  <c r="AY15" i="2" s="1"/>
  <c r="AY15" i="19"/>
  <c r="BB19" i="19"/>
  <c r="BB46" i="2"/>
  <c r="BB45" i="2"/>
  <c r="AZ45" i="2"/>
  <c r="BB44" i="2"/>
  <c r="AZ44" i="2"/>
  <c r="BB43" i="2"/>
  <c r="BB42" i="2"/>
  <c r="AZ42" i="2"/>
  <c r="BB41" i="2"/>
  <c r="AZ41" i="2"/>
  <c r="BB40" i="2"/>
  <c r="BB39" i="2"/>
  <c r="AZ39" i="2"/>
  <c r="BB38" i="2"/>
  <c r="AZ38" i="2"/>
  <c r="BB37" i="2"/>
  <c r="BB36" i="2"/>
  <c r="AZ36" i="2"/>
  <c r="BB35" i="2"/>
  <c r="AZ35" i="2"/>
  <c r="BB34" i="2"/>
  <c r="BB33" i="2"/>
  <c r="P11" i="2" s="1"/>
  <c r="AZ33" i="2"/>
  <c r="BB32" i="2"/>
  <c r="AZ32" i="2"/>
  <c r="BB31" i="2"/>
  <c r="BB30" i="2"/>
  <c r="AZ30" i="2"/>
  <c r="BB29" i="2"/>
  <c r="AZ29" i="2"/>
  <c r="BB28" i="2"/>
  <c r="BB27" i="2"/>
  <c r="AZ27" i="2"/>
  <c r="BB26" i="2"/>
  <c r="AZ26" i="2"/>
  <c r="BB25" i="2"/>
  <c r="BB24" i="2"/>
  <c r="BF24" i="2" s="1"/>
  <c r="AZ24" i="2"/>
  <c r="BB23" i="2"/>
  <c r="BF23" i="2" s="1"/>
  <c r="AZ23" i="2"/>
  <c r="BB22" i="2"/>
  <c r="BF22" i="2" s="1"/>
  <c r="BB21" i="2"/>
  <c r="BF21" i="2" s="1"/>
  <c r="AZ21" i="2"/>
  <c r="BB20" i="2"/>
  <c r="BF20" i="2" s="1"/>
  <c r="AZ20" i="2"/>
  <c r="BB19" i="2"/>
  <c r="AT18" i="2"/>
  <c r="AT22" i="2" s="1"/>
  <c r="AX15" i="19"/>
  <c r="O11" i="2" l="1"/>
  <c r="BC19" i="2"/>
  <c r="BA19" i="19"/>
  <c r="BF19" i="19"/>
  <c r="BF19" i="2"/>
  <c r="BA25" i="2"/>
  <c r="BA26" i="2"/>
  <c r="BA27" i="2"/>
  <c r="BA31" i="2"/>
  <c r="BA32" i="2"/>
  <c r="BA28" i="2"/>
  <c r="BA29" i="2"/>
  <c r="BA30" i="2"/>
  <c r="BA34" i="2"/>
  <c r="BA40" i="2"/>
  <c r="BA41" i="2"/>
  <c r="BA42" i="2"/>
  <c r="BA43" i="2"/>
  <c r="BA44" i="2"/>
  <c r="BA45" i="2"/>
  <c r="BA21" i="2"/>
  <c r="BA22" i="2"/>
  <c r="BA23" i="2"/>
  <c r="BA24" i="2"/>
  <c r="BA35" i="2"/>
  <c r="BA36" i="2"/>
  <c r="BA37" i="2"/>
  <c r="BA38" i="2"/>
  <c r="BA39" i="2"/>
  <c r="BC20" i="2"/>
  <c r="AT19" i="2"/>
  <c r="AT15" i="2" s="1"/>
  <c r="BA19" i="2"/>
  <c r="BA20" i="2"/>
  <c r="BA33" i="2"/>
  <c r="BA46" i="2"/>
  <c r="W17" i="19"/>
  <c r="BB47" i="19"/>
  <c r="BB46" i="19"/>
  <c r="BB45" i="19"/>
  <c r="BB44" i="19"/>
  <c r="BB43" i="19"/>
  <c r="BB42" i="19"/>
  <c r="BB41" i="19"/>
  <c r="BB40" i="19"/>
  <c r="BB39" i="19"/>
  <c r="BB38" i="19"/>
  <c r="BB37" i="19"/>
  <c r="BB36" i="19"/>
  <c r="BB35" i="19"/>
  <c r="BB34" i="19"/>
  <c r="BB33" i="19"/>
  <c r="BB32" i="19"/>
  <c r="BB31" i="19"/>
  <c r="BB30" i="19"/>
  <c r="BB29" i="19"/>
  <c r="BB28" i="19"/>
  <c r="BA28" i="19" s="1"/>
  <c r="BB27" i="19"/>
  <c r="BA27" i="19" s="1"/>
  <c r="BB26" i="19"/>
  <c r="BA26" i="19" s="1"/>
  <c r="BB25" i="19"/>
  <c r="BB24" i="19"/>
  <c r="BB23" i="19"/>
  <c r="BB22" i="19"/>
  <c r="BF22" i="19" s="1"/>
  <c r="BB21" i="19"/>
  <c r="BB20" i="19"/>
  <c r="P11" i="19" s="1"/>
  <c r="X20" i="19"/>
  <c r="X21" i="19"/>
  <c r="X22" i="19"/>
  <c r="X23" i="19"/>
  <c r="X24" i="19"/>
  <c r="X25" i="19"/>
  <c r="X26" i="19"/>
  <c r="X27" i="19"/>
  <c r="X28" i="19"/>
  <c r="X29" i="19"/>
  <c r="X30" i="19"/>
  <c r="X31" i="19"/>
  <c r="X32" i="19"/>
  <c r="X33" i="19"/>
  <c r="X34" i="19"/>
  <c r="X35" i="19"/>
  <c r="X36" i="19"/>
  <c r="X37" i="19"/>
  <c r="X38" i="19"/>
  <c r="X39" i="19"/>
  <c r="X40" i="19"/>
  <c r="X41" i="19"/>
  <c r="X42" i="19"/>
  <c r="X43" i="19"/>
  <c r="X44" i="19"/>
  <c r="X45" i="19"/>
  <c r="X46" i="19"/>
  <c r="X47" i="19"/>
  <c r="X48" i="19"/>
  <c r="X49" i="19"/>
  <c r="X50" i="19"/>
  <c r="X51" i="19"/>
  <c r="X52" i="19"/>
  <c r="X53" i="19"/>
  <c r="X54" i="19"/>
  <c r="X55" i="19"/>
  <c r="X56" i="19"/>
  <c r="X57" i="19"/>
  <c r="X19" i="19"/>
  <c r="AT18" i="19"/>
  <c r="AT17" i="19"/>
  <c r="AZ20" i="19"/>
  <c r="AZ21" i="19"/>
  <c r="AZ23" i="19"/>
  <c r="AZ24" i="19"/>
  <c r="AZ26" i="19"/>
  <c r="AZ27" i="19"/>
  <c r="AZ29" i="19"/>
  <c r="AZ30" i="19"/>
  <c r="AZ32" i="19"/>
  <c r="AZ33" i="19"/>
  <c r="AZ35" i="19"/>
  <c r="AZ36" i="19"/>
  <c r="AZ38" i="19"/>
  <c r="AZ39" i="19"/>
  <c r="AZ41" i="19"/>
  <c r="AZ42" i="19"/>
  <c r="AZ44" i="19"/>
  <c r="AZ45" i="19"/>
  <c r="AZ47" i="19"/>
  <c r="AZ48" i="19"/>
  <c r="Q11" i="19" l="1"/>
  <c r="R11" i="19"/>
  <c r="BC19" i="19"/>
  <c r="BA20" i="19"/>
  <c r="BF20" i="19"/>
  <c r="BA21" i="19"/>
  <c r="BF21" i="19"/>
  <c r="BC20" i="19"/>
  <c r="BC15" i="19" s="1"/>
  <c r="BC21" i="19"/>
  <c r="BA23" i="19"/>
  <c r="BA25" i="19"/>
  <c r="BA29" i="19"/>
  <c r="BA31" i="19"/>
  <c r="BA33" i="19"/>
  <c r="BA35" i="19"/>
  <c r="BA37" i="19"/>
  <c r="BA39" i="19"/>
  <c r="BA41" i="19"/>
  <c r="BA43" i="19"/>
  <c r="BA45" i="19"/>
  <c r="BA47" i="19"/>
  <c r="BA22" i="19"/>
  <c r="BA24" i="19"/>
  <c r="BA30" i="19"/>
  <c r="BA32" i="19"/>
  <c r="BA34" i="19"/>
  <c r="BA36" i="19"/>
  <c r="BA38" i="19"/>
  <c r="BA40" i="19"/>
  <c r="BA42" i="19"/>
  <c r="BA44" i="19"/>
  <c r="BA46" i="19"/>
  <c r="BA48" i="19"/>
  <c r="BA15" i="2"/>
  <c r="AZ40" i="19"/>
  <c r="AZ43" i="19"/>
  <c r="AZ46" i="19"/>
  <c r="I19" i="19"/>
  <c r="I19" i="2"/>
  <c r="R3" i="8"/>
  <c r="R4" i="8"/>
  <c r="R5" i="8"/>
  <c r="R6" i="8"/>
  <c r="R7" i="8"/>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54" i="8"/>
  <c r="R55" i="8"/>
  <c r="R56" i="8"/>
  <c r="R57" i="8"/>
  <c r="R58" i="8"/>
  <c r="R59" i="8"/>
  <c r="R60" i="8"/>
  <c r="R61" i="8"/>
  <c r="R62" i="8"/>
  <c r="R63" i="8"/>
  <c r="R64" i="8"/>
  <c r="R65" i="8"/>
  <c r="R66" i="8"/>
  <c r="R67" i="8"/>
  <c r="R68" i="8"/>
  <c r="R69" i="8"/>
  <c r="R70" i="8"/>
  <c r="R71" i="8"/>
  <c r="R72" i="8"/>
  <c r="R73" i="8"/>
  <c r="R74" i="8"/>
  <c r="R75" i="8"/>
  <c r="R76" i="8"/>
  <c r="R77" i="8"/>
  <c r="R78" i="8"/>
  <c r="R79" i="8"/>
  <c r="R80" i="8"/>
  <c r="R81" i="8"/>
  <c r="R82" i="8"/>
  <c r="R83" i="8"/>
  <c r="R84" i="8"/>
  <c r="R85" i="8"/>
  <c r="R86" i="8"/>
  <c r="R87" i="8"/>
  <c r="R88" i="8"/>
  <c r="R89" i="8"/>
  <c r="R90" i="8"/>
  <c r="R91" i="8"/>
  <c r="R92" i="8"/>
  <c r="R93" i="8"/>
  <c r="R94" i="8"/>
  <c r="R95" i="8"/>
  <c r="R96" i="8"/>
  <c r="R97" i="8"/>
  <c r="R98" i="8"/>
  <c r="R99" i="8"/>
  <c r="R100" i="8"/>
  <c r="R101" i="8"/>
  <c r="R102" i="8"/>
  <c r="R103" i="8"/>
  <c r="R104" i="8"/>
  <c r="R105" i="8"/>
  <c r="R106" i="8"/>
  <c r="R107" i="8"/>
  <c r="R108" i="8"/>
  <c r="R109" i="8"/>
  <c r="R110" i="8"/>
  <c r="R111" i="8"/>
  <c r="R112" i="8"/>
  <c r="R113" i="8"/>
  <c r="R114" i="8"/>
  <c r="R115" i="8"/>
  <c r="R116" i="8"/>
  <c r="R117" i="8"/>
  <c r="R118" i="8"/>
  <c r="R119" i="8"/>
  <c r="R120" i="8"/>
  <c r="R121" i="8"/>
  <c r="R122" i="8"/>
  <c r="R123" i="8"/>
  <c r="R124" i="8"/>
  <c r="R125" i="8"/>
  <c r="R126" i="8"/>
  <c r="R127" i="8"/>
  <c r="R128" i="8"/>
  <c r="R129" i="8"/>
  <c r="R130" i="8"/>
  <c r="R131" i="8"/>
  <c r="R132" i="8"/>
  <c r="R133" i="8"/>
  <c r="R134" i="8"/>
  <c r="R135" i="8"/>
  <c r="R136" i="8"/>
  <c r="R137" i="8"/>
  <c r="R138" i="8"/>
  <c r="R139" i="8"/>
  <c r="R140" i="8"/>
  <c r="R141" i="8"/>
  <c r="R142" i="8"/>
  <c r="R143" i="8"/>
  <c r="R144" i="8"/>
  <c r="R145" i="8"/>
  <c r="R146" i="8"/>
  <c r="R147" i="8"/>
  <c r="R148" i="8"/>
  <c r="R149" i="8"/>
  <c r="R150" i="8"/>
  <c r="R151" i="8"/>
  <c r="R152" i="8"/>
  <c r="R153" i="8"/>
  <c r="R154" i="8"/>
  <c r="R155" i="8"/>
  <c r="R156" i="8"/>
  <c r="R157" i="8"/>
  <c r="R158" i="8"/>
  <c r="R159" i="8"/>
  <c r="R160" i="8"/>
  <c r="R161" i="8"/>
  <c r="R162" i="8"/>
  <c r="R163" i="8"/>
  <c r="R164" i="8"/>
  <c r="R165" i="8"/>
  <c r="R166" i="8"/>
  <c r="R167" i="8"/>
  <c r="R168" i="8"/>
  <c r="R169" i="8"/>
  <c r="R170" i="8"/>
  <c r="R171" i="8"/>
  <c r="R172" i="8"/>
  <c r="R173" i="8"/>
  <c r="R174" i="8"/>
  <c r="R175" i="8"/>
  <c r="R176" i="8"/>
  <c r="R177" i="8"/>
  <c r="R178" i="8"/>
  <c r="R179" i="8"/>
  <c r="R180" i="8"/>
  <c r="R181" i="8"/>
  <c r="R182" i="8"/>
  <c r="R183" i="8"/>
  <c r="R184" i="8"/>
  <c r="R185" i="8"/>
  <c r="R186" i="8"/>
  <c r="R187" i="8"/>
  <c r="R188" i="8"/>
  <c r="R189" i="8"/>
  <c r="R190" i="8"/>
  <c r="R191" i="8"/>
  <c r="R192" i="8"/>
  <c r="R193" i="8"/>
  <c r="R194" i="8"/>
  <c r="R195" i="8"/>
  <c r="R196" i="8"/>
  <c r="R197" i="8"/>
  <c r="R198" i="8"/>
  <c r="R199" i="8"/>
  <c r="R200" i="8"/>
  <c r="R201" i="8"/>
  <c r="R202" i="8"/>
  <c r="R203" i="8"/>
  <c r="R204" i="8"/>
  <c r="R205" i="8"/>
  <c r="R206" i="8"/>
  <c r="R207" i="8"/>
  <c r="R208" i="8"/>
  <c r="R209" i="8"/>
  <c r="R210" i="8"/>
  <c r="R211" i="8"/>
  <c r="R212" i="8"/>
  <c r="R213" i="8"/>
  <c r="R214" i="8"/>
  <c r="R215" i="8"/>
  <c r="R216" i="8"/>
  <c r="R217" i="8"/>
  <c r="R218" i="8"/>
  <c r="R219" i="8"/>
  <c r="R220" i="8"/>
  <c r="R221" i="8"/>
  <c r="R222" i="8"/>
  <c r="R223" i="8"/>
  <c r="R224" i="8"/>
  <c r="R225" i="8"/>
  <c r="R226" i="8"/>
  <c r="R227" i="8"/>
  <c r="R228" i="8"/>
  <c r="R229" i="8"/>
  <c r="R230" i="8"/>
  <c r="R231" i="8"/>
  <c r="R232" i="8"/>
  <c r="R233" i="8"/>
  <c r="R234" i="8"/>
  <c r="R235" i="8"/>
  <c r="R236" i="8"/>
  <c r="R237" i="8"/>
  <c r="R238" i="8"/>
  <c r="R239" i="8"/>
  <c r="R240" i="8"/>
  <c r="R241" i="8"/>
  <c r="R242" i="8"/>
  <c r="R243" i="8"/>
  <c r="R244" i="8"/>
  <c r="R245" i="8"/>
  <c r="R246" i="8"/>
  <c r="R247" i="8"/>
  <c r="R248" i="8"/>
  <c r="R249" i="8"/>
  <c r="R250" i="8"/>
  <c r="R251" i="8"/>
  <c r="R252" i="8"/>
  <c r="R253" i="8"/>
  <c r="R254" i="8"/>
  <c r="R255" i="8"/>
  <c r="R256" i="8"/>
  <c r="R257" i="8"/>
  <c r="R258" i="8"/>
  <c r="R259" i="8"/>
  <c r="R260" i="8"/>
  <c r="R261" i="8"/>
  <c r="R262" i="8"/>
  <c r="R263" i="8"/>
  <c r="R264" i="8"/>
  <c r="R265" i="8"/>
  <c r="R266" i="8"/>
  <c r="R267" i="8"/>
  <c r="R268" i="8"/>
  <c r="R269" i="8"/>
  <c r="R270" i="8"/>
  <c r="R271" i="8"/>
  <c r="R272" i="8"/>
  <c r="R273" i="8"/>
  <c r="R274" i="8"/>
  <c r="R275" i="8"/>
  <c r="R276" i="8"/>
  <c r="R277" i="8"/>
  <c r="R278" i="8"/>
  <c r="R279" i="8"/>
  <c r="R280" i="8"/>
  <c r="R281" i="8"/>
  <c r="R282" i="8"/>
  <c r="R283" i="8"/>
  <c r="R284" i="8"/>
  <c r="R285" i="8"/>
  <c r="R286" i="8"/>
  <c r="R287" i="8"/>
  <c r="R288" i="8"/>
  <c r="R289" i="8"/>
  <c r="R290" i="8"/>
  <c r="R291" i="8"/>
  <c r="R292" i="8"/>
  <c r="R293" i="8"/>
  <c r="R294" i="8"/>
  <c r="R295" i="8"/>
  <c r="R296" i="8"/>
  <c r="R297" i="8"/>
  <c r="R298" i="8"/>
  <c r="R299" i="8"/>
  <c r="R300" i="8"/>
  <c r="R301" i="8"/>
  <c r="R302" i="8"/>
  <c r="R303" i="8"/>
  <c r="R304" i="8"/>
  <c r="R305" i="8"/>
  <c r="R306" i="8"/>
  <c r="R307" i="8"/>
  <c r="R308" i="8"/>
  <c r="R309" i="8"/>
  <c r="R310" i="8"/>
  <c r="R311" i="8"/>
  <c r="R312" i="8"/>
  <c r="R313" i="8"/>
  <c r="R314" i="8"/>
  <c r="R315" i="8"/>
  <c r="R316" i="8"/>
  <c r="R317" i="8"/>
  <c r="R318" i="8"/>
  <c r="R319" i="8"/>
  <c r="R320" i="8"/>
  <c r="R321" i="8"/>
  <c r="R322" i="8"/>
  <c r="R323" i="8"/>
  <c r="R324" i="8"/>
  <c r="R325" i="8"/>
  <c r="R326" i="8"/>
  <c r="R327" i="8"/>
  <c r="R328" i="8"/>
  <c r="R329" i="8"/>
  <c r="R330" i="8"/>
  <c r="R331" i="8"/>
  <c r="R332" i="8"/>
  <c r="R333" i="8"/>
  <c r="R334" i="8"/>
  <c r="R335" i="8"/>
  <c r="R336" i="8"/>
  <c r="R337" i="8"/>
  <c r="R338" i="8"/>
  <c r="R339" i="8"/>
  <c r="R340" i="8"/>
  <c r="R341" i="8"/>
  <c r="R342" i="8"/>
  <c r="R343" i="8"/>
  <c r="R344" i="8"/>
  <c r="R345" i="8"/>
  <c r="R346" i="8"/>
  <c r="R347" i="8"/>
  <c r="R348" i="8"/>
  <c r="R349" i="8"/>
  <c r="R350" i="8"/>
  <c r="R351" i="8"/>
  <c r="R352" i="8"/>
  <c r="R353" i="8"/>
  <c r="R354" i="8"/>
  <c r="R355" i="8"/>
  <c r="R356" i="8"/>
  <c r="R357" i="8"/>
  <c r="R358" i="8"/>
  <c r="R359" i="8"/>
  <c r="R360" i="8"/>
  <c r="R361" i="8"/>
  <c r="R362" i="8"/>
  <c r="R363" i="8"/>
  <c r="R364" i="8"/>
  <c r="R365" i="8"/>
  <c r="R366" i="8"/>
  <c r="R367" i="8"/>
  <c r="R368" i="8"/>
  <c r="R369" i="8"/>
  <c r="R370" i="8"/>
  <c r="R371" i="8"/>
  <c r="R372" i="8"/>
  <c r="R373" i="8"/>
  <c r="R374" i="8"/>
  <c r="R375" i="8"/>
  <c r="R376" i="8"/>
  <c r="R377" i="8"/>
  <c r="R378" i="8"/>
  <c r="R379" i="8"/>
  <c r="R380" i="8"/>
  <c r="R381" i="8"/>
  <c r="R382" i="8"/>
  <c r="R383" i="8"/>
  <c r="R384" i="8"/>
  <c r="R385" i="8"/>
  <c r="R386" i="8"/>
  <c r="R387" i="8"/>
  <c r="R388" i="8"/>
  <c r="R389" i="8"/>
  <c r="R390" i="8"/>
  <c r="R391" i="8"/>
  <c r="R392" i="8"/>
  <c r="R393" i="8"/>
  <c r="R394" i="8"/>
  <c r="R395" i="8"/>
  <c r="R396" i="8"/>
  <c r="R397" i="8"/>
  <c r="R398" i="8"/>
  <c r="R399" i="8"/>
  <c r="R400" i="8"/>
  <c r="R401" i="8"/>
  <c r="R402" i="8"/>
  <c r="R403" i="8"/>
  <c r="R404" i="8"/>
  <c r="R405" i="8"/>
  <c r="R406" i="8"/>
  <c r="R407" i="8"/>
  <c r="R408" i="8"/>
  <c r="R409" i="8"/>
  <c r="R410" i="8"/>
  <c r="R411" i="8"/>
  <c r="R412" i="8"/>
  <c r="R413" i="8"/>
  <c r="R414" i="8"/>
  <c r="R415" i="8"/>
  <c r="R416" i="8"/>
  <c r="R417" i="8"/>
  <c r="R418" i="8"/>
  <c r="R419" i="8"/>
  <c r="R420" i="8"/>
  <c r="R421" i="8"/>
  <c r="R422" i="8"/>
  <c r="R423" i="8"/>
  <c r="R424" i="8"/>
  <c r="R425" i="8"/>
  <c r="R426" i="8"/>
  <c r="R427" i="8"/>
  <c r="R428" i="8"/>
  <c r="R429" i="8"/>
  <c r="R430" i="8"/>
  <c r="R431" i="8"/>
  <c r="R432" i="8"/>
  <c r="R433" i="8"/>
  <c r="R434" i="8"/>
  <c r="R435" i="8"/>
  <c r="R436" i="8"/>
  <c r="R437" i="8"/>
  <c r="R438" i="8"/>
  <c r="R439" i="8"/>
  <c r="R440" i="8"/>
  <c r="R441" i="8"/>
  <c r="R442" i="8"/>
  <c r="R443" i="8"/>
  <c r="R444" i="8"/>
  <c r="R445" i="8"/>
  <c r="R446" i="8"/>
  <c r="R447" i="8"/>
  <c r="R448" i="8"/>
  <c r="R449" i="8"/>
  <c r="R450" i="8"/>
  <c r="R451" i="8"/>
  <c r="R452" i="8"/>
  <c r="R453" i="8"/>
  <c r="R454" i="8"/>
  <c r="R455" i="8"/>
  <c r="R456" i="8"/>
  <c r="R457" i="8"/>
  <c r="R458" i="8"/>
  <c r="R459" i="8"/>
  <c r="R460" i="8"/>
  <c r="R461" i="8"/>
  <c r="R462" i="8"/>
  <c r="R463" i="8"/>
  <c r="R464" i="8"/>
  <c r="R465" i="8"/>
  <c r="R466" i="8"/>
  <c r="R2" i="8"/>
  <c r="R522" i="3"/>
  <c r="R523" i="3"/>
  <c r="R524" i="3"/>
  <c r="R525" i="3"/>
  <c r="R526" i="3"/>
  <c r="R527" i="3"/>
  <c r="R528" i="3"/>
  <c r="R529" i="3"/>
  <c r="R530" i="3"/>
  <c r="R531" i="3"/>
  <c r="R532" i="3"/>
  <c r="R533" i="3"/>
  <c r="R534" i="3"/>
  <c r="R535" i="3"/>
  <c r="R536" i="3"/>
  <c r="R537" i="3"/>
  <c r="R538" i="3"/>
  <c r="R539" i="3"/>
  <c r="R540" i="3"/>
  <c r="R541" i="3"/>
  <c r="R542" i="3"/>
  <c r="R543" i="3"/>
  <c r="R544" i="3"/>
  <c r="R545" i="3"/>
  <c r="R546" i="3"/>
  <c r="R547" i="3"/>
  <c r="R548" i="3"/>
  <c r="R549" i="3"/>
  <c r="R550" i="3"/>
  <c r="R551" i="3"/>
  <c r="R552" i="3"/>
  <c r="R553" i="3"/>
  <c r="R554" i="3"/>
  <c r="R555" i="3"/>
  <c r="R556" i="3"/>
  <c r="R557" i="3"/>
  <c r="R558" i="3"/>
  <c r="R559" i="3"/>
  <c r="R560" i="3"/>
  <c r="R561" i="3"/>
  <c r="R562" i="3"/>
  <c r="R563" i="3"/>
  <c r="R564" i="3"/>
  <c r="R565" i="3"/>
  <c r="R566" i="3"/>
  <c r="R567" i="3"/>
  <c r="R568" i="3"/>
  <c r="R569" i="3"/>
  <c r="R570" i="3"/>
  <c r="R571" i="3"/>
  <c r="R572" i="3"/>
  <c r="R573" i="3"/>
  <c r="R574" i="3"/>
  <c r="R575" i="3"/>
  <c r="R576" i="3"/>
  <c r="R577" i="3"/>
  <c r="R578" i="3"/>
  <c r="R579" i="3"/>
  <c r="R580" i="3"/>
  <c r="R581" i="3"/>
  <c r="R582" i="3"/>
  <c r="R583" i="3"/>
  <c r="R584" i="3"/>
  <c r="R585" i="3"/>
  <c r="R586" i="3"/>
  <c r="R587" i="3"/>
  <c r="R588" i="3"/>
  <c r="R589" i="3"/>
  <c r="R590" i="3"/>
  <c r="R591" i="3"/>
  <c r="R592" i="3"/>
  <c r="R593" i="3"/>
  <c r="R594" i="3"/>
  <c r="R595" i="3"/>
  <c r="R596" i="3"/>
  <c r="R597" i="3"/>
  <c r="R598" i="3"/>
  <c r="R599" i="3"/>
  <c r="R600" i="3"/>
  <c r="R601" i="3"/>
  <c r="R602" i="3"/>
  <c r="R603" i="3"/>
  <c r="R604" i="3"/>
  <c r="R605" i="3"/>
  <c r="R606" i="3"/>
  <c r="R607" i="3"/>
  <c r="R608" i="3"/>
  <c r="R609" i="3"/>
  <c r="R610" i="3"/>
  <c r="R611" i="3"/>
  <c r="R612" i="3"/>
  <c r="R613" i="3"/>
  <c r="R614" i="3"/>
  <c r="R615" i="3"/>
  <c r="R616" i="3"/>
  <c r="R617" i="3"/>
  <c r="R618" i="3"/>
  <c r="R619" i="3"/>
  <c r="R620" i="3"/>
  <c r="R621" i="3"/>
  <c r="R622" i="3"/>
  <c r="R623" i="3"/>
  <c r="R624" i="3"/>
  <c r="R625" i="3"/>
  <c r="R626" i="3"/>
  <c r="R627" i="3"/>
  <c r="R628" i="3"/>
  <c r="R629" i="3"/>
  <c r="R630" i="3"/>
  <c r="R631" i="3"/>
  <c r="R632" i="3"/>
  <c r="R633" i="3"/>
  <c r="R634" i="3"/>
  <c r="R635" i="3"/>
  <c r="R636" i="3"/>
  <c r="R637" i="3"/>
  <c r="R638" i="3"/>
  <c r="R639" i="3"/>
  <c r="R640" i="3"/>
  <c r="R641" i="3"/>
  <c r="R642" i="3"/>
  <c r="R643" i="3"/>
  <c r="R644" i="3"/>
  <c r="R645" i="3"/>
  <c r="R646" i="3"/>
  <c r="R647" i="3"/>
  <c r="R648" i="3"/>
  <c r="R649" i="3"/>
  <c r="R650" i="3"/>
  <c r="R651" i="3"/>
  <c r="R652" i="3"/>
  <c r="R653" i="3"/>
  <c r="R654" i="3"/>
  <c r="R655" i="3"/>
  <c r="R656" i="3"/>
  <c r="R657" i="3"/>
  <c r="R658" i="3"/>
  <c r="R659" i="3"/>
  <c r="R660" i="3"/>
  <c r="R661" i="3"/>
  <c r="R662" i="3"/>
  <c r="R663" i="3"/>
  <c r="R664" i="3"/>
  <c r="R665" i="3"/>
  <c r="R666" i="3"/>
  <c r="R667" i="3"/>
  <c r="R668" i="3"/>
  <c r="R669" i="3"/>
  <c r="R670" i="3"/>
  <c r="R671" i="3"/>
  <c r="R672" i="3"/>
  <c r="R673" i="3"/>
  <c r="R674" i="3"/>
  <c r="R675" i="3"/>
  <c r="R676" i="3"/>
  <c r="R677" i="3"/>
  <c r="R678" i="3"/>
  <c r="R679"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3" i="3"/>
  <c r="R744" i="3"/>
  <c r="R745" i="3"/>
  <c r="R746" i="3"/>
  <c r="R747" i="3"/>
  <c r="R748" i="3"/>
  <c r="R749" i="3"/>
  <c r="R750" i="3"/>
  <c r="R751" i="3"/>
  <c r="R752" i="3"/>
  <c r="R753" i="3"/>
  <c r="R754" i="3"/>
  <c r="R755" i="3"/>
  <c r="R756" i="3"/>
  <c r="R757" i="3"/>
  <c r="R758" i="3"/>
  <c r="R759" i="3"/>
  <c r="R760" i="3"/>
  <c r="R761" i="3"/>
  <c r="R762" i="3"/>
  <c r="R763" i="3"/>
  <c r="R764" i="3"/>
  <c r="R765" i="3"/>
  <c r="R766" i="3"/>
  <c r="R767" i="3"/>
  <c r="R768" i="3"/>
  <c r="R769" i="3"/>
  <c r="R770" i="3"/>
  <c r="R771" i="3"/>
  <c r="R772" i="3"/>
  <c r="R773" i="3"/>
  <c r="R774" i="3"/>
  <c r="R775" i="3"/>
  <c r="R776" i="3"/>
  <c r="R777" i="3"/>
  <c r="R778" i="3"/>
  <c r="R779" i="3"/>
  <c r="R780" i="3"/>
  <c r="R781" i="3"/>
  <c r="R782" i="3"/>
  <c r="R783" i="3"/>
  <c r="R784" i="3"/>
  <c r="R785" i="3"/>
  <c r="R786" i="3"/>
  <c r="R787" i="3"/>
  <c r="R788" i="3"/>
  <c r="R789" i="3"/>
  <c r="R790" i="3"/>
  <c r="R791" i="3"/>
  <c r="R792" i="3"/>
  <c r="R793" i="3"/>
  <c r="R794" i="3"/>
  <c r="R795" i="3"/>
  <c r="R796" i="3"/>
  <c r="R797" i="3"/>
  <c r="R798" i="3"/>
  <c r="R799" i="3"/>
  <c r="R800" i="3"/>
  <c r="R801" i="3"/>
  <c r="R802" i="3"/>
  <c r="R803" i="3"/>
  <c r="R804" i="3"/>
  <c r="R805" i="3"/>
  <c r="R806" i="3"/>
  <c r="R807" i="3"/>
  <c r="R808" i="3"/>
  <c r="R809" i="3"/>
  <c r="R810" i="3"/>
  <c r="R811" i="3"/>
  <c r="R812" i="3"/>
  <c r="R813" i="3"/>
  <c r="R814" i="3"/>
  <c r="R815" i="3"/>
  <c r="R816" i="3"/>
  <c r="R817" i="3"/>
  <c r="R818" i="3"/>
  <c r="R819" i="3"/>
  <c r="R820" i="3"/>
  <c r="R821" i="3"/>
  <c r="R822" i="3"/>
  <c r="R823" i="3"/>
  <c r="R824" i="3"/>
  <c r="R825" i="3"/>
  <c r="R826" i="3"/>
  <c r="R827" i="3"/>
  <c r="R828" i="3"/>
  <c r="R829" i="3"/>
  <c r="R830" i="3"/>
  <c r="R831" i="3"/>
  <c r="R832" i="3"/>
  <c r="R833" i="3"/>
  <c r="R834" i="3"/>
  <c r="R835" i="3"/>
  <c r="R836" i="3"/>
  <c r="R837" i="3"/>
  <c r="R838" i="3"/>
  <c r="R839" i="3"/>
  <c r="R840" i="3"/>
  <c r="R841" i="3"/>
  <c r="R842" i="3"/>
  <c r="R843" i="3"/>
  <c r="R844" i="3"/>
  <c r="R845" i="3"/>
  <c r="R846" i="3"/>
  <c r="R847" i="3"/>
  <c r="R848" i="3"/>
  <c r="R849" i="3"/>
  <c r="R850" i="3"/>
  <c r="R851" i="3"/>
  <c r="R852" i="3"/>
  <c r="R853" i="3"/>
  <c r="R854" i="3"/>
  <c r="R855" i="3"/>
  <c r="R856" i="3"/>
  <c r="R857" i="3"/>
  <c r="R858" i="3"/>
  <c r="R859" i="3"/>
  <c r="R860" i="3"/>
  <c r="R861" i="3"/>
  <c r="R862" i="3"/>
  <c r="R863" i="3"/>
  <c r="R864" i="3"/>
  <c r="R865" i="3"/>
  <c r="R866" i="3"/>
  <c r="R867" i="3"/>
  <c r="R868" i="3"/>
  <c r="R869" i="3"/>
  <c r="R870" i="3"/>
  <c r="R871" i="3"/>
  <c r="R872" i="3"/>
  <c r="R873" i="3"/>
  <c r="R874" i="3"/>
  <c r="R875" i="3"/>
  <c r="R876" i="3"/>
  <c r="R877" i="3"/>
  <c r="R878" i="3"/>
  <c r="R879" i="3"/>
  <c r="R880" i="3"/>
  <c r="R881" i="3"/>
  <c r="R882" i="3"/>
  <c r="R883" i="3"/>
  <c r="R884" i="3"/>
  <c r="R885" i="3"/>
  <c r="R886" i="3"/>
  <c r="R887" i="3"/>
  <c r="R888" i="3"/>
  <c r="R889" i="3"/>
  <c r="R890" i="3"/>
  <c r="R891" i="3"/>
  <c r="R892" i="3"/>
  <c r="R893" i="3"/>
  <c r="R894" i="3"/>
  <c r="R895" i="3"/>
  <c r="R896" i="3"/>
  <c r="R897" i="3"/>
  <c r="R898" i="3"/>
  <c r="R899" i="3"/>
  <c r="R900" i="3"/>
  <c r="R901" i="3"/>
  <c r="R902" i="3"/>
  <c r="R903" i="3"/>
  <c r="R904" i="3"/>
  <c r="R905" i="3"/>
  <c r="R906" i="3"/>
  <c r="R907" i="3"/>
  <c r="R908" i="3"/>
  <c r="R909" i="3"/>
  <c r="R910" i="3"/>
  <c r="R911" i="3"/>
  <c r="R912" i="3"/>
  <c r="R913" i="3"/>
  <c r="R914" i="3"/>
  <c r="R915" i="3"/>
  <c r="R916" i="3"/>
  <c r="R917" i="3"/>
  <c r="R918" i="3"/>
  <c r="R919" i="3"/>
  <c r="R920" i="3"/>
  <c r="R921" i="3"/>
  <c r="R922" i="3"/>
  <c r="R923" i="3"/>
  <c r="R924" i="3"/>
  <c r="R925" i="3"/>
  <c r="R926" i="3"/>
  <c r="R927" i="3"/>
  <c r="R928" i="3"/>
  <c r="R929" i="3"/>
  <c r="R930" i="3"/>
  <c r="R931" i="3"/>
  <c r="R932" i="3"/>
  <c r="R933" i="3"/>
  <c r="R934" i="3"/>
  <c r="R935" i="3"/>
  <c r="R936" i="3"/>
  <c r="R937" i="3"/>
  <c r="R938" i="3"/>
  <c r="R939" i="3"/>
  <c r="R940" i="3"/>
  <c r="R941" i="3"/>
  <c r="R942" i="3"/>
  <c r="R943" i="3"/>
  <c r="R944" i="3"/>
  <c r="R945" i="3"/>
  <c r="R946" i="3"/>
  <c r="R947" i="3"/>
  <c r="R948" i="3"/>
  <c r="R949" i="3"/>
  <c r="R950" i="3"/>
  <c r="R951" i="3"/>
  <c r="R952" i="3"/>
  <c r="R953" i="3"/>
  <c r="R954" i="3"/>
  <c r="R955" i="3"/>
  <c r="R956" i="3"/>
  <c r="R957" i="3"/>
  <c r="R958" i="3"/>
  <c r="R959" i="3"/>
  <c r="R960" i="3"/>
  <c r="R961" i="3"/>
  <c r="R962" i="3"/>
  <c r="R963" i="3"/>
  <c r="R964" i="3"/>
  <c r="R965" i="3"/>
  <c r="R966" i="3"/>
  <c r="R967" i="3"/>
  <c r="R968" i="3"/>
  <c r="R969" i="3"/>
  <c r="R970" i="3"/>
  <c r="R971" i="3"/>
  <c r="R972" i="3"/>
  <c r="R973" i="3"/>
  <c r="R974" i="3"/>
  <c r="R975" i="3"/>
  <c r="R976" i="3"/>
  <c r="R977" i="3"/>
  <c r="R978" i="3"/>
  <c r="R979" i="3"/>
  <c r="R980" i="3"/>
  <c r="R981" i="3"/>
  <c r="R982" i="3"/>
  <c r="R983" i="3"/>
  <c r="R984" i="3"/>
  <c r="R985" i="3"/>
  <c r="R986" i="3"/>
  <c r="R987" i="3"/>
  <c r="R988" i="3"/>
  <c r="R989" i="3"/>
  <c r="R990" i="3"/>
  <c r="R991" i="3"/>
  <c r="R992" i="3"/>
  <c r="R993" i="3"/>
  <c r="R994" i="3"/>
  <c r="R995" i="3"/>
  <c r="R996" i="3"/>
  <c r="R997" i="3"/>
  <c r="R998" i="3"/>
  <c r="R999" i="3"/>
  <c r="R1000" i="3"/>
  <c r="R1001" i="3"/>
  <c r="R1002" i="3"/>
  <c r="R1003" i="3"/>
  <c r="R1004" i="3"/>
  <c r="R1005" i="3"/>
  <c r="R1006" i="3"/>
  <c r="R1007" i="3"/>
  <c r="R1008" i="3"/>
  <c r="R1009" i="3"/>
  <c r="R1010" i="3"/>
  <c r="R1011" i="3"/>
  <c r="R1012" i="3"/>
  <c r="R1013" i="3"/>
  <c r="R1014" i="3"/>
  <c r="R1015" i="3"/>
  <c r="R1016" i="3"/>
  <c r="R1017" i="3"/>
  <c r="R1018" i="3"/>
  <c r="R1019" i="3"/>
  <c r="R1020" i="3"/>
  <c r="R1021" i="3"/>
  <c r="R1022" i="3"/>
  <c r="R1023" i="3"/>
  <c r="R1024" i="3"/>
  <c r="R1025" i="3"/>
  <c r="R1026" i="3"/>
  <c r="R1027" i="3"/>
  <c r="R1028" i="3"/>
  <c r="R1029" i="3"/>
  <c r="R1030" i="3"/>
  <c r="R1031" i="3"/>
  <c r="R1032" i="3"/>
  <c r="R1033" i="3"/>
  <c r="R1034" i="3"/>
  <c r="R1035" i="3"/>
  <c r="R1036" i="3"/>
  <c r="R1037" i="3"/>
  <c r="R1038" i="3"/>
  <c r="R1039" i="3"/>
  <c r="R1040" i="3"/>
  <c r="R1041" i="3"/>
  <c r="R1042" i="3"/>
  <c r="R1043" i="3"/>
  <c r="R1044" i="3"/>
  <c r="R1045" i="3"/>
  <c r="R1046" i="3"/>
  <c r="R1047" i="3"/>
  <c r="R1048" i="3"/>
  <c r="R1049" i="3"/>
  <c r="R1050" i="3"/>
  <c r="R1051" i="3"/>
  <c r="R1052" i="3"/>
  <c r="R1053" i="3"/>
  <c r="R1054" i="3"/>
  <c r="R1055" i="3"/>
  <c r="R1056" i="3"/>
  <c r="R1057" i="3"/>
  <c r="R1058" i="3"/>
  <c r="R1059" i="3"/>
  <c r="R1060" i="3"/>
  <c r="R1061" i="3"/>
  <c r="R1062" i="3"/>
  <c r="R1063" i="3"/>
  <c r="R1064" i="3"/>
  <c r="R1065" i="3"/>
  <c r="R1066" i="3"/>
  <c r="R1067" i="3"/>
  <c r="R1068" i="3"/>
  <c r="R1069" i="3"/>
  <c r="R1070" i="3"/>
  <c r="R1071" i="3"/>
  <c r="R1072" i="3"/>
  <c r="R1073" i="3"/>
  <c r="R1074" i="3"/>
  <c r="R1075" i="3"/>
  <c r="R1076" i="3"/>
  <c r="R1077" i="3"/>
  <c r="R1078" i="3"/>
  <c r="R1079" i="3"/>
  <c r="R1080" i="3"/>
  <c r="R1081" i="3"/>
  <c r="R1082" i="3"/>
  <c r="R1083" i="3"/>
  <c r="R1084" i="3"/>
  <c r="R1085" i="3"/>
  <c r="R1086" i="3"/>
  <c r="R1087" i="3"/>
  <c r="R1088" i="3"/>
  <c r="R1089" i="3"/>
  <c r="R1090" i="3"/>
  <c r="R1091" i="3"/>
  <c r="R1092" i="3"/>
  <c r="R1093" i="3"/>
  <c r="R1094" i="3"/>
  <c r="R1095" i="3"/>
  <c r="R1096" i="3"/>
  <c r="R1097" i="3"/>
  <c r="R1098" i="3"/>
  <c r="R1099" i="3"/>
  <c r="R1100" i="3"/>
  <c r="R1101" i="3"/>
  <c r="R1102" i="3"/>
  <c r="R1103" i="3"/>
  <c r="R1104" i="3"/>
  <c r="R1105" i="3"/>
  <c r="R1106" i="3"/>
  <c r="R1107" i="3"/>
  <c r="R1108" i="3"/>
  <c r="R1109" i="3"/>
  <c r="R1110" i="3"/>
  <c r="R1111" i="3"/>
  <c r="R1112" i="3"/>
  <c r="R1113" i="3"/>
  <c r="R1114" i="3"/>
  <c r="R1115" i="3"/>
  <c r="R1116" i="3"/>
  <c r="R1117" i="3"/>
  <c r="R1118" i="3"/>
  <c r="R1119" i="3"/>
  <c r="R1120" i="3"/>
  <c r="R1121" i="3"/>
  <c r="R1122" i="3"/>
  <c r="R1123" i="3"/>
  <c r="R1124" i="3"/>
  <c r="R1125" i="3"/>
  <c r="R1126" i="3"/>
  <c r="R1127" i="3"/>
  <c r="R1128" i="3"/>
  <c r="R1129" i="3"/>
  <c r="R1130" i="3"/>
  <c r="R1131" i="3"/>
  <c r="R1132" i="3"/>
  <c r="R1133" i="3"/>
  <c r="R1134" i="3"/>
  <c r="R1135" i="3"/>
  <c r="R1136" i="3"/>
  <c r="R1137" i="3"/>
  <c r="R1138" i="3"/>
  <c r="R1139" i="3"/>
  <c r="R1140" i="3"/>
  <c r="R1141" i="3"/>
  <c r="R1142" i="3"/>
  <c r="R1143" i="3"/>
  <c r="R1144" i="3"/>
  <c r="R1145" i="3"/>
  <c r="R1146" i="3"/>
  <c r="R1147" i="3"/>
  <c r="R1148" i="3"/>
  <c r="R1149" i="3"/>
  <c r="R1150" i="3"/>
  <c r="R1151" i="3"/>
  <c r="R1152" i="3"/>
  <c r="R1153" i="3"/>
  <c r="R1154" i="3"/>
  <c r="R1155" i="3"/>
  <c r="R1156" i="3"/>
  <c r="R1157" i="3"/>
  <c r="R1158" i="3"/>
  <c r="R1159" i="3"/>
  <c r="R1160" i="3"/>
  <c r="R1161" i="3"/>
  <c r="R1162" i="3"/>
  <c r="R1163" i="3"/>
  <c r="R1164" i="3"/>
  <c r="R1165" i="3"/>
  <c r="R1166" i="3"/>
  <c r="R1167" i="3"/>
  <c r="R1168" i="3"/>
  <c r="R1169" i="3"/>
  <c r="R1170" i="3"/>
  <c r="R1171" i="3"/>
  <c r="R1172" i="3"/>
  <c r="R1173" i="3"/>
  <c r="R1174" i="3"/>
  <c r="R1175" i="3"/>
  <c r="R1176" i="3"/>
  <c r="R1177" i="3"/>
  <c r="R1178" i="3"/>
  <c r="R1179" i="3"/>
  <c r="R1180" i="3"/>
  <c r="R1181" i="3"/>
  <c r="R1182" i="3"/>
  <c r="R1183" i="3"/>
  <c r="R1184" i="3"/>
  <c r="R1185" i="3"/>
  <c r="R1186" i="3"/>
  <c r="R1187" i="3"/>
  <c r="R1188" i="3"/>
  <c r="R1189" i="3"/>
  <c r="R1190" i="3"/>
  <c r="R1191" i="3"/>
  <c r="R1192" i="3"/>
  <c r="R1193" i="3"/>
  <c r="R1194" i="3"/>
  <c r="R1195" i="3"/>
  <c r="R1196" i="3"/>
  <c r="R1197" i="3"/>
  <c r="R1198" i="3"/>
  <c r="R1199" i="3"/>
  <c r="R1200" i="3"/>
  <c r="R1201" i="3"/>
  <c r="R1202" i="3"/>
  <c r="R1203" i="3"/>
  <c r="R1204" i="3"/>
  <c r="R1205" i="3"/>
  <c r="R1206" i="3"/>
  <c r="R1207" i="3"/>
  <c r="R1208" i="3"/>
  <c r="R1209" i="3"/>
  <c r="R1210" i="3"/>
  <c r="R521" i="3"/>
  <c r="R520" i="3"/>
  <c r="R2" i="3"/>
  <c r="BA15" i="19" l="1"/>
  <c r="F7" i="2"/>
  <c r="C7" i="2"/>
  <c r="F5" i="2"/>
  <c r="C5" i="2"/>
  <c r="E19" i="2"/>
  <c r="D28" i="22" s="1"/>
  <c r="B2" i="24"/>
  <c r="AZ46" i="2" l="1"/>
  <c r="AZ43" i="2"/>
  <c r="AZ40" i="2"/>
  <c r="AZ28" i="2"/>
  <c r="AZ37" i="2"/>
  <c r="AZ25" i="2"/>
  <c r="AZ34" i="2"/>
  <c r="AZ31" i="2"/>
  <c r="AZ19" i="2"/>
  <c r="AZ22" i="2"/>
  <c r="D19" i="2"/>
  <c r="D29" i="22" s="1"/>
  <c r="E3" i="27" l="1"/>
  <c r="AZ15" i="2"/>
  <c r="G37" i="28"/>
  <c r="E37" i="28" s="1"/>
  <c r="G27" i="28"/>
  <c r="G17" i="28"/>
  <c r="E28" i="28" l="1"/>
  <c r="E27" i="28"/>
  <c r="E18" i="28"/>
  <c r="E17" i="28"/>
  <c r="E38" i="28"/>
  <c r="J28" i="23"/>
  <c r="D43" i="19" l="1"/>
  <c r="D49" i="2"/>
  <c r="D49" i="22" s="1"/>
  <c r="J46" i="23"/>
  <c r="J44" i="23"/>
  <c r="J42" i="23"/>
  <c r="G46" i="23"/>
  <c r="G44" i="23"/>
  <c r="G42" i="23"/>
  <c r="AV43" i="19"/>
  <c r="AV44" i="19"/>
  <c r="AV45" i="19"/>
  <c r="AV46" i="19"/>
  <c r="AV47" i="19"/>
  <c r="AV48" i="19"/>
  <c r="AU43" i="19"/>
  <c r="AU44" i="19"/>
  <c r="AU45" i="19"/>
  <c r="AU46" i="19"/>
  <c r="AU47" i="19"/>
  <c r="AU48" i="19"/>
  <c r="AT43" i="19"/>
  <c r="AT44" i="19"/>
  <c r="AT45" i="19"/>
  <c r="AT46" i="19"/>
  <c r="AT47" i="19"/>
  <c r="AT48" i="19"/>
  <c r="AR43" i="19"/>
  <c r="AR44" i="19"/>
  <c r="AR45" i="19"/>
  <c r="AR46" i="19"/>
  <c r="AR47" i="19"/>
  <c r="AR48" i="19"/>
  <c r="AQ43" i="19"/>
  <c r="AQ44" i="19"/>
  <c r="AQ45" i="19"/>
  <c r="AQ46" i="19"/>
  <c r="AQ47" i="19"/>
  <c r="AQ48" i="19"/>
  <c r="AP43" i="19"/>
  <c r="AP44" i="19"/>
  <c r="AP45" i="19"/>
  <c r="AP46" i="19"/>
  <c r="AP47" i="19"/>
  <c r="AP48" i="19"/>
  <c r="AO43" i="19"/>
  <c r="AO44" i="19"/>
  <c r="AO45" i="19"/>
  <c r="AO46" i="19"/>
  <c r="AO47" i="19"/>
  <c r="AO48" i="19"/>
  <c r="AN43" i="19"/>
  <c r="AN44" i="19"/>
  <c r="AN45" i="19"/>
  <c r="AN46" i="19"/>
  <c r="AN47" i="19"/>
  <c r="AN48" i="19"/>
  <c r="AM43" i="19"/>
  <c r="AM44" i="19"/>
  <c r="AM45" i="19"/>
  <c r="AL45" i="19" s="1"/>
  <c r="AM46" i="19"/>
  <c r="AM47" i="19"/>
  <c r="AL47" i="19" s="1"/>
  <c r="AM48" i="19"/>
  <c r="AL48" i="19" s="1"/>
  <c r="AJ43" i="19"/>
  <c r="AJ44" i="19"/>
  <c r="AJ45" i="19"/>
  <c r="AJ46" i="19"/>
  <c r="AJ47" i="19"/>
  <c r="AJ48" i="19"/>
  <c r="AH44" i="19"/>
  <c r="AH45" i="19"/>
  <c r="AH47" i="19"/>
  <c r="AH48" i="19"/>
  <c r="AC44" i="19"/>
  <c r="AC45" i="19"/>
  <c r="AC47" i="19"/>
  <c r="AC48" i="19"/>
  <c r="AB44" i="19"/>
  <c r="AB45" i="19"/>
  <c r="AB47" i="19"/>
  <c r="AB48" i="19"/>
  <c r="AA44" i="19"/>
  <c r="AA45" i="19"/>
  <c r="AA47" i="19"/>
  <c r="AA48" i="19"/>
  <c r="AA50" i="19"/>
  <c r="AA51" i="19"/>
  <c r="AA53" i="19"/>
  <c r="AA54" i="19"/>
  <c r="AA56" i="19"/>
  <c r="AA57" i="19"/>
  <c r="AA59" i="19"/>
  <c r="AA60" i="19"/>
  <c r="AA62" i="19"/>
  <c r="AA63" i="19"/>
  <c r="AA65" i="19"/>
  <c r="AA66" i="19"/>
  <c r="AA68" i="19"/>
  <c r="AA69" i="19"/>
  <c r="AA71" i="19"/>
  <c r="AA72" i="19"/>
  <c r="AA74" i="19"/>
  <c r="AA75" i="19"/>
  <c r="AA77" i="19"/>
  <c r="AA78" i="19"/>
  <c r="AA80" i="19"/>
  <c r="AA81" i="19"/>
  <c r="AA83" i="19"/>
  <c r="AA84" i="19"/>
  <c r="AA86" i="19"/>
  <c r="AA87" i="19"/>
  <c r="AA89" i="19"/>
  <c r="AA90" i="19"/>
  <c r="AA92" i="19"/>
  <c r="AA93" i="19"/>
  <c r="AA95" i="19"/>
  <c r="AA96" i="19"/>
  <c r="AA98" i="19"/>
  <c r="AA99" i="19"/>
  <c r="AA101" i="19"/>
  <c r="AA102" i="19"/>
  <c r="AA104" i="19"/>
  <c r="AA105" i="19"/>
  <c r="AA107" i="19"/>
  <c r="AA108" i="19"/>
  <c r="AA109" i="19"/>
  <c r="AA110" i="19"/>
  <c r="AA111" i="19"/>
  <c r="AA112" i="19"/>
  <c r="AA113" i="19"/>
  <c r="AA114" i="19"/>
  <c r="AA115" i="19"/>
  <c r="AA116" i="19"/>
  <c r="AA117" i="19"/>
  <c r="AA118" i="19"/>
  <c r="AA119" i="19"/>
  <c r="AA120" i="19"/>
  <c r="AA121" i="19"/>
  <c r="AA122" i="19"/>
  <c r="AA123" i="19"/>
  <c r="AA124" i="19"/>
  <c r="AA125" i="19"/>
  <c r="AA126" i="19"/>
  <c r="AA127" i="19"/>
  <c r="AA128" i="19"/>
  <c r="AA129" i="19"/>
  <c r="AA130" i="19"/>
  <c r="AA131" i="19"/>
  <c r="AA132" i="19"/>
  <c r="AA133" i="19"/>
  <c r="AA134" i="19"/>
  <c r="AA135" i="19"/>
  <c r="AA136" i="19"/>
  <c r="AA137" i="19"/>
  <c r="AA138" i="19"/>
  <c r="AA139" i="19"/>
  <c r="AA140" i="19"/>
  <c r="AA141" i="19"/>
  <c r="AA142" i="19"/>
  <c r="AA143" i="19"/>
  <c r="AA144" i="19"/>
  <c r="AA145" i="19"/>
  <c r="AA146" i="19"/>
  <c r="AA147" i="19"/>
  <c r="AA148" i="19"/>
  <c r="AA149" i="19"/>
  <c r="AA150" i="19"/>
  <c r="AA151" i="19"/>
  <c r="AA152" i="19"/>
  <c r="AA153" i="19"/>
  <c r="AA154" i="19"/>
  <c r="AA155" i="19"/>
  <c r="AA156" i="19"/>
  <c r="AA157" i="19"/>
  <c r="AA158" i="19"/>
  <c r="AA159" i="19"/>
  <c r="AA160" i="19"/>
  <c r="AA161" i="19"/>
  <c r="AA162" i="19"/>
  <c r="AA163" i="19"/>
  <c r="AA164" i="19"/>
  <c r="AA165" i="19"/>
  <c r="AA166" i="19"/>
  <c r="AA167" i="19"/>
  <c r="AA168" i="19"/>
  <c r="AA169" i="19"/>
  <c r="AA170" i="19"/>
  <c r="AA171" i="19"/>
  <c r="AA172" i="19"/>
  <c r="AA173" i="19"/>
  <c r="AA174" i="19"/>
  <c r="AA175" i="19"/>
  <c r="AA176" i="19"/>
  <c r="AA177" i="19"/>
  <c r="AA178" i="19"/>
  <c r="AA179" i="19"/>
  <c r="AA180" i="19"/>
  <c r="AA181" i="19"/>
  <c r="AA182" i="19"/>
  <c r="AA183" i="19"/>
  <c r="AA184" i="19"/>
  <c r="AA185" i="19"/>
  <c r="AA186" i="19"/>
  <c r="AA187" i="19"/>
  <c r="AA188" i="19"/>
  <c r="AA189" i="19"/>
  <c r="AA190" i="19"/>
  <c r="AA191" i="19"/>
  <c r="AA192" i="19"/>
  <c r="AA193" i="19"/>
  <c r="AA194" i="19"/>
  <c r="AA195" i="19"/>
  <c r="AA196" i="19"/>
  <c r="AA197" i="19"/>
  <c r="AA198" i="19"/>
  <c r="AA199" i="19"/>
  <c r="AA200" i="19"/>
  <c r="AA201" i="19"/>
  <c r="AA202" i="19"/>
  <c r="AA203" i="19"/>
  <c r="AA204" i="19"/>
  <c r="AA205" i="19"/>
  <c r="AA206" i="19"/>
  <c r="AA207" i="19"/>
  <c r="AA208" i="19"/>
  <c r="AA209" i="19"/>
  <c r="AA210" i="19"/>
  <c r="AA211" i="19"/>
  <c r="AA212" i="19"/>
  <c r="AA213" i="19"/>
  <c r="AA214" i="19"/>
  <c r="AA215" i="19"/>
  <c r="AA216" i="19"/>
  <c r="AA217" i="19"/>
  <c r="AA218" i="19"/>
  <c r="AA219" i="19"/>
  <c r="AA220" i="19"/>
  <c r="AA221" i="19"/>
  <c r="AA222" i="19"/>
  <c r="AA223" i="19"/>
  <c r="AA224" i="19"/>
  <c r="AA225" i="19"/>
  <c r="AA226" i="19"/>
  <c r="AA227" i="19"/>
  <c r="AA228" i="19"/>
  <c r="AA229" i="19"/>
  <c r="AA230" i="19"/>
  <c r="AA231" i="19"/>
  <c r="AA232" i="19"/>
  <c r="AA233" i="19"/>
  <c r="AA234" i="19"/>
  <c r="AA235" i="19"/>
  <c r="AA236" i="19"/>
  <c r="AA237" i="19"/>
  <c r="AA238" i="19"/>
  <c r="AA239" i="19"/>
  <c r="AA240" i="19"/>
  <c r="AA241" i="19"/>
  <c r="AA242" i="19"/>
  <c r="AA243" i="19"/>
  <c r="AA244" i="19"/>
  <c r="AA245" i="19"/>
  <c r="AA246" i="19"/>
  <c r="AA247" i="19"/>
  <c r="AA248" i="19"/>
  <c r="AA249" i="19"/>
  <c r="AA250" i="19"/>
  <c r="AA251" i="19"/>
  <c r="AA252" i="19"/>
  <c r="AA253" i="19"/>
  <c r="AA254" i="19"/>
  <c r="AA255" i="19"/>
  <c r="AA256" i="19"/>
  <c r="AA257" i="19"/>
  <c r="AA258" i="19"/>
  <c r="AA259" i="19"/>
  <c r="AA260" i="19"/>
  <c r="AA261" i="19"/>
  <c r="AA262" i="19"/>
  <c r="AA263" i="19"/>
  <c r="AA264" i="19"/>
  <c r="AA265" i="19"/>
  <c r="AA266" i="19"/>
  <c r="AA267" i="19"/>
  <c r="AA268" i="19"/>
  <c r="AA269" i="19"/>
  <c r="AA270" i="19"/>
  <c r="AA271" i="19"/>
  <c r="AA272" i="19"/>
  <c r="AA273" i="19"/>
  <c r="AA274" i="19"/>
  <c r="AA275" i="19"/>
  <c r="AA276" i="19"/>
  <c r="AA277" i="19"/>
  <c r="AA278" i="19"/>
  <c r="AA279" i="19"/>
  <c r="AA280" i="19"/>
  <c r="AA281" i="19"/>
  <c r="AA282" i="19"/>
  <c r="AA283" i="19"/>
  <c r="AA284" i="19"/>
  <c r="AA285" i="19"/>
  <c r="AA286" i="19"/>
  <c r="AA287" i="19"/>
  <c r="AA288" i="19"/>
  <c r="AA289" i="19"/>
  <c r="AA290" i="19"/>
  <c r="AA291" i="19"/>
  <c r="AA292" i="19"/>
  <c r="AA293" i="19"/>
  <c r="AA294" i="19"/>
  <c r="AA295" i="19"/>
  <c r="AA296" i="19"/>
  <c r="AA297" i="19"/>
  <c r="AA298" i="19"/>
  <c r="AA299" i="19"/>
  <c r="AA300" i="19"/>
  <c r="AA301" i="19"/>
  <c r="AA302" i="19"/>
  <c r="AA303" i="19"/>
  <c r="AA304" i="19"/>
  <c r="AA305" i="19"/>
  <c r="AA306" i="19"/>
  <c r="AA307" i="19"/>
  <c r="AA308" i="19"/>
  <c r="AA309" i="19"/>
  <c r="AA310" i="19"/>
  <c r="AA311" i="19"/>
  <c r="AA312" i="19"/>
  <c r="AA313" i="19"/>
  <c r="AA314" i="19"/>
  <c r="AA315" i="19"/>
  <c r="AA316" i="19"/>
  <c r="AA317" i="19"/>
  <c r="AA318" i="19"/>
  <c r="AA319" i="19"/>
  <c r="AA320" i="19"/>
  <c r="AA321" i="19"/>
  <c r="AA322" i="19"/>
  <c r="AA323" i="19"/>
  <c r="AA324" i="19"/>
  <c r="AA325" i="19"/>
  <c r="AA326" i="19"/>
  <c r="AA327" i="19"/>
  <c r="AA328" i="19"/>
  <c r="AA329" i="19"/>
  <c r="AA330" i="19"/>
  <c r="AA331" i="19"/>
  <c r="AA332" i="19"/>
  <c r="AA333" i="19"/>
  <c r="AA334" i="19"/>
  <c r="AA335" i="19"/>
  <c r="AA336" i="19"/>
  <c r="AA337" i="19"/>
  <c r="AA338" i="19"/>
  <c r="AA339" i="19"/>
  <c r="AA340" i="19"/>
  <c r="AA341" i="19"/>
  <c r="AA342" i="19"/>
  <c r="AA343" i="19"/>
  <c r="AA344" i="19"/>
  <c r="AA345" i="19"/>
  <c r="AA346" i="19"/>
  <c r="AA347" i="19"/>
  <c r="AA348" i="19"/>
  <c r="AA349" i="19"/>
  <c r="AA350" i="19"/>
  <c r="AA351" i="19"/>
  <c r="AA352" i="19"/>
  <c r="AA353" i="19"/>
  <c r="AA354" i="19"/>
  <c r="AA355" i="19"/>
  <c r="AA356" i="19"/>
  <c r="AA357" i="19"/>
  <c r="AA358" i="19"/>
  <c r="AA359" i="19"/>
  <c r="AA360" i="19"/>
  <c r="AA361" i="19"/>
  <c r="AA362" i="19"/>
  <c r="AA363" i="19"/>
  <c r="AA364" i="19"/>
  <c r="AA365" i="19"/>
  <c r="AA366" i="19"/>
  <c r="AA367" i="19"/>
  <c r="AA368" i="19"/>
  <c r="AA369" i="19"/>
  <c r="AA370" i="19"/>
  <c r="AA371" i="19"/>
  <c r="AA372" i="19"/>
  <c r="AA373" i="19"/>
  <c r="AA374" i="19"/>
  <c r="AA375" i="19"/>
  <c r="AA376" i="19"/>
  <c r="AA377" i="19"/>
  <c r="AA378" i="19"/>
  <c r="AA379" i="19"/>
  <c r="AA380" i="19"/>
  <c r="AA381" i="19"/>
  <c r="AA382" i="19"/>
  <c r="AA383" i="19"/>
  <c r="AA384" i="19"/>
  <c r="AA385" i="19"/>
  <c r="AA386" i="19"/>
  <c r="AA387" i="19"/>
  <c r="AA388" i="19"/>
  <c r="AA389" i="19"/>
  <c r="AA390" i="19"/>
  <c r="AA391" i="19"/>
  <c r="AA392" i="19"/>
  <c r="AA393" i="19"/>
  <c r="AA394" i="19"/>
  <c r="AA395" i="19"/>
  <c r="AA396" i="19"/>
  <c r="AA397" i="19"/>
  <c r="AA398" i="19"/>
  <c r="AA399" i="19"/>
  <c r="AA400" i="19"/>
  <c r="AA401" i="19"/>
  <c r="AA402" i="19"/>
  <c r="AA403" i="19"/>
  <c r="AA404" i="19"/>
  <c r="AA405" i="19"/>
  <c r="AA406" i="19"/>
  <c r="AA407" i="19"/>
  <c r="AA408" i="19"/>
  <c r="AA409" i="19"/>
  <c r="AA410" i="19"/>
  <c r="AA411" i="19"/>
  <c r="AA412" i="19"/>
  <c r="AA413" i="19"/>
  <c r="AA414" i="19"/>
  <c r="AA415" i="19"/>
  <c r="AA416" i="19"/>
  <c r="AA417" i="19"/>
  <c r="AA418" i="19"/>
  <c r="AA419" i="19"/>
  <c r="AA420" i="19"/>
  <c r="AA421" i="19"/>
  <c r="AA422" i="19"/>
  <c r="AA423" i="19"/>
  <c r="AA424" i="19"/>
  <c r="AA425" i="19"/>
  <c r="AA426" i="19"/>
  <c r="AA427" i="19"/>
  <c r="AA428" i="19"/>
  <c r="AA429" i="19"/>
  <c r="AA430" i="19"/>
  <c r="AA431" i="19"/>
  <c r="AA432" i="19"/>
  <c r="AA433" i="19"/>
  <c r="AA434" i="19"/>
  <c r="AA435" i="19"/>
  <c r="AA436" i="19"/>
  <c r="AA437" i="19"/>
  <c r="AA438" i="19"/>
  <c r="AA439" i="19"/>
  <c r="AA440" i="19"/>
  <c r="AA441" i="19"/>
  <c r="AA442" i="19"/>
  <c r="AA443" i="19"/>
  <c r="AA444" i="19"/>
  <c r="AA445" i="19"/>
  <c r="AA446" i="19"/>
  <c r="AA447" i="19"/>
  <c r="AA448" i="19"/>
  <c r="AA449" i="19"/>
  <c r="AA450" i="19"/>
  <c r="AA451" i="19"/>
  <c r="AA452" i="19"/>
  <c r="AA453" i="19"/>
  <c r="AA454" i="19"/>
  <c r="AA455" i="19"/>
  <c r="AA456" i="19"/>
  <c r="AA457" i="19"/>
  <c r="AA458" i="19"/>
  <c r="AA459" i="19"/>
  <c r="AA460" i="19"/>
  <c r="AA461" i="19"/>
  <c r="AA462" i="19"/>
  <c r="AA463" i="19"/>
  <c r="AA464" i="19"/>
  <c r="AA465" i="19"/>
  <c r="AA466" i="19"/>
  <c r="AA467" i="19"/>
  <c r="AA468" i="19"/>
  <c r="Z44" i="19"/>
  <c r="Z45" i="19"/>
  <c r="Z47" i="19"/>
  <c r="Z48" i="19"/>
  <c r="AD48" i="19" s="1"/>
  <c r="Y43" i="19"/>
  <c r="Y46" i="19"/>
  <c r="AV49" i="2"/>
  <c r="AV50" i="2"/>
  <c r="AV51" i="2"/>
  <c r="AV52" i="2"/>
  <c r="AV53" i="2"/>
  <c r="AV54" i="2"/>
  <c r="AV55" i="2"/>
  <c r="AV56" i="2"/>
  <c r="AV57" i="2"/>
  <c r="AV58" i="2"/>
  <c r="AV59" i="2"/>
  <c r="AV60" i="2"/>
  <c r="AU49" i="2"/>
  <c r="AU50" i="2"/>
  <c r="AU51" i="2"/>
  <c r="AU52" i="2"/>
  <c r="AU53" i="2"/>
  <c r="AU54" i="2"/>
  <c r="AU55" i="2"/>
  <c r="AU56" i="2"/>
  <c r="AU57" i="2"/>
  <c r="AU58" i="2"/>
  <c r="AU59" i="2"/>
  <c r="AU60" i="2"/>
  <c r="AR49" i="2"/>
  <c r="AR50" i="2"/>
  <c r="AR51" i="2"/>
  <c r="AR52" i="2"/>
  <c r="AR53" i="2"/>
  <c r="AR54" i="2"/>
  <c r="AR55" i="2"/>
  <c r="AR56" i="2"/>
  <c r="AR57" i="2"/>
  <c r="AR58" i="2"/>
  <c r="AR59" i="2"/>
  <c r="AR60" i="2"/>
  <c r="AQ49" i="2"/>
  <c r="AQ50" i="2"/>
  <c r="AQ51" i="2"/>
  <c r="AQ52" i="2"/>
  <c r="AQ53" i="2"/>
  <c r="AQ54" i="2"/>
  <c r="AQ55" i="2"/>
  <c r="AQ56" i="2"/>
  <c r="AQ57" i="2"/>
  <c r="AQ58" i="2"/>
  <c r="AQ59" i="2"/>
  <c r="AQ60" i="2"/>
  <c r="AP49" i="2"/>
  <c r="AP50" i="2"/>
  <c r="AP51" i="2"/>
  <c r="AP52" i="2"/>
  <c r="AP53" i="2"/>
  <c r="AP54" i="2"/>
  <c r="AP55" i="2"/>
  <c r="AP56" i="2"/>
  <c r="AP57" i="2"/>
  <c r="AP58" i="2"/>
  <c r="AP59" i="2"/>
  <c r="AP60" i="2"/>
  <c r="AO49" i="2"/>
  <c r="AO50" i="2"/>
  <c r="AO51" i="2"/>
  <c r="AO52" i="2"/>
  <c r="AO53" i="2"/>
  <c r="AO54" i="2"/>
  <c r="AO55" i="2"/>
  <c r="AO56" i="2"/>
  <c r="AO57" i="2"/>
  <c r="AO58" i="2"/>
  <c r="AO59" i="2"/>
  <c r="AO60" i="2"/>
  <c r="AN49" i="2"/>
  <c r="AN50" i="2"/>
  <c r="AN51" i="2"/>
  <c r="AN52" i="2"/>
  <c r="AN53" i="2"/>
  <c r="AN54" i="2"/>
  <c r="AN55" i="2"/>
  <c r="AN56" i="2"/>
  <c r="AN57" i="2"/>
  <c r="AN58" i="2"/>
  <c r="AN59" i="2"/>
  <c r="AN60" i="2"/>
  <c r="AM49" i="2"/>
  <c r="AM50" i="2"/>
  <c r="AL50" i="2" s="1"/>
  <c r="AM51" i="2"/>
  <c r="AL51" i="2" s="1"/>
  <c r="AM52" i="2"/>
  <c r="AM53" i="2"/>
  <c r="AL53" i="2" s="1"/>
  <c r="AM54" i="2"/>
  <c r="AL54" i="2" s="1"/>
  <c r="AM55" i="2"/>
  <c r="AL55" i="2" s="1"/>
  <c r="AM56" i="2"/>
  <c r="AM57" i="2"/>
  <c r="AL57" i="2" s="1"/>
  <c r="AM58" i="2"/>
  <c r="AM59" i="2"/>
  <c r="AL59" i="2" s="1"/>
  <c r="AM60" i="2"/>
  <c r="AJ49" i="2"/>
  <c r="AJ50" i="2"/>
  <c r="AJ51" i="2"/>
  <c r="AJ52" i="2"/>
  <c r="AJ53" i="2"/>
  <c r="AJ54" i="2"/>
  <c r="AJ55" i="2"/>
  <c r="AJ56" i="2"/>
  <c r="AJ57" i="2"/>
  <c r="AJ58" i="2"/>
  <c r="AJ59" i="2"/>
  <c r="AJ60" i="2"/>
  <c r="AJ61" i="2"/>
  <c r="AJ62" i="2"/>
  <c r="AJ63" i="2"/>
  <c r="AJ64" i="2"/>
  <c r="AJ65" i="2"/>
  <c r="AJ66" i="2"/>
  <c r="AJ67" i="2"/>
  <c r="AJ68" i="2"/>
  <c r="AJ69" i="2"/>
  <c r="AJ70" i="2"/>
  <c r="AJ71" i="2"/>
  <c r="AJ72" i="2"/>
  <c r="AJ73" i="2"/>
  <c r="AJ74" i="2"/>
  <c r="AJ75" i="2"/>
  <c r="AJ76" i="2"/>
  <c r="AJ77" i="2"/>
  <c r="AJ78" i="2"/>
  <c r="AJ79" i="2"/>
  <c r="AJ80" i="2"/>
  <c r="AJ81" i="2"/>
  <c r="AJ82" i="2"/>
  <c r="AJ83" i="2"/>
  <c r="AJ84" i="2"/>
  <c r="AJ85" i="2"/>
  <c r="AJ86" i="2"/>
  <c r="AJ87" i="2"/>
  <c r="AJ88" i="2"/>
  <c r="AJ89" i="2"/>
  <c r="AJ90" i="2"/>
  <c r="AJ91" i="2"/>
  <c r="AJ92" i="2"/>
  <c r="AJ93" i="2"/>
  <c r="AJ94" i="2"/>
  <c r="AJ95" i="2"/>
  <c r="AJ96" i="2"/>
  <c r="AJ97" i="2"/>
  <c r="AJ98" i="2"/>
  <c r="AJ99" i="2"/>
  <c r="AJ100" i="2"/>
  <c r="AJ101" i="2"/>
  <c r="AJ102" i="2"/>
  <c r="AJ103" i="2"/>
  <c r="AJ104" i="2"/>
  <c r="AJ105" i="2"/>
  <c r="AJ106" i="2"/>
  <c r="AJ107" i="2"/>
  <c r="AJ108" i="2"/>
  <c r="AJ109" i="2"/>
  <c r="AJ110" i="2"/>
  <c r="AJ111" i="2"/>
  <c r="AJ112" i="2"/>
  <c r="AJ113" i="2"/>
  <c r="AJ114" i="2"/>
  <c r="AJ115" i="2"/>
  <c r="AJ116" i="2"/>
  <c r="AJ117" i="2"/>
  <c r="AJ118" i="2"/>
  <c r="AJ119" i="2"/>
  <c r="AJ120" i="2"/>
  <c r="AJ121" i="2"/>
  <c r="AJ122" i="2"/>
  <c r="AJ123" i="2"/>
  <c r="AJ124" i="2"/>
  <c r="AJ125" i="2"/>
  <c r="AJ126" i="2"/>
  <c r="AJ127" i="2"/>
  <c r="AJ128" i="2"/>
  <c r="AJ129" i="2"/>
  <c r="AJ130" i="2"/>
  <c r="AJ131" i="2"/>
  <c r="AJ132" i="2"/>
  <c r="AJ133" i="2"/>
  <c r="AJ134" i="2"/>
  <c r="AJ135" i="2"/>
  <c r="AJ136" i="2"/>
  <c r="AJ137" i="2"/>
  <c r="AJ138" i="2"/>
  <c r="AJ139" i="2"/>
  <c r="AJ140" i="2"/>
  <c r="AJ141" i="2"/>
  <c r="AJ142" i="2"/>
  <c r="AJ143" i="2"/>
  <c r="AJ144" i="2"/>
  <c r="AJ145" i="2"/>
  <c r="AJ146" i="2"/>
  <c r="AJ147" i="2"/>
  <c r="AJ148" i="2"/>
  <c r="AJ149" i="2"/>
  <c r="AJ150" i="2"/>
  <c r="AJ151" i="2"/>
  <c r="AJ152" i="2"/>
  <c r="AJ153" i="2"/>
  <c r="AJ154" i="2"/>
  <c r="AJ155" i="2"/>
  <c r="AJ156" i="2"/>
  <c r="AJ157" i="2"/>
  <c r="AJ158" i="2"/>
  <c r="AJ159" i="2"/>
  <c r="AJ160" i="2"/>
  <c r="AJ161" i="2"/>
  <c r="AJ162" i="2"/>
  <c r="AJ163" i="2"/>
  <c r="AJ164" i="2"/>
  <c r="AJ165" i="2"/>
  <c r="AJ166" i="2"/>
  <c r="AJ167" i="2"/>
  <c r="AJ168" i="2"/>
  <c r="AJ169" i="2"/>
  <c r="AJ170" i="2"/>
  <c r="AJ171" i="2"/>
  <c r="AJ172" i="2"/>
  <c r="AJ173" i="2"/>
  <c r="AJ174" i="2"/>
  <c r="AJ175" i="2"/>
  <c r="AJ176" i="2"/>
  <c r="AJ177" i="2"/>
  <c r="AJ178" i="2"/>
  <c r="AJ179" i="2"/>
  <c r="AJ180" i="2"/>
  <c r="AJ181" i="2"/>
  <c r="AJ182" i="2"/>
  <c r="AJ183" i="2"/>
  <c r="AJ184" i="2"/>
  <c r="AJ185" i="2"/>
  <c r="AJ186" i="2"/>
  <c r="AJ187" i="2"/>
  <c r="AJ188" i="2"/>
  <c r="AJ189" i="2"/>
  <c r="AJ190" i="2"/>
  <c r="AJ191" i="2"/>
  <c r="AJ192" i="2"/>
  <c r="AJ193" i="2"/>
  <c r="AJ194" i="2"/>
  <c r="AJ195" i="2"/>
  <c r="AJ196" i="2"/>
  <c r="AJ197" i="2"/>
  <c r="AJ198" i="2"/>
  <c r="AJ199" i="2"/>
  <c r="AJ200" i="2"/>
  <c r="AJ201" i="2"/>
  <c r="AJ202" i="2"/>
  <c r="AJ203" i="2"/>
  <c r="AJ204" i="2"/>
  <c r="AJ205" i="2"/>
  <c r="AJ206" i="2"/>
  <c r="AJ207" i="2"/>
  <c r="AJ208" i="2"/>
  <c r="AJ209" i="2"/>
  <c r="AJ210" i="2"/>
  <c r="AJ211" i="2"/>
  <c r="AJ212" i="2"/>
  <c r="AJ213" i="2"/>
  <c r="AJ214" i="2"/>
  <c r="AJ215" i="2"/>
  <c r="AJ216" i="2"/>
  <c r="AJ217" i="2"/>
  <c r="AJ218" i="2"/>
  <c r="AJ219" i="2"/>
  <c r="AJ220" i="2"/>
  <c r="AJ221" i="2"/>
  <c r="AJ222" i="2"/>
  <c r="AJ223" i="2"/>
  <c r="AJ224" i="2"/>
  <c r="AJ225" i="2"/>
  <c r="AJ226" i="2"/>
  <c r="AJ227" i="2"/>
  <c r="AJ228" i="2"/>
  <c r="AJ229" i="2"/>
  <c r="AJ230" i="2"/>
  <c r="AJ231" i="2"/>
  <c r="AJ232" i="2"/>
  <c r="AJ233" i="2"/>
  <c r="AJ234" i="2"/>
  <c r="AJ235" i="2"/>
  <c r="AJ236" i="2"/>
  <c r="AJ237" i="2"/>
  <c r="AJ238" i="2"/>
  <c r="AJ239" i="2"/>
  <c r="AJ240" i="2"/>
  <c r="AJ241" i="2"/>
  <c r="AJ242" i="2"/>
  <c r="AJ243" i="2"/>
  <c r="AJ244" i="2"/>
  <c r="AJ245" i="2"/>
  <c r="AJ246" i="2"/>
  <c r="AJ247" i="2"/>
  <c r="AJ248" i="2"/>
  <c r="AJ249" i="2"/>
  <c r="AJ250" i="2"/>
  <c r="AJ251" i="2"/>
  <c r="AJ252" i="2"/>
  <c r="AJ253" i="2"/>
  <c r="AJ254" i="2"/>
  <c r="AJ255" i="2"/>
  <c r="AJ256" i="2"/>
  <c r="AJ257" i="2"/>
  <c r="AJ258" i="2"/>
  <c r="AJ259" i="2"/>
  <c r="AJ260" i="2"/>
  <c r="AJ261" i="2"/>
  <c r="AJ262" i="2"/>
  <c r="AJ263" i="2"/>
  <c r="AJ264" i="2"/>
  <c r="AJ265" i="2"/>
  <c r="AJ266" i="2"/>
  <c r="AJ267" i="2"/>
  <c r="AJ268" i="2"/>
  <c r="AJ269" i="2"/>
  <c r="AJ270" i="2"/>
  <c r="AJ271" i="2"/>
  <c r="AJ272" i="2"/>
  <c r="AJ273" i="2"/>
  <c r="AJ274" i="2"/>
  <c r="AJ275" i="2"/>
  <c r="AJ276" i="2"/>
  <c r="AJ277" i="2"/>
  <c r="AJ278" i="2"/>
  <c r="AJ279" i="2"/>
  <c r="AJ280" i="2"/>
  <c r="AJ281" i="2"/>
  <c r="AJ282" i="2"/>
  <c r="AJ283" i="2"/>
  <c r="AJ284" i="2"/>
  <c r="AJ285" i="2"/>
  <c r="AJ286" i="2"/>
  <c r="AJ287" i="2"/>
  <c r="AJ288" i="2"/>
  <c r="AJ289" i="2"/>
  <c r="AJ290" i="2"/>
  <c r="AJ291" i="2"/>
  <c r="AJ292" i="2"/>
  <c r="AJ293" i="2"/>
  <c r="AJ294" i="2"/>
  <c r="AJ295" i="2"/>
  <c r="AJ296" i="2"/>
  <c r="AJ297" i="2"/>
  <c r="AJ298" i="2"/>
  <c r="AJ299" i="2"/>
  <c r="AJ300" i="2"/>
  <c r="AJ301" i="2"/>
  <c r="AJ302" i="2"/>
  <c r="AJ303" i="2"/>
  <c r="AJ304" i="2"/>
  <c r="AJ305" i="2"/>
  <c r="AJ306" i="2"/>
  <c r="AJ307" i="2"/>
  <c r="AJ308" i="2"/>
  <c r="AJ309" i="2"/>
  <c r="AJ310" i="2"/>
  <c r="AJ311" i="2"/>
  <c r="AJ312" i="2"/>
  <c r="AJ313" i="2"/>
  <c r="AJ314" i="2"/>
  <c r="AJ315" i="2"/>
  <c r="AJ316" i="2"/>
  <c r="AJ317" i="2"/>
  <c r="AJ318" i="2"/>
  <c r="AJ319" i="2"/>
  <c r="AJ320" i="2"/>
  <c r="AJ321" i="2"/>
  <c r="AJ322" i="2"/>
  <c r="AJ323" i="2"/>
  <c r="AJ324" i="2"/>
  <c r="AJ325" i="2"/>
  <c r="AJ326" i="2"/>
  <c r="AJ327" i="2"/>
  <c r="AJ328" i="2"/>
  <c r="AJ329" i="2"/>
  <c r="AJ330" i="2"/>
  <c r="AJ331" i="2"/>
  <c r="AJ332" i="2"/>
  <c r="AJ333" i="2"/>
  <c r="AJ334" i="2"/>
  <c r="AJ335" i="2"/>
  <c r="AJ336" i="2"/>
  <c r="AJ337" i="2"/>
  <c r="AJ338" i="2"/>
  <c r="AJ339" i="2"/>
  <c r="AJ340" i="2"/>
  <c r="AJ341" i="2"/>
  <c r="AJ342" i="2"/>
  <c r="AJ343" i="2"/>
  <c r="AJ344" i="2"/>
  <c r="AJ345" i="2"/>
  <c r="AJ346" i="2"/>
  <c r="AJ347" i="2"/>
  <c r="AJ348" i="2"/>
  <c r="AJ349" i="2"/>
  <c r="AJ350" i="2"/>
  <c r="AJ351" i="2"/>
  <c r="AJ352" i="2"/>
  <c r="AJ353" i="2"/>
  <c r="AJ354" i="2"/>
  <c r="AJ355" i="2"/>
  <c r="AJ356" i="2"/>
  <c r="AJ357" i="2"/>
  <c r="AJ358" i="2"/>
  <c r="AJ359" i="2"/>
  <c r="AJ360" i="2"/>
  <c r="AJ361" i="2"/>
  <c r="AJ362" i="2"/>
  <c r="AJ363" i="2"/>
  <c r="AJ364" i="2"/>
  <c r="AJ365" i="2"/>
  <c r="AJ366" i="2"/>
  <c r="AJ367" i="2"/>
  <c r="AJ368" i="2"/>
  <c r="AJ369" i="2"/>
  <c r="AJ370" i="2"/>
  <c r="AJ371" i="2"/>
  <c r="AJ372" i="2"/>
  <c r="AJ373" i="2"/>
  <c r="AJ374" i="2"/>
  <c r="AJ375" i="2"/>
  <c r="AJ376" i="2"/>
  <c r="AJ377" i="2"/>
  <c r="AJ378" i="2"/>
  <c r="AJ379" i="2"/>
  <c r="AJ380" i="2"/>
  <c r="AJ381" i="2"/>
  <c r="AJ382" i="2"/>
  <c r="AJ383" i="2"/>
  <c r="AJ384" i="2"/>
  <c r="AJ385" i="2"/>
  <c r="AJ386" i="2"/>
  <c r="AJ387" i="2"/>
  <c r="AJ388" i="2"/>
  <c r="AJ389" i="2"/>
  <c r="AJ390" i="2"/>
  <c r="AJ391" i="2"/>
  <c r="AJ392" i="2"/>
  <c r="AJ393" i="2"/>
  <c r="AJ394" i="2"/>
  <c r="AJ395" i="2"/>
  <c r="AJ396" i="2"/>
  <c r="AJ397" i="2"/>
  <c r="AJ398" i="2"/>
  <c r="AJ399" i="2"/>
  <c r="AJ400" i="2"/>
  <c r="AJ401" i="2"/>
  <c r="AJ402" i="2"/>
  <c r="AJ403" i="2"/>
  <c r="AJ404" i="2"/>
  <c r="AJ405" i="2"/>
  <c r="AJ406" i="2"/>
  <c r="AJ407" i="2"/>
  <c r="AJ408" i="2"/>
  <c r="AJ409" i="2"/>
  <c r="AJ410" i="2"/>
  <c r="AJ411" i="2"/>
  <c r="AJ412" i="2"/>
  <c r="AJ413" i="2"/>
  <c r="AJ414" i="2"/>
  <c r="AJ415" i="2"/>
  <c r="AJ416" i="2"/>
  <c r="AJ417" i="2"/>
  <c r="AJ418" i="2"/>
  <c r="AJ419" i="2"/>
  <c r="AJ420" i="2"/>
  <c r="AJ421" i="2"/>
  <c r="AJ422" i="2"/>
  <c r="AJ423" i="2"/>
  <c r="AJ424" i="2"/>
  <c r="AJ425" i="2"/>
  <c r="AJ426" i="2"/>
  <c r="AJ427" i="2"/>
  <c r="AJ428" i="2"/>
  <c r="AJ429" i="2"/>
  <c r="AJ430" i="2"/>
  <c r="AJ431" i="2"/>
  <c r="AJ432" i="2"/>
  <c r="AJ433" i="2"/>
  <c r="AJ434" i="2"/>
  <c r="AJ435" i="2"/>
  <c r="AJ436" i="2"/>
  <c r="AJ437" i="2"/>
  <c r="AJ438" i="2"/>
  <c r="AJ439" i="2"/>
  <c r="AJ440" i="2"/>
  <c r="AJ441" i="2"/>
  <c r="AJ442" i="2"/>
  <c r="AJ443" i="2"/>
  <c r="AJ444" i="2"/>
  <c r="AJ445" i="2"/>
  <c r="AJ446" i="2"/>
  <c r="AJ447" i="2"/>
  <c r="AJ448" i="2"/>
  <c r="AJ449" i="2"/>
  <c r="AJ450" i="2"/>
  <c r="AJ451" i="2"/>
  <c r="AJ452" i="2"/>
  <c r="AJ453" i="2"/>
  <c r="AJ454" i="2"/>
  <c r="AJ455" i="2"/>
  <c r="AJ456" i="2"/>
  <c r="AJ457" i="2"/>
  <c r="AJ458" i="2"/>
  <c r="AJ459" i="2"/>
  <c r="AJ460" i="2"/>
  <c r="AJ461" i="2"/>
  <c r="AJ462" i="2"/>
  <c r="AJ463" i="2"/>
  <c r="AJ464" i="2"/>
  <c r="AJ465" i="2"/>
  <c r="AJ466" i="2"/>
  <c r="AJ467" i="2"/>
  <c r="AJ468" i="2"/>
  <c r="AH50" i="2"/>
  <c r="AH51" i="2"/>
  <c r="AH53" i="2"/>
  <c r="AH54" i="2"/>
  <c r="AH56" i="2"/>
  <c r="AH57" i="2"/>
  <c r="AH59" i="2"/>
  <c r="AH60" i="2"/>
  <c r="AB50" i="2"/>
  <c r="AB51" i="2"/>
  <c r="AB53" i="2"/>
  <c r="AB54" i="2"/>
  <c r="AB56" i="2"/>
  <c r="AB57" i="2"/>
  <c r="AB59" i="2"/>
  <c r="AB60" i="2"/>
  <c r="AA50" i="2"/>
  <c r="AA51" i="2"/>
  <c r="AA53" i="2"/>
  <c r="AA54" i="2"/>
  <c r="AA56" i="2"/>
  <c r="AA57" i="2"/>
  <c r="AA59" i="2"/>
  <c r="AA60" i="2"/>
  <c r="Z50" i="2"/>
  <c r="Z51" i="2"/>
  <c r="Z53" i="2"/>
  <c r="Z54" i="2"/>
  <c r="Z56" i="2"/>
  <c r="Z57" i="2"/>
  <c r="Z59" i="2"/>
  <c r="Z60" i="2"/>
  <c r="Y50" i="2"/>
  <c r="AC50" i="2" s="1"/>
  <c r="Y51" i="2"/>
  <c r="AC51" i="2" s="1"/>
  <c r="Y53" i="2"/>
  <c r="Y54" i="2"/>
  <c r="AC54" i="2" s="1"/>
  <c r="Y56" i="2"/>
  <c r="Y57" i="2"/>
  <c r="AC57" i="2" s="1"/>
  <c r="Y59" i="2"/>
  <c r="Y60" i="2"/>
  <c r="AC60" i="2" s="1"/>
  <c r="X49" i="2"/>
  <c r="X52" i="2"/>
  <c r="X55" i="2"/>
  <c r="X58" i="2"/>
  <c r="W48" i="2"/>
  <c r="W49" i="2"/>
  <c r="W50" i="2"/>
  <c r="W51" i="2"/>
  <c r="W52" i="2"/>
  <c r="W53" i="2"/>
  <c r="W54" i="2"/>
  <c r="W55" i="2"/>
  <c r="W56" i="2"/>
  <c r="W57" i="2"/>
  <c r="W58" i="2"/>
  <c r="W59" i="2"/>
  <c r="W60" i="2"/>
  <c r="AL44" i="19" l="1"/>
  <c r="AL56" i="2"/>
  <c r="AD45" i="19"/>
  <c r="AD47" i="19"/>
  <c r="AD44" i="19"/>
  <c r="AC59" i="2"/>
  <c r="AC56" i="2"/>
  <c r="AC53" i="2"/>
  <c r="AL43" i="19"/>
  <c r="AL49" i="2"/>
  <c r="AL52" i="2"/>
  <c r="AL58" i="2"/>
  <c r="Y49" i="2"/>
  <c r="AD49" i="2"/>
  <c r="AL46" i="19"/>
  <c r="AL60" i="2"/>
  <c r="AH20" i="19"/>
  <c r="AH21" i="19"/>
  <c r="AH23" i="19"/>
  <c r="AH24" i="19"/>
  <c r="AH26" i="19"/>
  <c r="AH27" i="19"/>
  <c r="AH29" i="19"/>
  <c r="AH30" i="19"/>
  <c r="AH32" i="19"/>
  <c r="AH33" i="19"/>
  <c r="AH35" i="19"/>
  <c r="AH36" i="19"/>
  <c r="AH38" i="19"/>
  <c r="AH39" i="19"/>
  <c r="AH41" i="19"/>
  <c r="AH42" i="19"/>
  <c r="AH20" i="2"/>
  <c r="AH21" i="2"/>
  <c r="AH23" i="2"/>
  <c r="AH24" i="2"/>
  <c r="AH26" i="2"/>
  <c r="AH27" i="2"/>
  <c r="AH29" i="2"/>
  <c r="AH30" i="2"/>
  <c r="AH32" i="2"/>
  <c r="AH33" i="2"/>
  <c r="AH35" i="2"/>
  <c r="AH36" i="2"/>
  <c r="AH38" i="2"/>
  <c r="AH39" i="2"/>
  <c r="AH41" i="2"/>
  <c r="AH42" i="2"/>
  <c r="AH44" i="2"/>
  <c r="AH45" i="2"/>
  <c r="AH47" i="2"/>
  <c r="AH48" i="2"/>
  <c r="J40" i="23"/>
  <c r="J38" i="23"/>
  <c r="J36" i="23"/>
  <c r="J34" i="23"/>
  <c r="J32" i="23"/>
  <c r="J30" i="23"/>
  <c r="G40" i="23"/>
  <c r="G38" i="23"/>
  <c r="G36" i="23"/>
  <c r="G34" i="23"/>
  <c r="G32" i="23"/>
  <c r="G30" i="23"/>
  <c r="G28" i="23"/>
  <c r="E16" i="23"/>
  <c r="E10" i="23"/>
  <c r="E7" i="23"/>
  <c r="F35" i="28"/>
  <c r="F25" i="28"/>
  <c r="C33" i="28"/>
  <c r="C23" i="28"/>
  <c r="C13" i="28"/>
  <c r="F15" i="28"/>
  <c r="F7" i="19" l="1"/>
  <c r="F5" i="19"/>
  <c r="C7" i="19"/>
  <c r="C5" i="19"/>
  <c r="AZ19" i="19" l="1"/>
  <c r="AZ22" i="19"/>
  <c r="AZ28" i="19"/>
  <c r="AZ34" i="19"/>
  <c r="AZ25" i="19"/>
  <c r="AZ31" i="19"/>
  <c r="AZ37" i="19"/>
  <c r="F40" i="19"/>
  <c r="H42" i="23" s="1"/>
  <c r="D25" i="19"/>
  <c r="D19" i="19"/>
  <c r="D43" i="2"/>
  <c r="D45" i="22" s="1"/>
  <c r="AZ15" i="19" l="1"/>
  <c r="D33" i="23"/>
  <c r="D29" i="23"/>
  <c r="AH19" i="19"/>
  <c r="D16" i="22"/>
  <c r="AT19" i="19"/>
  <c r="AV42" i="19"/>
  <c r="AU42" i="19"/>
  <c r="AT42" i="19"/>
  <c r="AV41" i="19"/>
  <c r="AU41" i="19"/>
  <c r="AT41" i="19"/>
  <c r="AV40" i="19"/>
  <c r="AU40" i="19"/>
  <c r="AT40" i="19"/>
  <c r="AV39" i="19"/>
  <c r="AU39" i="19"/>
  <c r="AT39" i="19"/>
  <c r="AV38" i="19"/>
  <c r="AU38" i="19"/>
  <c r="AT38" i="19"/>
  <c r="AV37" i="19"/>
  <c r="AU37" i="19"/>
  <c r="AT37" i="19"/>
  <c r="AV36" i="19"/>
  <c r="AU36" i="19"/>
  <c r="AT36" i="19"/>
  <c r="AV35" i="19"/>
  <c r="AU35" i="19"/>
  <c r="AT35" i="19"/>
  <c r="AV34" i="19"/>
  <c r="AU34" i="19"/>
  <c r="AT34" i="19"/>
  <c r="AV33" i="19"/>
  <c r="AU33" i="19"/>
  <c r="AT33" i="19"/>
  <c r="AV32" i="19"/>
  <c r="AU32" i="19"/>
  <c r="AT32" i="19"/>
  <c r="AV31" i="19"/>
  <c r="AU31" i="19"/>
  <c r="AT31" i="19"/>
  <c r="AV30" i="19"/>
  <c r="AU30" i="19"/>
  <c r="AT30" i="19"/>
  <c r="AV29" i="19"/>
  <c r="AU29" i="19"/>
  <c r="AT29" i="19"/>
  <c r="AV28" i="19"/>
  <c r="AU28" i="19"/>
  <c r="AT28" i="19"/>
  <c r="AV27" i="19"/>
  <c r="AU27" i="19"/>
  <c r="AT27" i="19"/>
  <c r="AV26" i="19"/>
  <c r="AU26" i="19"/>
  <c r="AT26" i="19"/>
  <c r="AV25" i="19"/>
  <c r="AU25" i="19"/>
  <c r="AT25" i="19"/>
  <c r="AV24" i="19"/>
  <c r="AU24" i="19"/>
  <c r="AT24" i="19"/>
  <c r="AV23" i="19"/>
  <c r="AU23" i="19"/>
  <c r="AT23" i="19"/>
  <c r="AV22" i="19"/>
  <c r="AU22" i="19"/>
  <c r="AT22" i="19"/>
  <c r="AV21" i="19"/>
  <c r="AU21" i="19"/>
  <c r="AT21" i="19"/>
  <c r="AV20" i="19"/>
  <c r="AU20" i="19"/>
  <c r="AT20" i="19"/>
  <c r="AR42" i="19"/>
  <c r="AQ42" i="19"/>
  <c r="AP42" i="19"/>
  <c r="AO42" i="19"/>
  <c r="AN42" i="19"/>
  <c r="AM42" i="19"/>
  <c r="AJ42" i="19"/>
  <c r="AR41" i="19"/>
  <c r="AQ41" i="19"/>
  <c r="AP41" i="19"/>
  <c r="AO41" i="19"/>
  <c r="AN41" i="19"/>
  <c r="AM41" i="19"/>
  <c r="AJ41" i="19"/>
  <c r="AR40" i="19"/>
  <c r="AQ40" i="19"/>
  <c r="AP40" i="19"/>
  <c r="AO40" i="19"/>
  <c r="AN40" i="19"/>
  <c r="AM40" i="19"/>
  <c r="AJ40" i="19"/>
  <c r="AR39" i="19"/>
  <c r="AQ39" i="19"/>
  <c r="AP39" i="19"/>
  <c r="AO39" i="19"/>
  <c r="AN39" i="19"/>
  <c r="AM39" i="19"/>
  <c r="AJ39" i="19"/>
  <c r="AR38" i="19"/>
  <c r="AQ38" i="19"/>
  <c r="AP38" i="19"/>
  <c r="AO38" i="19"/>
  <c r="AN38" i="19"/>
  <c r="AM38" i="19"/>
  <c r="AJ38" i="19"/>
  <c r="AR37" i="19"/>
  <c r="AQ37" i="19"/>
  <c r="AP37" i="19"/>
  <c r="AO37" i="19"/>
  <c r="AN37" i="19"/>
  <c r="AM37" i="19"/>
  <c r="AJ37" i="19"/>
  <c r="AR36" i="19"/>
  <c r="AQ36" i="19"/>
  <c r="AP36" i="19"/>
  <c r="AO36" i="19"/>
  <c r="AN36" i="19"/>
  <c r="AM36" i="19"/>
  <c r="AJ36" i="19"/>
  <c r="AR35" i="19"/>
  <c r="AQ35" i="19"/>
  <c r="AP35" i="19"/>
  <c r="AO35" i="19"/>
  <c r="AN35" i="19"/>
  <c r="AM35" i="19"/>
  <c r="AJ35" i="19"/>
  <c r="AR34" i="19"/>
  <c r="AQ34" i="19"/>
  <c r="AP34" i="19"/>
  <c r="AO34" i="19"/>
  <c r="AN34" i="19"/>
  <c r="AM34" i="19"/>
  <c r="AJ34" i="19"/>
  <c r="AR33" i="19"/>
  <c r="AQ33" i="19"/>
  <c r="AP33" i="19"/>
  <c r="AO33" i="19"/>
  <c r="AN33" i="19"/>
  <c r="AM33" i="19"/>
  <c r="AJ33" i="19"/>
  <c r="AR32" i="19"/>
  <c r="AQ32" i="19"/>
  <c r="AP32" i="19"/>
  <c r="AO32" i="19"/>
  <c r="AN32" i="19"/>
  <c r="AM32" i="19"/>
  <c r="AJ32" i="19"/>
  <c r="AR31" i="19"/>
  <c r="AQ31" i="19"/>
  <c r="AP31" i="19"/>
  <c r="AO31" i="19"/>
  <c r="AN31" i="19"/>
  <c r="AM31" i="19"/>
  <c r="AJ31" i="19"/>
  <c r="AR30" i="19"/>
  <c r="AQ30" i="19"/>
  <c r="AP30" i="19"/>
  <c r="AO30" i="19"/>
  <c r="AN30" i="19"/>
  <c r="AM30" i="19"/>
  <c r="AJ30" i="19"/>
  <c r="AR29" i="19"/>
  <c r="AQ29" i="19"/>
  <c r="AP29" i="19"/>
  <c r="AO29" i="19"/>
  <c r="AN29" i="19"/>
  <c r="AM29" i="19"/>
  <c r="AJ29" i="19"/>
  <c r="AR28" i="19"/>
  <c r="AQ28" i="19"/>
  <c r="AP28" i="19"/>
  <c r="AO28" i="19"/>
  <c r="AN28" i="19"/>
  <c r="AM28" i="19"/>
  <c r="AJ28" i="19"/>
  <c r="AR27" i="19"/>
  <c r="AQ27" i="19"/>
  <c r="AP27" i="19"/>
  <c r="AO27" i="19"/>
  <c r="AN27" i="19"/>
  <c r="AM27" i="19"/>
  <c r="AJ27" i="19"/>
  <c r="AR26" i="19"/>
  <c r="AQ26" i="19"/>
  <c r="AP26" i="19"/>
  <c r="AO26" i="19"/>
  <c r="AN26" i="19"/>
  <c r="AM26" i="19"/>
  <c r="AJ26" i="19"/>
  <c r="AR25" i="19"/>
  <c r="AQ25" i="19"/>
  <c r="AP25" i="19"/>
  <c r="AO25" i="19"/>
  <c r="AN25" i="19"/>
  <c r="AM25" i="19"/>
  <c r="AJ25" i="19"/>
  <c r="AR24" i="19"/>
  <c r="AQ24" i="19"/>
  <c r="AP24" i="19"/>
  <c r="AO24" i="19"/>
  <c r="AN24" i="19"/>
  <c r="AM24" i="19"/>
  <c r="AJ24" i="19"/>
  <c r="AR23" i="19"/>
  <c r="AQ23" i="19"/>
  <c r="AP23" i="19"/>
  <c r="AO23" i="19"/>
  <c r="AN23" i="19"/>
  <c r="AM23" i="19"/>
  <c r="AJ23" i="19"/>
  <c r="AR22" i="19"/>
  <c r="AQ22" i="19"/>
  <c r="AP22" i="19"/>
  <c r="AO22" i="19"/>
  <c r="AN22" i="19"/>
  <c r="AM22" i="19"/>
  <c r="AJ22" i="19"/>
  <c r="AR21" i="19"/>
  <c r="AQ21" i="19"/>
  <c r="AP21" i="19"/>
  <c r="AO21" i="19"/>
  <c r="AN21" i="19"/>
  <c r="AM21" i="19"/>
  <c r="AJ21" i="19"/>
  <c r="AR20" i="19"/>
  <c r="AQ20" i="19"/>
  <c r="AP20" i="19"/>
  <c r="AO20" i="19"/>
  <c r="AN20" i="19"/>
  <c r="AM20" i="19"/>
  <c r="AJ20" i="19"/>
  <c r="AR19" i="19"/>
  <c r="AK19" i="19" s="1"/>
  <c r="AQ19" i="19"/>
  <c r="AP19" i="19"/>
  <c r="AO19" i="19"/>
  <c r="AN19" i="19"/>
  <c r="AM19" i="19"/>
  <c r="AJ19" i="19"/>
  <c r="AI19" i="19"/>
  <c r="AI15" i="19" s="1"/>
  <c r="AC42" i="19"/>
  <c r="AB42" i="19"/>
  <c r="AA42" i="19"/>
  <c r="Z42" i="19"/>
  <c r="AC41" i="19"/>
  <c r="AB41" i="19"/>
  <c r="AA41" i="19"/>
  <c r="Z41" i="19"/>
  <c r="AB40" i="19"/>
  <c r="Y40" i="19"/>
  <c r="AC39" i="19"/>
  <c r="AB39" i="19"/>
  <c r="AA39" i="19"/>
  <c r="Z39" i="19"/>
  <c r="AC38" i="19"/>
  <c r="AB38" i="19"/>
  <c r="AA38" i="19"/>
  <c r="Z38" i="19"/>
  <c r="Y37" i="19"/>
  <c r="AC36" i="19"/>
  <c r="AB36" i="19"/>
  <c r="AA36" i="19"/>
  <c r="Z36" i="19"/>
  <c r="AC35" i="19"/>
  <c r="AB35" i="19"/>
  <c r="AA35" i="19"/>
  <c r="Z35" i="19"/>
  <c r="Y34" i="19"/>
  <c r="AC33" i="19"/>
  <c r="AB33" i="19"/>
  <c r="AA33" i="19"/>
  <c r="Z33" i="19"/>
  <c r="AC32" i="19"/>
  <c r="AB32" i="19"/>
  <c r="AA32" i="19"/>
  <c r="Z32" i="19"/>
  <c r="Y31" i="19"/>
  <c r="AC30" i="19"/>
  <c r="AB30" i="19"/>
  <c r="AA30" i="19"/>
  <c r="Z30" i="19"/>
  <c r="AC29" i="19"/>
  <c r="AB29" i="19"/>
  <c r="AA29" i="19"/>
  <c r="Z29" i="19"/>
  <c r="Y28" i="19"/>
  <c r="AC27" i="19"/>
  <c r="AB27" i="19"/>
  <c r="AA27" i="19"/>
  <c r="Z27" i="19"/>
  <c r="AC26" i="19"/>
  <c r="AB26" i="19"/>
  <c r="AA26" i="19"/>
  <c r="Z26" i="19"/>
  <c r="Y25" i="19"/>
  <c r="AC24" i="19"/>
  <c r="AB24" i="19"/>
  <c r="AA24" i="19"/>
  <c r="Z24" i="19"/>
  <c r="AC23" i="19"/>
  <c r="AB23" i="19"/>
  <c r="AA23" i="19"/>
  <c r="Z23" i="19"/>
  <c r="Y22" i="19"/>
  <c r="AC21" i="19"/>
  <c r="AB21" i="19"/>
  <c r="AA21" i="19"/>
  <c r="Z21" i="19"/>
  <c r="AC20" i="19"/>
  <c r="AB20" i="19"/>
  <c r="AA20" i="19"/>
  <c r="Z20" i="19"/>
  <c r="Y19" i="19"/>
  <c r="AT15" i="19" l="1"/>
  <c r="AL42" i="19"/>
  <c r="AL40" i="19"/>
  <c r="AL21" i="19"/>
  <c r="AL27" i="19"/>
  <c r="AL31" i="19"/>
  <c r="AL33" i="19"/>
  <c r="AL37" i="19"/>
  <c r="AL23" i="19"/>
  <c r="AL19" i="19"/>
  <c r="AL22" i="19"/>
  <c r="AL39" i="19"/>
  <c r="AD29" i="19"/>
  <c r="AD38" i="19"/>
  <c r="AD41" i="19"/>
  <c r="AL25" i="19"/>
  <c r="AL28" i="19"/>
  <c r="AL30" i="19"/>
  <c r="AL41" i="19"/>
  <c r="AL32" i="19"/>
  <c r="AL34" i="19"/>
  <c r="AL35" i="19"/>
  <c r="AL36" i="19"/>
  <c r="AL24" i="19"/>
  <c r="AD20" i="19"/>
  <c r="AD23" i="19"/>
  <c r="AD26" i="19"/>
  <c r="AD32" i="19"/>
  <c r="X15" i="19"/>
  <c r="AD35" i="19"/>
  <c r="AD24" i="19"/>
  <c r="AD27" i="19"/>
  <c r="AD30" i="19"/>
  <c r="AD33" i="19"/>
  <c r="AD36" i="19"/>
  <c r="AD39" i="19"/>
  <c r="AD42" i="19"/>
  <c r="AD21" i="19"/>
  <c r="AL38" i="19"/>
  <c r="AL29" i="19"/>
  <c r="AL26" i="19"/>
  <c r="AV15" i="19"/>
  <c r="AU15" i="19"/>
  <c r="AJ15" i="19"/>
  <c r="AL20" i="19"/>
  <c r="AR46" i="2" l="1"/>
  <c r="AK46" i="2" s="1"/>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R48" i="2"/>
  <c r="AK48" i="2" s="1"/>
  <c r="AR47" i="2"/>
  <c r="AK47" i="2" s="1"/>
  <c r="AR45" i="2"/>
  <c r="AK45" i="2" s="1"/>
  <c r="AR44" i="2"/>
  <c r="AK44" i="2" s="1"/>
  <c r="AR43" i="2"/>
  <c r="AK43" i="2" s="1"/>
  <c r="AR42" i="2"/>
  <c r="AK42" i="2" s="1"/>
  <c r="AR41" i="2"/>
  <c r="AK41" i="2" s="1"/>
  <c r="AR40" i="2"/>
  <c r="AK40" i="2" s="1"/>
  <c r="AR39" i="2"/>
  <c r="AK39" i="2" s="1"/>
  <c r="AR38" i="2"/>
  <c r="AK38" i="2" s="1"/>
  <c r="AR37" i="2"/>
  <c r="AK37" i="2" s="1"/>
  <c r="AR36" i="2"/>
  <c r="AK36" i="2" s="1"/>
  <c r="AR35" i="2"/>
  <c r="AK35" i="2" s="1"/>
  <c r="AR34" i="2"/>
  <c r="AK34" i="2" s="1"/>
  <c r="AR33" i="2"/>
  <c r="AK33" i="2" s="1"/>
  <c r="AR32" i="2"/>
  <c r="AK32" i="2" s="1"/>
  <c r="AR31" i="2"/>
  <c r="AK31" i="2" s="1"/>
  <c r="AR30" i="2"/>
  <c r="AR29" i="2"/>
  <c r="AK29" i="2" s="1"/>
  <c r="AR28" i="2"/>
  <c r="AK28" i="2" s="1"/>
  <c r="AR27" i="2"/>
  <c r="AK27" i="2" s="1"/>
  <c r="AR26" i="2"/>
  <c r="AR25" i="2"/>
  <c r="AK25" i="2" s="1"/>
  <c r="AR24" i="2"/>
  <c r="AK24" i="2" s="1"/>
  <c r="AR23" i="2"/>
  <c r="AK23" i="2" s="1"/>
  <c r="AR22" i="2"/>
  <c r="AK22" i="2" s="1"/>
  <c r="AR21" i="2"/>
  <c r="AK21" i="2" s="1"/>
  <c r="AR20" i="2"/>
  <c r="AK20" i="2" s="1"/>
  <c r="AR19" i="2"/>
  <c r="AK19" i="2" s="1"/>
  <c r="AQ48" i="2"/>
  <c r="AP48" i="2"/>
  <c r="AO48" i="2"/>
  <c r="AN48" i="2"/>
  <c r="AM48" i="2"/>
  <c r="AJ48" i="2"/>
  <c r="AQ47" i="2"/>
  <c r="AP47" i="2"/>
  <c r="AO47" i="2"/>
  <c r="AN47" i="2"/>
  <c r="AM47" i="2"/>
  <c r="AJ47" i="2"/>
  <c r="AQ46" i="2"/>
  <c r="AP46" i="2"/>
  <c r="AO46" i="2"/>
  <c r="AN46" i="2"/>
  <c r="AM46" i="2"/>
  <c r="AJ46" i="2"/>
  <c r="AQ45" i="2"/>
  <c r="AP45" i="2"/>
  <c r="AO45" i="2"/>
  <c r="AN45" i="2"/>
  <c r="AM45" i="2"/>
  <c r="AJ45" i="2"/>
  <c r="AQ44" i="2"/>
  <c r="AP44" i="2"/>
  <c r="AO44" i="2"/>
  <c r="AN44" i="2"/>
  <c r="AM44" i="2"/>
  <c r="AJ44" i="2"/>
  <c r="AQ43" i="2"/>
  <c r="AP43" i="2"/>
  <c r="AO43" i="2"/>
  <c r="AN43" i="2"/>
  <c r="AM43" i="2"/>
  <c r="AJ43" i="2"/>
  <c r="AQ42" i="2"/>
  <c r="AP42" i="2"/>
  <c r="AO42" i="2"/>
  <c r="AN42" i="2"/>
  <c r="AM42" i="2"/>
  <c r="AJ42" i="2"/>
  <c r="AQ41" i="2"/>
  <c r="AP41" i="2"/>
  <c r="AO41" i="2"/>
  <c r="AN41" i="2"/>
  <c r="AM41" i="2"/>
  <c r="AJ41" i="2"/>
  <c r="AQ40" i="2"/>
  <c r="AP40" i="2"/>
  <c r="AO40" i="2"/>
  <c r="AN40" i="2"/>
  <c r="AM40" i="2"/>
  <c r="AJ40" i="2"/>
  <c r="AQ39" i="2"/>
  <c r="AP39" i="2"/>
  <c r="AO39" i="2"/>
  <c r="AN39" i="2"/>
  <c r="AM39" i="2"/>
  <c r="AJ39" i="2"/>
  <c r="AQ38" i="2"/>
  <c r="AP38" i="2"/>
  <c r="AO38" i="2"/>
  <c r="AN38" i="2"/>
  <c r="AM38" i="2"/>
  <c r="AJ38" i="2"/>
  <c r="AQ37" i="2"/>
  <c r="AP37" i="2"/>
  <c r="AO37" i="2"/>
  <c r="AN37" i="2"/>
  <c r="AM37" i="2"/>
  <c r="AJ37" i="2"/>
  <c r="AQ36" i="2"/>
  <c r="AP36" i="2"/>
  <c r="AO36" i="2"/>
  <c r="AN36" i="2"/>
  <c r="AM36" i="2"/>
  <c r="AJ36" i="2"/>
  <c r="AQ35" i="2"/>
  <c r="AP35" i="2"/>
  <c r="AO35" i="2"/>
  <c r="AN35" i="2"/>
  <c r="AM35" i="2"/>
  <c r="AJ35" i="2"/>
  <c r="AQ34" i="2"/>
  <c r="AP34" i="2"/>
  <c r="AO34" i="2"/>
  <c r="AN34" i="2"/>
  <c r="AM34" i="2"/>
  <c r="AJ34" i="2"/>
  <c r="AQ33" i="2"/>
  <c r="AP33" i="2"/>
  <c r="AO33" i="2"/>
  <c r="AN33" i="2"/>
  <c r="AM33" i="2"/>
  <c r="AJ33" i="2"/>
  <c r="AQ32" i="2"/>
  <c r="AP32" i="2"/>
  <c r="AO32" i="2"/>
  <c r="AN32" i="2"/>
  <c r="AM32" i="2"/>
  <c r="AJ32" i="2"/>
  <c r="AQ31" i="2"/>
  <c r="AP31" i="2"/>
  <c r="AO31" i="2"/>
  <c r="AN31" i="2"/>
  <c r="AM31" i="2"/>
  <c r="AJ31" i="2"/>
  <c r="AQ30" i="2"/>
  <c r="AP30" i="2"/>
  <c r="AO30" i="2"/>
  <c r="AN30" i="2"/>
  <c r="AM30" i="2"/>
  <c r="AK30" i="2"/>
  <c r="AJ30" i="2"/>
  <c r="AQ29" i="2"/>
  <c r="AP29" i="2"/>
  <c r="AO29" i="2"/>
  <c r="AN29" i="2"/>
  <c r="AM29" i="2"/>
  <c r="AJ29" i="2"/>
  <c r="AQ28" i="2"/>
  <c r="AP28" i="2"/>
  <c r="AO28" i="2"/>
  <c r="AN28" i="2"/>
  <c r="AM28" i="2"/>
  <c r="AJ28" i="2"/>
  <c r="AQ27" i="2"/>
  <c r="AP27" i="2"/>
  <c r="AO27" i="2"/>
  <c r="AN27" i="2"/>
  <c r="AM27" i="2"/>
  <c r="AJ27" i="2"/>
  <c r="AQ26" i="2"/>
  <c r="AP26" i="2"/>
  <c r="AO26" i="2"/>
  <c r="AN26" i="2"/>
  <c r="AM26" i="2"/>
  <c r="AK26" i="2"/>
  <c r="AJ26" i="2"/>
  <c r="AQ25" i="2"/>
  <c r="AP25" i="2"/>
  <c r="AO25" i="2"/>
  <c r="AN25" i="2"/>
  <c r="AM25" i="2"/>
  <c r="AJ25" i="2"/>
  <c r="AQ24" i="2"/>
  <c r="AP24" i="2"/>
  <c r="AO24" i="2"/>
  <c r="AN24" i="2"/>
  <c r="AM24" i="2"/>
  <c r="AJ24" i="2"/>
  <c r="AQ23" i="2"/>
  <c r="AP23" i="2"/>
  <c r="AO23" i="2"/>
  <c r="AN23" i="2"/>
  <c r="AM23" i="2"/>
  <c r="AJ23" i="2"/>
  <c r="AQ22" i="2"/>
  <c r="AP22" i="2"/>
  <c r="AO22" i="2"/>
  <c r="AN22" i="2"/>
  <c r="AM22" i="2"/>
  <c r="AJ22" i="2"/>
  <c r="AQ21" i="2"/>
  <c r="AP21" i="2"/>
  <c r="AO21" i="2"/>
  <c r="AN21" i="2"/>
  <c r="AM21" i="2"/>
  <c r="AJ21" i="2"/>
  <c r="AQ20" i="2"/>
  <c r="AP20" i="2"/>
  <c r="AO20" i="2"/>
  <c r="AN20" i="2"/>
  <c r="AM20" i="2"/>
  <c r="AJ20" i="2"/>
  <c r="AQ19" i="2"/>
  <c r="AP19" i="2"/>
  <c r="AO19" i="2"/>
  <c r="AN19" i="2"/>
  <c r="AM19" i="2"/>
  <c r="AJ19" i="2"/>
  <c r="AI19" i="2"/>
  <c r="AI15" i="2" s="1"/>
  <c r="AB48" i="2"/>
  <c r="AA48" i="2"/>
  <c r="Z48" i="2"/>
  <c r="Y48" i="2"/>
  <c r="AB47" i="2"/>
  <c r="AA47" i="2"/>
  <c r="Z47" i="2"/>
  <c r="Y47" i="2"/>
  <c r="AB45" i="2"/>
  <c r="AA45" i="2"/>
  <c r="Z45" i="2"/>
  <c r="Y45" i="2"/>
  <c r="AB44" i="2"/>
  <c r="AA44" i="2"/>
  <c r="Z44" i="2"/>
  <c r="Y44" i="2"/>
  <c r="AB42" i="2"/>
  <c r="AA42" i="2"/>
  <c r="Z42" i="2"/>
  <c r="Y42" i="2"/>
  <c r="AB41" i="2"/>
  <c r="AA41" i="2"/>
  <c r="Z41" i="2"/>
  <c r="Y41" i="2"/>
  <c r="AB39" i="2"/>
  <c r="AA39" i="2"/>
  <c r="Z39" i="2"/>
  <c r="Y39" i="2"/>
  <c r="AB38" i="2"/>
  <c r="AA38" i="2"/>
  <c r="Z38" i="2"/>
  <c r="Y38" i="2"/>
  <c r="AB36" i="2"/>
  <c r="AA36" i="2"/>
  <c r="Z36" i="2"/>
  <c r="Y36" i="2"/>
  <c r="AB35" i="2"/>
  <c r="AA35" i="2"/>
  <c r="Z35" i="2"/>
  <c r="Y35" i="2"/>
  <c r="AB33" i="2"/>
  <c r="AA33" i="2"/>
  <c r="Z33" i="2"/>
  <c r="Y33" i="2"/>
  <c r="AB32" i="2"/>
  <c r="AA32" i="2"/>
  <c r="Z32" i="2"/>
  <c r="Y32" i="2"/>
  <c r="AB30" i="2"/>
  <c r="AA30" i="2"/>
  <c r="Z30" i="2"/>
  <c r="Y30" i="2"/>
  <c r="AB29" i="2"/>
  <c r="AA29" i="2"/>
  <c r="Z29" i="2"/>
  <c r="Y29" i="2"/>
  <c r="AB27" i="2"/>
  <c r="AA27" i="2"/>
  <c r="Z27" i="2"/>
  <c r="Y27" i="2"/>
  <c r="AB26" i="2"/>
  <c r="AA26" i="2"/>
  <c r="Z26" i="2"/>
  <c r="Y26" i="2"/>
  <c r="AB24" i="2"/>
  <c r="AA24" i="2"/>
  <c r="Z24" i="2"/>
  <c r="Y24" i="2"/>
  <c r="AB23" i="2"/>
  <c r="AA23" i="2"/>
  <c r="Z23" i="2"/>
  <c r="Y23" i="2"/>
  <c r="AB21" i="2"/>
  <c r="AA21" i="2"/>
  <c r="Z21" i="2"/>
  <c r="Y21" i="2"/>
  <c r="AB20" i="2"/>
  <c r="AA20" i="2"/>
  <c r="Z20" i="2"/>
  <c r="Y20" i="2"/>
  <c r="W47" i="2"/>
  <c r="X46" i="2"/>
  <c r="W46" i="2"/>
  <c r="W45" i="2"/>
  <c r="W44" i="2"/>
  <c r="X43" i="2"/>
  <c r="W43" i="2"/>
  <c r="W42" i="2"/>
  <c r="W41" i="2"/>
  <c r="X40" i="2"/>
  <c r="W40" i="2"/>
  <c r="W39" i="2"/>
  <c r="W38" i="2"/>
  <c r="X37" i="2"/>
  <c r="W37" i="2"/>
  <c r="W36" i="2"/>
  <c r="W35" i="2"/>
  <c r="X34" i="2"/>
  <c r="W34" i="2"/>
  <c r="W33" i="2"/>
  <c r="W32" i="2"/>
  <c r="X31" i="2"/>
  <c r="W31" i="2"/>
  <c r="W30" i="2"/>
  <c r="W29" i="2"/>
  <c r="X28" i="2"/>
  <c r="W28" i="2"/>
  <c r="W27" i="2"/>
  <c r="W26" i="2"/>
  <c r="X25" i="2"/>
  <c r="W25" i="2"/>
  <c r="W24" i="2"/>
  <c r="W23" i="2"/>
  <c r="X22" i="2"/>
  <c r="W22" i="2"/>
  <c r="W21" i="2"/>
  <c r="W20" i="2"/>
  <c r="X19" i="2"/>
  <c r="W19" i="2"/>
  <c r="AL44" i="2" l="1"/>
  <c r="AL45" i="2"/>
  <c r="AL29" i="2"/>
  <c r="AL47" i="2"/>
  <c r="AL48" i="2"/>
  <c r="AL26" i="2"/>
  <c r="AL36" i="2"/>
  <c r="AL39" i="2"/>
  <c r="AL42" i="2"/>
  <c r="AL27" i="2"/>
  <c r="AL30" i="2"/>
  <c r="AL32" i="2"/>
  <c r="AL33" i="2"/>
  <c r="AL35" i="2"/>
  <c r="AL38" i="2"/>
  <c r="AL41" i="2"/>
  <c r="AL43" i="2"/>
  <c r="AL40" i="2"/>
  <c r="AL37" i="2"/>
  <c r="AL28" i="2"/>
  <c r="W15" i="2"/>
  <c r="AL19" i="2"/>
  <c r="AL24" i="2"/>
  <c r="AL23" i="2"/>
  <c r="AL20" i="2"/>
  <c r="AL21" i="2"/>
  <c r="AL22" i="2"/>
  <c r="AL25" i="2"/>
  <c r="AL31" i="2"/>
  <c r="AJ15" i="2"/>
  <c r="AL34" i="2"/>
  <c r="AL46" i="2"/>
  <c r="AC20" i="2"/>
  <c r="AC21" i="2"/>
  <c r="AC23" i="2"/>
  <c r="AC24" i="2"/>
  <c r="AC26" i="2"/>
  <c r="AC27" i="2"/>
  <c r="AC29" i="2"/>
  <c r="AC30" i="2"/>
  <c r="AC32" i="2"/>
  <c r="AC33" i="2"/>
  <c r="AC41" i="2"/>
  <c r="AC35" i="2"/>
  <c r="AC38" i="2"/>
  <c r="AC42" i="2"/>
  <c r="AC45" i="2"/>
  <c r="AC48" i="2"/>
  <c r="AC36" i="2"/>
  <c r="AC39" i="2"/>
  <c r="AC44" i="2"/>
  <c r="AC47" i="2"/>
  <c r="D10" i="22" l="1"/>
  <c r="D22" i="2"/>
  <c r="D31" i="22" s="1"/>
  <c r="AH19" i="2"/>
  <c r="E7" i="26"/>
  <c r="E7" i="25"/>
  <c r="D7" i="24"/>
  <c r="E16" i="26"/>
  <c r="E10" i="26"/>
  <c r="N8" i="26"/>
  <c r="H24" i="26" s="1"/>
  <c r="E16" i="25"/>
  <c r="E10" i="25"/>
  <c r="N8" i="25"/>
  <c r="H24" i="25" s="1"/>
  <c r="D10" i="24"/>
  <c r="O8" i="24"/>
  <c r="H24" i="24" s="1"/>
  <c r="N8" i="23"/>
  <c r="H24" i="23" s="1"/>
  <c r="O8" i="22"/>
  <c r="H24" i="22" s="1"/>
  <c r="D7" i="22"/>
  <c r="D42" i="21"/>
  <c r="C42" i="21"/>
  <c r="D40" i="21"/>
  <c r="C40" i="21"/>
  <c r="D38" i="21"/>
  <c r="C38" i="21"/>
  <c r="D36" i="21"/>
  <c r="C36" i="21"/>
  <c r="D34" i="21"/>
  <c r="C34" i="21"/>
  <c r="D32" i="21"/>
  <c r="C32" i="21"/>
  <c r="D30" i="21"/>
  <c r="C30" i="21"/>
  <c r="D28" i="21"/>
  <c r="C28" i="21"/>
  <c r="E41" i="21"/>
  <c r="E39" i="21"/>
  <c r="E37" i="21"/>
  <c r="E35" i="21"/>
  <c r="E33" i="21"/>
  <c r="E31" i="21"/>
  <c r="E29" i="21"/>
  <c r="E27" i="21"/>
  <c r="C9" i="21"/>
  <c r="C6" i="21"/>
  <c r="E25" i="19"/>
  <c r="F20" i="19"/>
  <c r="E4" i="28" s="1"/>
  <c r="F19" i="19"/>
  <c r="C4" i="28" s="1"/>
  <c r="E19" i="19"/>
  <c r="E3" i="28" s="1"/>
  <c r="E22" i="19"/>
  <c r="D6" i="1"/>
  <c r="D71" i="12" s="1"/>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R214" i="3"/>
  <c r="R215" i="3"/>
  <c r="R216" i="3"/>
  <c r="R217" i="3"/>
  <c r="R218" i="3"/>
  <c r="R219" i="3"/>
  <c r="R220" i="3"/>
  <c r="R221" i="3"/>
  <c r="R222" i="3"/>
  <c r="R223" i="3"/>
  <c r="R224" i="3"/>
  <c r="R225" i="3"/>
  <c r="R226" i="3"/>
  <c r="R227" i="3"/>
  <c r="R228" i="3"/>
  <c r="R229" i="3"/>
  <c r="R230" i="3"/>
  <c r="R231" i="3"/>
  <c r="R232" i="3"/>
  <c r="R233" i="3"/>
  <c r="R234" i="3"/>
  <c r="R235" i="3"/>
  <c r="R236" i="3"/>
  <c r="R237" i="3"/>
  <c r="R238" i="3"/>
  <c r="R239" i="3"/>
  <c r="R240" i="3"/>
  <c r="R241" i="3"/>
  <c r="R242" i="3"/>
  <c r="R243" i="3"/>
  <c r="R244" i="3"/>
  <c r="R245" i="3"/>
  <c r="R246" i="3"/>
  <c r="R247" i="3"/>
  <c r="R248" i="3"/>
  <c r="R249" i="3"/>
  <c r="R250" i="3"/>
  <c r="R251" i="3"/>
  <c r="R252" i="3"/>
  <c r="R253" i="3"/>
  <c r="R254" i="3"/>
  <c r="R255" i="3"/>
  <c r="R256" i="3"/>
  <c r="R257" i="3"/>
  <c r="R258" i="3"/>
  <c r="R259" i="3"/>
  <c r="R260" i="3"/>
  <c r="R261" i="3"/>
  <c r="R262" i="3"/>
  <c r="R263" i="3"/>
  <c r="R264" i="3"/>
  <c r="R265" i="3"/>
  <c r="R266" i="3"/>
  <c r="R267" i="3"/>
  <c r="R268" i="3"/>
  <c r="R269" i="3"/>
  <c r="R270" i="3"/>
  <c r="R271" i="3"/>
  <c r="R272" i="3"/>
  <c r="R273" i="3"/>
  <c r="R274" i="3"/>
  <c r="R275" i="3"/>
  <c r="R276" i="3"/>
  <c r="R277" i="3"/>
  <c r="R278" i="3"/>
  <c r="R279" i="3"/>
  <c r="R280" i="3"/>
  <c r="R281" i="3"/>
  <c r="R282" i="3"/>
  <c r="R283" i="3"/>
  <c r="R284" i="3"/>
  <c r="R285" i="3"/>
  <c r="R286" i="3"/>
  <c r="R287" i="3"/>
  <c r="R288" i="3"/>
  <c r="R289" i="3"/>
  <c r="R290" i="3"/>
  <c r="R291" i="3"/>
  <c r="R292" i="3"/>
  <c r="R293" i="3"/>
  <c r="R294" i="3"/>
  <c r="R295" i="3"/>
  <c r="R296" i="3"/>
  <c r="R297" i="3"/>
  <c r="R298" i="3"/>
  <c r="R299" i="3"/>
  <c r="R300" i="3"/>
  <c r="R301" i="3"/>
  <c r="R302" i="3"/>
  <c r="R303" i="3"/>
  <c r="R304" i="3"/>
  <c r="R305" i="3"/>
  <c r="R306" i="3"/>
  <c r="R307" i="3"/>
  <c r="R308" i="3"/>
  <c r="R309" i="3"/>
  <c r="R310" i="3"/>
  <c r="R311" i="3"/>
  <c r="R312" i="3"/>
  <c r="R313" i="3"/>
  <c r="R314" i="3"/>
  <c r="R315" i="3"/>
  <c r="R316" i="3"/>
  <c r="R317" i="3"/>
  <c r="R318" i="3"/>
  <c r="R319" i="3"/>
  <c r="R320" i="3"/>
  <c r="R321" i="3"/>
  <c r="R322" i="3"/>
  <c r="R323" i="3"/>
  <c r="R324" i="3"/>
  <c r="R325" i="3"/>
  <c r="R326" i="3"/>
  <c r="R327" i="3"/>
  <c r="R328" i="3"/>
  <c r="R329" i="3"/>
  <c r="R330" i="3"/>
  <c r="R331" i="3"/>
  <c r="R332" i="3"/>
  <c r="R333" i="3"/>
  <c r="R334" i="3"/>
  <c r="R335" i="3"/>
  <c r="R336" i="3"/>
  <c r="R337" i="3"/>
  <c r="R338" i="3"/>
  <c r="R339" i="3"/>
  <c r="R340" i="3"/>
  <c r="R341" i="3"/>
  <c r="R342" i="3"/>
  <c r="R343" i="3"/>
  <c r="R344" i="3"/>
  <c r="R345" i="3"/>
  <c r="R346" i="3"/>
  <c r="R347" i="3"/>
  <c r="R348" i="3"/>
  <c r="R349" i="3"/>
  <c r="R350" i="3"/>
  <c r="R351" i="3"/>
  <c r="R352" i="3"/>
  <c r="R353" i="3"/>
  <c r="R354" i="3"/>
  <c r="R355" i="3"/>
  <c r="R356" i="3"/>
  <c r="R357" i="3"/>
  <c r="R358" i="3"/>
  <c r="R359" i="3"/>
  <c r="R360" i="3"/>
  <c r="R361" i="3"/>
  <c r="R362" i="3"/>
  <c r="R363" i="3"/>
  <c r="R364" i="3"/>
  <c r="R365" i="3"/>
  <c r="R366" i="3"/>
  <c r="R367" i="3"/>
  <c r="R368"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0" i="3"/>
  <c r="R401" i="3"/>
  <c r="R402" i="3"/>
  <c r="R403" i="3"/>
  <c r="R404" i="3"/>
  <c r="R405" i="3"/>
  <c r="R406" i="3"/>
  <c r="R407" i="3"/>
  <c r="R408" i="3"/>
  <c r="R409" i="3"/>
  <c r="R410" i="3"/>
  <c r="R411" i="3"/>
  <c r="R412" i="3"/>
  <c r="R413" i="3"/>
  <c r="R414" i="3"/>
  <c r="R415" i="3"/>
  <c r="R416" i="3"/>
  <c r="R417" i="3"/>
  <c r="R418" i="3"/>
  <c r="R419" i="3"/>
  <c r="R420" i="3"/>
  <c r="R421" i="3"/>
  <c r="R422" i="3"/>
  <c r="R423" i="3"/>
  <c r="R424" i="3"/>
  <c r="R425" i="3"/>
  <c r="R426" i="3"/>
  <c r="R427" i="3"/>
  <c r="R428" i="3"/>
  <c r="R429" i="3"/>
  <c r="R430" i="3"/>
  <c r="R431" i="3"/>
  <c r="R432" i="3"/>
  <c r="R433" i="3"/>
  <c r="R434" i="3"/>
  <c r="R435" i="3"/>
  <c r="R436" i="3"/>
  <c r="R437" i="3"/>
  <c r="R438" i="3"/>
  <c r="R439" i="3"/>
  <c r="R440" i="3"/>
  <c r="R441" i="3"/>
  <c r="R442" i="3"/>
  <c r="R443" i="3"/>
  <c r="R444" i="3"/>
  <c r="R445" i="3"/>
  <c r="R446" i="3"/>
  <c r="R447" i="3"/>
  <c r="R448" i="3"/>
  <c r="R449" i="3"/>
  <c r="R450" i="3"/>
  <c r="R451" i="3"/>
  <c r="R452" i="3"/>
  <c r="R453" i="3"/>
  <c r="R454" i="3"/>
  <c r="R455" i="3"/>
  <c r="R456" i="3"/>
  <c r="R457" i="3"/>
  <c r="R458" i="3"/>
  <c r="R459" i="3"/>
  <c r="R460" i="3"/>
  <c r="R461" i="3"/>
  <c r="R462" i="3"/>
  <c r="R463" i="3"/>
  <c r="R464" i="3"/>
  <c r="R465" i="3"/>
  <c r="R466" i="3"/>
  <c r="R467" i="3"/>
  <c r="R468" i="3"/>
  <c r="R469" i="3"/>
  <c r="R470" i="3"/>
  <c r="R471" i="3"/>
  <c r="R472" i="3"/>
  <c r="R473" i="3"/>
  <c r="R474" i="3"/>
  <c r="R475" i="3"/>
  <c r="R476" i="3"/>
  <c r="R477" i="3"/>
  <c r="R478" i="3"/>
  <c r="R479" i="3"/>
  <c r="R480" i="3"/>
  <c r="R481" i="3"/>
  <c r="R482" i="3"/>
  <c r="R483" i="3"/>
  <c r="R484" i="3"/>
  <c r="R485" i="3"/>
  <c r="R486" i="3"/>
  <c r="R487" i="3"/>
  <c r="R488" i="3"/>
  <c r="R489" i="3"/>
  <c r="R490" i="3"/>
  <c r="R491" i="3"/>
  <c r="R492" i="3"/>
  <c r="R493" i="3"/>
  <c r="R494" i="3"/>
  <c r="R495" i="3"/>
  <c r="R496" i="3"/>
  <c r="R497" i="3"/>
  <c r="R498" i="3"/>
  <c r="R499" i="3"/>
  <c r="R500" i="3"/>
  <c r="R501" i="3"/>
  <c r="R502" i="3"/>
  <c r="R503" i="3"/>
  <c r="R504" i="3"/>
  <c r="R505" i="3"/>
  <c r="R506" i="3"/>
  <c r="R507" i="3"/>
  <c r="R508" i="3"/>
  <c r="R509" i="3"/>
  <c r="R510" i="3"/>
  <c r="R511" i="3"/>
  <c r="R512" i="3"/>
  <c r="R513" i="3"/>
  <c r="R514" i="3"/>
  <c r="R515" i="3"/>
  <c r="R516" i="3"/>
  <c r="R517" i="3"/>
  <c r="R518" i="3"/>
  <c r="R519" i="3"/>
  <c r="L468" i="19"/>
  <c r="O468" i="19" s="1"/>
  <c r="O151" i="10" s="1"/>
  <c r="L467" i="19"/>
  <c r="O467" i="19" s="1"/>
  <c r="M151" i="10" s="1"/>
  <c r="F467" i="19"/>
  <c r="G466" i="19" s="1"/>
  <c r="H151" i="10" s="1"/>
  <c r="L466" i="19"/>
  <c r="O466" i="19" s="1"/>
  <c r="K151" i="10" s="1"/>
  <c r="F466" i="19"/>
  <c r="E466" i="19"/>
  <c r="D151" i="10" s="1"/>
  <c r="D466" i="19"/>
  <c r="L465" i="19"/>
  <c r="O465" i="19" s="1"/>
  <c r="O150" i="10" s="1"/>
  <c r="L464" i="19"/>
  <c r="O464" i="19" s="1"/>
  <c r="M150" i="10" s="1"/>
  <c r="F464" i="19"/>
  <c r="G463" i="19" s="1"/>
  <c r="H150" i="10" s="1"/>
  <c r="L463" i="19"/>
  <c r="O463" i="19" s="1"/>
  <c r="K150" i="10" s="1"/>
  <c r="F463" i="19"/>
  <c r="E463" i="19"/>
  <c r="D150" i="10" s="1"/>
  <c r="D463" i="19"/>
  <c r="L462" i="19"/>
  <c r="O462" i="19" s="1"/>
  <c r="O149" i="10" s="1"/>
  <c r="L461" i="19"/>
  <c r="O461" i="19" s="1"/>
  <c r="M149" i="10" s="1"/>
  <c r="F461" i="19"/>
  <c r="G460" i="19" s="1"/>
  <c r="H149" i="10" s="1"/>
  <c r="L460" i="19"/>
  <c r="O460" i="19" s="1"/>
  <c r="K149" i="10" s="1"/>
  <c r="F460" i="19"/>
  <c r="E460" i="19"/>
  <c r="D149" i="10" s="1"/>
  <c r="D460" i="19"/>
  <c r="L459" i="19"/>
  <c r="O459" i="19" s="1"/>
  <c r="O148" i="10" s="1"/>
  <c r="L458" i="19"/>
  <c r="O458" i="19" s="1"/>
  <c r="M148" i="10" s="1"/>
  <c r="F458" i="19"/>
  <c r="G457" i="19" s="1"/>
  <c r="H148" i="10" s="1"/>
  <c r="L457" i="19"/>
  <c r="O457" i="19" s="1"/>
  <c r="K148" i="10" s="1"/>
  <c r="F457" i="19"/>
  <c r="E457" i="19"/>
  <c r="D148" i="10" s="1"/>
  <c r="D457" i="19"/>
  <c r="L456" i="19"/>
  <c r="O456" i="19" s="1"/>
  <c r="O147" i="10" s="1"/>
  <c r="L455" i="19"/>
  <c r="O455" i="19" s="1"/>
  <c r="M147" i="10" s="1"/>
  <c r="F455" i="19"/>
  <c r="G454" i="19" s="1"/>
  <c r="H147" i="10" s="1"/>
  <c r="L454" i="19"/>
  <c r="O454" i="19" s="1"/>
  <c r="K147" i="10" s="1"/>
  <c r="F454" i="19"/>
  <c r="E454" i="19"/>
  <c r="D147" i="10" s="1"/>
  <c r="D454" i="19"/>
  <c r="L453" i="19"/>
  <c r="O453" i="19" s="1"/>
  <c r="O146" i="10" s="1"/>
  <c r="L452" i="19"/>
  <c r="O452" i="19" s="1"/>
  <c r="M146" i="10" s="1"/>
  <c r="F452" i="19"/>
  <c r="G451" i="19" s="1"/>
  <c r="H146" i="10" s="1"/>
  <c r="L451" i="19"/>
  <c r="O451" i="19" s="1"/>
  <c r="K146" i="10" s="1"/>
  <c r="F451" i="19"/>
  <c r="E451" i="19"/>
  <c r="D146" i="10" s="1"/>
  <c r="D451" i="19"/>
  <c r="C146" i="10" s="1"/>
  <c r="L450" i="19"/>
  <c r="O450" i="19" s="1"/>
  <c r="O145" i="10" s="1"/>
  <c r="L449" i="19"/>
  <c r="O449" i="19" s="1"/>
  <c r="M145" i="10" s="1"/>
  <c r="F449" i="19"/>
  <c r="G448" i="19" s="1"/>
  <c r="H145" i="10" s="1"/>
  <c r="L448" i="19"/>
  <c r="O448" i="19" s="1"/>
  <c r="K145" i="10" s="1"/>
  <c r="F448" i="19"/>
  <c r="E448" i="19"/>
  <c r="D145" i="10" s="1"/>
  <c r="D448" i="19"/>
  <c r="L447" i="19"/>
  <c r="O447" i="19" s="1"/>
  <c r="O144" i="10" s="1"/>
  <c r="L446" i="19"/>
  <c r="O446" i="19" s="1"/>
  <c r="M144" i="10" s="1"/>
  <c r="F446" i="19"/>
  <c r="G445" i="19" s="1"/>
  <c r="H144" i="10" s="1"/>
  <c r="L445" i="19"/>
  <c r="O445" i="19" s="1"/>
  <c r="K144" i="10" s="1"/>
  <c r="F445" i="19"/>
  <c r="E445" i="19"/>
  <c r="D144" i="10" s="1"/>
  <c r="D445" i="19"/>
  <c r="L444" i="19"/>
  <c r="O444" i="19" s="1"/>
  <c r="O143" i="10" s="1"/>
  <c r="L443" i="19"/>
  <c r="O443" i="19" s="1"/>
  <c r="M143" i="10" s="1"/>
  <c r="F443" i="19"/>
  <c r="G442" i="19" s="1"/>
  <c r="H143" i="10" s="1"/>
  <c r="L442" i="19"/>
  <c r="O442" i="19" s="1"/>
  <c r="K143" i="10" s="1"/>
  <c r="F442" i="19"/>
  <c r="E442" i="19"/>
  <c r="D143" i="10" s="1"/>
  <c r="D442" i="19"/>
  <c r="L441" i="19"/>
  <c r="O441" i="19" s="1"/>
  <c r="O142" i="10" s="1"/>
  <c r="L440" i="19"/>
  <c r="O440" i="19" s="1"/>
  <c r="M142" i="10" s="1"/>
  <c r="F440" i="19"/>
  <c r="G439" i="19" s="1"/>
  <c r="H142" i="10" s="1"/>
  <c r="L439" i="19"/>
  <c r="O439" i="19" s="1"/>
  <c r="K142" i="10" s="1"/>
  <c r="F439" i="19"/>
  <c r="E439" i="19"/>
  <c r="D142" i="10" s="1"/>
  <c r="D439" i="19"/>
  <c r="L438" i="19"/>
  <c r="O438" i="19" s="1"/>
  <c r="O141" i="10" s="1"/>
  <c r="L437" i="19"/>
  <c r="O437" i="19" s="1"/>
  <c r="M141" i="10" s="1"/>
  <c r="F437" i="19"/>
  <c r="G436" i="19" s="1"/>
  <c r="H141" i="10" s="1"/>
  <c r="L436" i="19"/>
  <c r="O436" i="19" s="1"/>
  <c r="K141" i="10" s="1"/>
  <c r="F436" i="19"/>
  <c r="E436" i="19"/>
  <c r="D141" i="10" s="1"/>
  <c r="D436" i="19"/>
  <c r="L435" i="19"/>
  <c r="O435" i="19" s="1"/>
  <c r="O140" i="10" s="1"/>
  <c r="L434" i="19"/>
  <c r="O434" i="19" s="1"/>
  <c r="M140" i="10" s="1"/>
  <c r="F434" i="19"/>
  <c r="G433" i="19" s="1"/>
  <c r="H140" i="10" s="1"/>
  <c r="L433" i="19"/>
  <c r="O433" i="19" s="1"/>
  <c r="K140" i="10" s="1"/>
  <c r="F433" i="19"/>
  <c r="E433" i="19"/>
  <c r="D140" i="10" s="1"/>
  <c r="D433" i="19"/>
  <c r="L432" i="19"/>
  <c r="O432" i="19" s="1"/>
  <c r="O139" i="10" s="1"/>
  <c r="L431" i="19"/>
  <c r="O431" i="19" s="1"/>
  <c r="M139" i="10" s="1"/>
  <c r="F431" i="19"/>
  <c r="G430" i="19" s="1"/>
  <c r="H139" i="10" s="1"/>
  <c r="L430" i="19"/>
  <c r="O430" i="19" s="1"/>
  <c r="K139" i="10" s="1"/>
  <c r="F430" i="19"/>
  <c r="E430" i="19"/>
  <c r="D139" i="10" s="1"/>
  <c r="D430" i="19"/>
  <c r="L429" i="19"/>
  <c r="O429" i="19" s="1"/>
  <c r="O138" i="10" s="1"/>
  <c r="L428" i="19"/>
  <c r="O428" i="19" s="1"/>
  <c r="M138" i="10" s="1"/>
  <c r="F428" i="19"/>
  <c r="G427" i="19" s="1"/>
  <c r="H138" i="10" s="1"/>
  <c r="L427" i="19"/>
  <c r="O427" i="19" s="1"/>
  <c r="K138" i="10" s="1"/>
  <c r="F427" i="19"/>
  <c r="E427" i="19"/>
  <c r="D138" i="10" s="1"/>
  <c r="D427" i="19"/>
  <c r="L426" i="19"/>
  <c r="O426" i="19" s="1"/>
  <c r="O137" i="10" s="1"/>
  <c r="L425" i="19"/>
  <c r="O425" i="19" s="1"/>
  <c r="M137" i="10" s="1"/>
  <c r="F425" i="19"/>
  <c r="G424" i="19" s="1"/>
  <c r="H137" i="10" s="1"/>
  <c r="L424" i="19"/>
  <c r="O424" i="19" s="1"/>
  <c r="K137" i="10" s="1"/>
  <c r="F424" i="19"/>
  <c r="E424" i="19"/>
  <c r="D137" i="10" s="1"/>
  <c r="D424" i="19"/>
  <c r="L423" i="19"/>
  <c r="O423" i="19" s="1"/>
  <c r="O136" i="10" s="1"/>
  <c r="L422" i="19"/>
  <c r="O422" i="19" s="1"/>
  <c r="M136" i="10" s="1"/>
  <c r="F422" i="19"/>
  <c r="G421" i="19" s="1"/>
  <c r="H136" i="10" s="1"/>
  <c r="L421" i="19"/>
  <c r="O421" i="19" s="1"/>
  <c r="K136" i="10" s="1"/>
  <c r="F421" i="19"/>
  <c r="E421" i="19"/>
  <c r="D136" i="10" s="1"/>
  <c r="D421" i="19"/>
  <c r="L420" i="19"/>
  <c r="O420" i="19" s="1"/>
  <c r="O135" i="10" s="1"/>
  <c r="L419" i="19"/>
  <c r="O419" i="19" s="1"/>
  <c r="M135" i="10" s="1"/>
  <c r="F419" i="19"/>
  <c r="G418" i="19" s="1"/>
  <c r="H135" i="10" s="1"/>
  <c r="L418" i="19"/>
  <c r="O418" i="19" s="1"/>
  <c r="K135" i="10" s="1"/>
  <c r="F418" i="19"/>
  <c r="E418" i="19"/>
  <c r="D135" i="10" s="1"/>
  <c r="D418" i="19"/>
  <c r="L417" i="19"/>
  <c r="O417" i="19" s="1"/>
  <c r="O134" i="10" s="1"/>
  <c r="L416" i="19"/>
  <c r="O416" i="19" s="1"/>
  <c r="M134" i="10" s="1"/>
  <c r="F416" i="19"/>
  <c r="G415" i="19" s="1"/>
  <c r="H134" i="10" s="1"/>
  <c r="L415" i="19"/>
  <c r="O415" i="19" s="1"/>
  <c r="K134" i="10" s="1"/>
  <c r="F415" i="19"/>
  <c r="E415" i="19"/>
  <c r="D134" i="10" s="1"/>
  <c r="D415" i="19"/>
  <c r="L414" i="19"/>
  <c r="L413" i="19"/>
  <c r="O413" i="19" s="1"/>
  <c r="M133" i="10" s="1"/>
  <c r="F413" i="19"/>
  <c r="G412" i="19" s="1"/>
  <c r="H133" i="10" s="1"/>
  <c r="L412" i="19"/>
  <c r="O412" i="19" s="1"/>
  <c r="K133" i="10" s="1"/>
  <c r="F412" i="19"/>
  <c r="E412" i="19"/>
  <c r="D133" i="10" s="1"/>
  <c r="D412" i="19"/>
  <c r="L411" i="19"/>
  <c r="O411" i="19" s="1"/>
  <c r="O132" i="10" s="1"/>
  <c r="L410" i="19"/>
  <c r="O410" i="19" s="1"/>
  <c r="M132" i="10" s="1"/>
  <c r="F410" i="19"/>
  <c r="G409" i="19" s="1"/>
  <c r="H132" i="10" s="1"/>
  <c r="L409" i="19"/>
  <c r="O409" i="19" s="1"/>
  <c r="K132" i="10" s="1"/>
  <c r="F409" i="19"/>
  <c r="E409" i="19"/>
  <c r="D132" i="10" s="1"/>
  <c r="D409" i="19"/>
  <c r="L408" i="19"/>
  <c r="O408" i="19" s="1"/>
  <c r="O131" i="10" s="1"/>
  <c r="L407" i="19"/>
  <c r="O407" i="19" s="1"/>
  <c r="M131" i="10" s="1"/>
  <c r="F407" i="19"/>
  <c r="G406" i="19" s="1"/>
  <c r="H131" i="10" s="1"/>
  <c r="L406" i="19"/>
  <c r="O406" i="19" s="1"/>
  <c r="K131" i="10" s="1"/>
  <c r="F406" i="19"/>
  <c r="E406" i="19"/>
  <c r="D131" i="10" s="1"/>
  <c r="D406" i="19"/>
  <c r="L405" i="19"/>
  <c r="O405" i="19" s="1"/>
  <c r="O130" i="10" s="1"/>
  <c r="L404" i="19"/>
  <c r="O404" i="19" s="1"/>
  <c r="M130" i="10" s="1"/>
  <c r="F404" i="19"/>
  <c r="G403" i="19" s="1"/>
  <c r="H130" i="10" s="1"/>
  <c r="L403" i="19"/>
  <c r="O403" i="19" s="1"/>
  <c r="K130" i="10" s="1"/>
  <c r="F403" i="19"/>
  <c r="E403" i="19"/>
  <c r="D130" i="10" s="1"/>
  <c r="D403" i="19"/>
  <c r="L402" i="19"/>
  <c r="O402" i="19" s="1"/>
  <c r="O129" i="10" s="1"/>
  <c r="L401" i="19"/>
  <c r="O401" i="19" s="1"/>
  <c r="M129" i="10" s="1"/>
  <c r="F401" i="19"/>
  <c r="G400" i="19" s="1"/>
  <c r="H129" i="10" s="1"/>
  <c r="L400" i="19"/>
  <c r="O400" i="19" s="1"/>
  <c r="K129" i="10" s="1"/>
  <c r="F400" i="19"/>
  <c r="E400" i="19"/>
  <c r="D129" i="10" s="1"/>
  <c r="D400" i="19"/>
  <c r="L399" i="19"/>
  <c r="O399" i="19" s="1"/>
  <c r="O128" i="10" s="1"/>
  <c r="L398" i="19"/>
  <c r="O398" i="19" s="1"/>
  <c r="M128" i="10" s="1"/>
  <c r="F398" i="19"/>
  <c r="G397" i="19" s="1"/>
  <c r="H128" i="10" s="1"/>
  <c r="L397" i="19"/>
  <c r="O397" i="19" s="1"/>
  <c r="K128" i="10" s="1"/>
  <c r="F397" i="19"/>
  <c r="E397" i="19"/>
  <c r="D128" i="10" s="1"/>
  <c r="D397" i="19"/>
  <c r="L396" i="19"/>
  <c r="O396" i="19" s="1"/>
  <c r="O127" i="10" s="1"/>
  <c r="L395" i="19"/>
  <c r="O395" i="19" s="1"/>
  <c r="M127" i="10" s="1"/>
  <c r="F395" i="19"/>
  <c r="G394" i="19" s="1"/>
  <c r="H127" i="10" s="1"/>
  <c r="L394" i="19"/>
  <c r="O394" i="19" s="1"/>
  <c r="K127" i="10" s="1"/>
  <c r="F394" i="19"/>
  <c r="E394" i="19"/>
  <c r="D127" i="10" s="1"/>
  <c r="D394" i="19"/>
  <c r="L393" i="19"/>
  <c r="O393" i="19" s="1"/>
  <c r="O126" i="10" s="1"/>
  <c r="L392" i="19"/>
  <c r="O392" i="19" s="1"/>
  <c r="M126" i="10" s="1"/>
  <c r="F392" i="19"/>
  <c r="G391" i="19" s="1"/>
  <c r="H126" i="10" s="1"/>
  <c r="L391" i="19"/>
  <c r="O391" i="19" s="1"/>
  <c r="K126" i="10" s="1"/>
  <c r="F391" i="19"/>
  <c r="E391" i="19"/>
  <c r="D126" i="10" s="1"/>
  <c r="D391" i="19"/>
  <c r="L390" i="19"/>
  <c r="O390" i="19" s="1"/>
  <c r="O125" i="10" s="1"/>
  <c r="L389" i="19"/>
  <c r="O389" i="19" s="1"/>
  <c r="M125" i="10" s="1"/>
  <c r="F389" i="19"/>
  <c r="G388" i="19" s="1"/>
  <c r="H125" i="10" s="1"/>
  <c r="L388" i="19"/>
  <c r="O388" i="19" s="1"/>
  <c r="K125" i="10" s="1"/>
  <c r="F388" i="19"/>
  <c r="E388" i="19"/>
  <c r="D125" i="10" s="1"/>
  <c r="D388" i="19"/>
  <c r="L387" i="19"/>
  <c r="O387" i="19" s="1"/>
  <c r="O124" i="10" s="1"/>
  <c r="L386" i="19"/>
  <c r="O386" i="19" s="1"/>
  <c r="M124" i="10" s="1"/>
  <c r="F386" i="19"/>
  <c r="G385" i="19" s="1"/>
  <c r="H124" i="10" s="1"/>
  <c r="L385" i="19"/>
  <c r="O385" i="19" s="1"/>
  <c r="K124" i="10" s="1"/>
  <c r="F385" i="19"/>
  <c r="E385" i="19"/>
  <c r="D124" i="10" s="1"/>
  <c r="D385" i="19"/>
  <c r="L384" i="19"/>
  <c r="O384" i="19" s="1"/>
  <c r="O123" i="10" s="1"/>
  <c r="L383" i="19"/>
  <c r="O383" i="19" s="1"/>
  <c r="M123" i="10" s="1"/>
  <c r="F383" i="19"/>
  <c r="G382" i="19" s="1"/>
  <c r="H123" i="10" s="1"/>
  <c r="L382" i="19"/>
  <c r="O382" i="19" s="1"/>
  <c r="K123" i="10" s="1"/>
  <c r="F382" i="19"/>
  <c r="E382" i="19"/>
  <c r="D123" i="10" s="1"/>
  <c r="D382" i="19"/>
  <c r="L381" i="19"/>
  <c r="O381" i="19" s="1"/>
  <c r="O122" i="10" s="1"/>
  <c r="L380" i="19"/>
  <c r="O380" i="19" s="1"/>
  <c r="M122" i="10" s="1"/>
  <c r="F380" i="19"/>
  <c r="G379" i="19" s="1"/>
  <c r="H122" i="10" s="1"/>
  <c r="L379" i="19"/>
  <c r="F379" i="19"/>
  <c r="E379" i="19"/>
  <c r="D122" i="10" s="1"/>
  <c r="D379" i="19"/>
  <c r="L378" i="19"/>
  <c r="L377" i="19"/>
  <c r="O377" i="19" s="1"/>
  <c r="M121" i="10" s="1"/>
  <c r="F377" i="19"/>
  <c r="G376" i="19" s="1"/>
  <c r="H121" i="10" s="1"/>
  <c r="L376" i="19"/>
  <c r="O376" i="19" s="1"/>
  <c r="K121" i="10" s="1"/>
  <c r="F376" i="19"/>
  <c r="E376" i="19"/>
  <c r="D121" i="10" s="1"/>
  <c r="D376" i="19"/>
  <c r="L375" i="19"/>
  <c r="O375" i="19" s="1"/>
  <c r="O120" i="10" s="1"/>
  <c r="L374" i="19"/>
  <c r="O374" i="19" s="1"/>
  <c r="M120" i="10" s="1"/>
  <c r="F374" i="19"/>
  <c r="G373" i="19" s="1"/>
  <c r="H120" i="10" s="1"/>
  <c r="L373" i="19"/>
  <c r="O373" i="19" s="1"/>
  <c r="K120" i="10" s="1"/>
  <c r="F373" i="19"/>
  <c r="E373" i="19"/>
  <c r="D120" i="10" s="1"/>
  <c r="D373" i="19"/>
  <c r="L372" i="19"/>
  <c r="O372" i="19" s="1"/>
  <c r="O119" i="10" s="1"/>
  <c r="L371" i="19"/>
  <c r="O371" i="19" s="1"/>
  <c r="M119" i="10" s="1"/>
  <c r="F371" i="19"/>
  <c r="G370" i="19" s="1"/>
  <c r="H119" i="10" s="1"/>
  <c r="L370" i="19"/>
  <c r="O370" i="19" s="1"/>
  <c r="K119" i="10" s="1"/>
  <c r="F370" i="19"/>
  <c r="E370" i="19"/>
  <c r="D119" i="10" s="1"/>
  <c r="D370" i="19"/>
  <c r="L369" i="19"/>
  <c r="O369" i="19" s="1"/>
  <c r="O118" i="10" s="1"/>
  <c r="L368" i="19"/>
  <c r="O368" i="19" s="1"/>
  <c r="M118" i="10" s="1"/>
  <c r="F368" i="19"/>
  <c r="G367" i="19" s="1"/>
  <c r="H118" i="10" s="1"/>
  <c r="L367" i="19"/>
  <c r="O367" i="19" s="1"/>
  <c r="K118" i="10" s="1"/>
  <c r="F367" i="19"/>
  <c r="E367" i="19"/>
  <c r="D118" i="10" s="1"/>
  <c r="D367" i="19"/>
  <c r="L366" i="19"/>
  <c r="O366" i="19" s="1"/>
  <c r="O117" i="10" s="1"/>
  <c r="L365" i="19"/>
  <c r="O365" i="19" s="1"/>
  <c r="M117" i="10" s="1"/>
  <c r="F365" i="19"/>
  <c r="G364" i="19" s="1"/>
  <c r="H117" i="10" s="1"/>
  <c r="L364" i="19"/>
  <c r="O364" i="19" s="1"/>
  <c r="K117" i="10" s="1"/>
  <c r="F364" i="19"/>
  <c r="E364" i="19"/>
  <c r="D117" i="10" s="1"/>
  <c r="D364" i="19"/>
  <c r="L363" i="19"/>
  <c r="O363" i="19" s="1"/>
  <c r="O116" i="10" s="1"/>
  <c r="L362" i="19"/>
  <c r="O362" i="19" s="1"/>
  <c r="M116" i="10" s="1"/>
  <c r="F362" i="19"/>
  <c r="G361" i="19" s="1"/>
  <c r="H116" i="10" s="1"/>
  <c r="L361" i="19"/>
  <c r="O361" i="19" s="1"/>
  <c r="K116" i="10" s="1"/>
  <c r="F361" i="19"/>
  <c r="E361" i="19"/>
  <c r="D116" i="10" s="1"/>
  <c r="D361" i="19"/>
  <c r="L360" i="19"/>
  <c r="O360" i="19" s="1"/>
  <c r="O115" i="10" s="1"/>
  <c r="L359" i="19"/>
  <c r="O359" i="19" s="1"/>
  <c r="M115" i="10" s="1"/>
  <c r="F359" i="19"/>
  <c r="G358" i="19" s="1"/>
  <c r="H115" i="10" s="1"/>
  <c r="L358" i="19"/>
  <c r="O358" i="19" s="1"/>
  <c r="K115" i="10" s="1"/>
  <c r="F358" i="19"/>
  <c r="E358" i="19"/>
  <c r="D115" i="10" s="1"/>
  <c r="D358" i="19"/>
  <c r="L357" i="19"/>
  <c r="O357" i="19" s="1"/>
  <c r="O114" i="10" s="1"/>
  <c r="L356" i="19"/>
  <c r="O356" i="19" s="1"/>
  <c r="M114" i="10" s="1"/>
  <c r="F356" i="19"/>
  <c r="G355" i="19" s="1"/>
  <c r="H114" i="10" s="1"/>
  <c r="L355" i="19"/>
  <c r="O355" i="19" s="1"/>
  <c r="K114" i="10" s="1"/>
  <c r="F355" i="19"/>
  <c r="E355" i="19"/>
  <c r="D114" i="10" s="1"/>
  <c r="D355" i="19"/>
  <c r="L354" i="19"/>
  <c r="O354" i="19" s="1"/>
  <c r="O113" i="10" s="1"/>
  <c r="L353" i="19"/>
  <c r="O353" i="19" s="1"/>
  <c r="M113" i="10" s="1"/>
  <c r="F353" i="19"/>
  <c r="G352" i="19" s="1"/>
  <c r="H113" i="10" s="1"/>
  <c r="L352" i="19"/>
  <c r="O352" i="19" s="1"/>
  <c r="K113" i="10" s="1"/>
  <c r="F352" i="19"/>
  <c r="E352" i="19"/>
  <c r="D113" i="10" s="1"/>
  <c r="D352" i="19"/>
  <c r="L351" i="19"/>
  <c r="O351" i="19" s="1"/>
  <c r="O112" i="10" s="1"/>
  <c r="L350" i="19"/>
  <c r="O350" i="19" s="1"/>
  <c r="M112" i="10" s="1"/>
  <c r="F350" i="19"/>
  <c r="G349" i="19" s="1"/>
  <c r="H112" i="10" s="1"/>
  <c r="L349" i="19"/>
  <c r="O349" i="19" s="1"/>
  <c r="K112" i="10" s="1"/>
  <c r="F349" i="19"/>
  <c r="E349" i="19"/>
  <c r="D112" i="10" s="1"/>
  <c r="D349" i="19"/>
  <c r="L348" i="19"/>
  <c r="O348" i="19" s="1"/>
  <c r="O111" i="10" s="1"/>
  <c r="L347" i="19"/>
  <c r="O347" i="19" s="1"/>
  <c r="M111" i="10" s="1"/>
  <c r="F347" i="19"/>
  <c r="G346" i="19" s="1"/>
  <c r="H111" i="10" s="1"/>
  <c r="L346" i="19"/>
  <c r="O346" i="19" s="1"/>
  <c r="K111" i="10" s="1"/>
  <c r="F346" i="19"/>
  <c r="E346" i="19"/>
  <c r="D111" i="10" s="1"/>
  <c r="D346" i="19"/>
  <c r="L345" i="19"/>
  <c r="O345" i="19" s="1"/>
  <c r="O110" i="10" s="1"/>
  <c r="L344" i="19"/>
  <c r="O344" i="19" s="1"/>
  <c r="M110" i="10" s="1"/>
  <c r="F344" i="19"/>
  <c r="G343" i="19" s="1"/>
  <c r="H110" i="10" s="1"/>
  <c r="L343" i="19"/>
  <c r="O343" i="19" s="1"/>
  <c r="K110" i="10" s="1"/>
  <c r="F343" i="19"/>
  <c r="E343" i="19"/>
  <c r="D110" i="10" s="1"/>
  <c r="D343" i="19"/>
  <c r="L342" i="19"/>
  <c r="O342" i="19" s="1"/>
  <c r="O109" i="10" s="1"/>
  <c r="L341" i="19"/>
  <c r="O341" i="19" s="1"/>
  <c r="M109" i="10" s="1"/>
  <c r="F341" i="19"/>
  <c r="G340" i="19" s="1"/>
  <c r="H109" i="10" s="1"/>
  <c r="L340" i="19"/>
  <c r="O340" i="19" s="1"/>
  <c r="K109" i="10" s="1"/>
  <c r="F340" i="19"/>
  <c r="E340" i="19"/>
  <c r="D109" i="10" s="1"/>
  <c r="D340" i="19"/>
  <c r="L339" i="19"/>
  <c r="O339" i="19" s="1"/>
  <c r="O108" i="10" s="1"/>
  <c r="L338" i="19"/>
  <c r="O338" i="19" s="1"/>
  <c r="M108" i="10" s="1"/>
  <c r="F338" i="19"/>
  <c r="G337" i="19" s="1"/>
  <c r="H108" i="10" s="1"/>
  <c r="L337" i="19"/>
  <c r="O337" i="19" s="1"/>
  <c r="K108" i="10" s="1"/>
  <c r="F337" i="19"/>
  <c r="E337" i="19"/>
  <c r="D108" i="10" s="1"/>
  <c r="D337" i="19"/>
  <c r="L336" i="19"/>
  <c r="O336" i="19" s="1"/>
  <c r="O107" i="10" s="1"/>
  <c r="L335" i="19"/>
  <c r="O335" i="19" s="1"/>
  <c r="M107" i="10" s="1"/>
  <c r="F335" i="19"/>
  <c r="G334" i="19" s="1"/>
  <c r="H107" i="10" s="1"/>
  <c r="L334" i="19"/>
  <c r="O334" i="19" s="1"/>
  <c r="K107" i="10" s="1"/>
  <c r="F334" i="19"/>
  <c r="E334" i="19"/>
  <c r="D107" i="10" s="1"/>
  <c r="D334" i="19"/>
  <c r="L333" i="19"/>
  <c r="O333" i="19" s="1"/>
  <c r="O106" i="10" s="1"/>
  <c r="L332" i="19"/>
  <c r="O332" i="19" s="1"/>
  <c r="M106" i="10" s="1"/>
  <c r="F332" i="19"/>
  <c r="G331" i="19" s="1"/>
  <c r="H106" i="10" s="1"/>
  <c r="L331" i="19"/>
  <c r="O331" i="19" s="1"/>
  <c r="K106" i="10" s="1"/>
  <c r="F331" i="19"/>
  <c r="E331" i="19"/>
  <c r="D106" i="10" s="1"/>
  <c r="D331" i="19"/>
  <c r="L330" i="19"/>
  <c r="O330" i="19" s="1"/>
  <c r="O105" i="10" s="1"/>
  <c r="L329" i="19"/>
  <c r="O329" i="19" s="1"/>
  <c r="M105" i="10" s="1"/>
  <c r="F329" i="19"/>
  <c r="G328" i="19" s="1"/>
  <c r="H105" i="10" s="1"/>
  <c r="L328" i="19"/>
  <c r="O328" i="19" s="1"/>
  <c r="K105" i="10" s="1"/>
  <c r="F328" i="19"/>
  <c r="E328" i="19"/>
  <c r="D105" i="10" s="1"/>
  <c r="D328" i="19"/>
  <c r="L327" i="19"/>
  <c r="O327" i="19" s="1"/>
  <c r="O104" i="10" s="1"/>
  <c r="L326" i="19"/>
  <c r="O326" i="19" s="1"/>
  <c r="M104" i="10" s="1"/>
  <c r="F326" i="19"/>
  <c r="G325" i="19" s="1"/>
  <c r="H104" i="10" s="1"/>
  <c r="L325" i="19"/>
  <c r="O325" i="19" s="1"/>
  <c r="K104" i="10" s="1"/>
  <c r="F325" i="19"/>
  <c r="E325" i="19"/>
  <c r="D104" i="10" s="1"/>
  <c r="D325" i="19"/>
  <c r="L324" i="19"/>
  <c r="O324" i="19" s="1"/>
  <c r="O103" i="10" s="1"/>
  <c r="L323" i="19"/>
  <c r="O323" i="19" s="1"/>
  <c r="M103" i="10" s="1"/>
  <c r="F323" i="19"/>
  <c r="G322" i="19" s="1"/>
  <c r="H103" i="10" s="1"/>
  <c r="L322" i="19"/>
  <c r="O322" i="19" s="1"/>
  <c r="K103" i="10" s="1"/>
  <c r="F322" i="19"/>
  <c r="E322" i="19"/>
  <c r="D103" i="10" s="1"/>
  <c r="D322" i="19"/>
  <c r="L321" i="19"/>
  <c r="O321" i="19" s="1"/>
  <c r="O102" i="10" s="1"/>
  <c r="L320" i="19"/>
  <c r="O320" i="19" s="1"/>
  <c r="M102" i="10" s="1"/>
  <c r="F320" i="19"/>
  <c r="G319" i="19" s="1"/>
  <c r="H102" i="10" s="1"/>
  <c r="L319" i="19"/>
  <c r="O319" i="19" s="1"/>
  <c r="K102" i="10" s="1"/>
  <c r="F319" i="19"/>
  <c r="E319" i="19"/>
  <c r="D102" i="10" s="1"/>
  <c r="D319" i="19"/>
  <c r="L318" i="19"/>
  <c r="O318" i="19" s="1"/>
  <c r="O101" i="10" s="1"/>
  <c r="L317" i="19"/>
  <c r="O317" i="19" s="1"/>
  <c r="M101" i="10" s="1"/>
  <c r="F317" i="19"/>
  <c r="G316" i="19" s="1"/>
  <c r="H101" i="10" s="1"/>
  <c r="L316" i="19"/>
  <c r="O316" i="19" s="1"/>
  <c r="K101" i="10" s="1"/>
  <c r="F316" i="19"/>
  <c r="E316" i="19"/>
  <c r="D101" i="10" s="1"/>
  <c r="D316" i="19"/>
  <c r="L315" i="19"/>
  <c r="O315" i="19" s="1"/>
  <c r="O100" i="10" s="1"/>
  <c r="L314" i="19"/>
  <c r="O314" i="19" s="1"/>
  <c r="M100" i="10" s="1"/>
  <c r="F314" i="19"/>
  <c r="G313" i="19" s="1"/>
  <c r="H100" i="10" s="1"/>
  <c r="L313" i="19"/>
  <c r="O313" i="19" s="1"/>
  <c r="K100" i="10" s="1"/>
  <c r="F313" i="19"/>
  <c r="E313" i="19"/>
  <c r="D100" i="10" s="1"/>
  <c r="D313" i="19"/>
  <c r="L312" i="19"/>
  <c r="O312" i="19" s="1"/>
  <c r="O99" i="10" s="1"/>
  <c r="L311" i="19"/>
  <c r="O311" i="19" s="1"/>
  <c r="M99" i="10" s="1"/>
  <c r="F311" i="19"/>
  <c r="G310" i="19" s="1"/>
  <c r="H99" i="10" s="1"/>
  <c r="L310" i="19"/>
  <c r="O310" i="19" s="1"/>
  <c r="K99" i="10" s="1"/>
  <c r="F310" i="19"/>
  <c r="E310" i="19"/>
  <c r="D99" i="10" s="1"/>
  <c r="D310" i="19"/>
  <c r="L309" i="19"/>
  <c r="O309" i="19" s="1"/>
  <c r="O98" i="10" s="1"/>
  <c r="L308" i="19"/>
  <c r="O308" i="19" s="1"/>
  <c r="M98" i="10" s="1"/>
  <c r="F308" i="19"/>
  <c r="G307" i="19" s="1"/>
  <c r="H98" i="10" s="1"/>
  <c r="L307" i="19"/>
  <c r="O307" i="19" s="1"/>
  <c r="K98" i="10" s="1"/>
  <c r="F307" i="19"/>
  <c r="E307" i="19"/>
  <c r="D98" i="10" s="1"/>
  <c r="D307" i="19"/>
  <c r="L306" i="19"/>
  <c r="O306" i="19" s="1"/>
  <c r="O97" i="10" s="1"/>
  <c r="L305" i="19"/>
  <c r="O305" i="19" s="1"/>
  <c r="M97" i="10" s="1"/>
  <c r="F305" i="19"/>
  <c r="G304" i="19" s="1"/>
  <c r="H97" i="10" s="1"/>
  <c r="L304" i="19"/>
  <c r="O304" i="19" s="1"/>
  <c r="K97" i="10" s="1"/>
  <c r="F304" i="19"/>
  <c r="E304" i="19"/>
  <c r="D97" i="10" s="1"/>
  <c r="D304" i="19"/>
  <c r="L303" i="19"/>
  <c r="O303" i="19" s="1"/>
  <c r="O96" i="10" s="1"/>
  <c r="L302" i="19"/>
  <c r="O302" i="19" s="1"/>
  <c r="M96" i="10" s="1"/>
  <c r="F302" i="19"/>
  <c r="G301" i="19" s="1"/>
  <c r="H96" i="10" s="1"/>
  <c r="L301" i="19"/>
  <c r="O301" i="19" s="1"/>
  <c r="K96" i="10" s="1"/>
  <c r="F301" i="19"/>
  <c r="E301" i="19"/>
  <c r="D96" i="10" s="1"/>
  <c r="D301" i="19"/>
  <c r="L300" i="19"/>
  <c r="O300" i="19" s="1"/>
  <c r="O95" i="10" s="1"/>
  <c r="L299" i="19"/>
  <c r="O299" i="19" s="1"/>
  <c r="M95" i="10" s="1"/>
  <c r="F299" i="19"/>
  <c r="G298" i="19" s="1"/>
  <c r="H95" i="10" s="1"/>
  <c r="L298" i="19"/>
  <c r="O298" i="19" s="1"/>
  <c r="K95" i="10" s="1"/>
  <c r="F298" i="19"/>
  <c r="E298" i="19"/>
  <c r="D95" i="10" s="1"/>
  <c r="D298" i="19"/>
  <c r="L297" i="19"/>
  <c r="O297" i="19" s="1"/>
  <c r="O94" i="10" s="1"/>
  <c r="L296" i="19"/>
  <c r="O296" i="19" s="1"/>
  <c r="M94" i="10" s="1"/>
  <c r="F296" i="19"/>
  <c r="G295" i="19" s="1"/>
  <c r="H94" i="10" s="1"/>
  <c r="L295" i="19"/>
  <c r="O295" i="19" s="1"/>
  <c r="K94" i="10" s="1"/>
  <c r="F295" i="19"/>
  <c r="E295" i="19"/>
  <c r="D94" i="10" s="1"/>
  <c r="D295" i="19"/>
  <c r="L294" i="19"/>
  <c r="O294" i="19" s="1"/>
  <c r="O93" i="10" s="1"/>
  <c r="L293" i="19"/>
  <c r="O293" i="19" s="1"/>
  <c r="M93" i="10" s="1"/>
  <c r="F293" i="19"/>
  <c r="G292" i="19" s="1"/>
  <c r="H93" i="10" s="1"/>
  <c r="L292" i="19"/>
  <c r="O292" i="19" s="1"/>
  <c r="K93" i="10" s="1"/>
  <c r="F292" i="19"/>
  <c r="E292" i="19"/>
  <c r="D93" i="10" s="1"/>
  <c r="D292" i="19"/>
  <c r="L291" i="19"/>
  <c r="O291" i="19" s="1"/>
  <c r="O92" i="10" s="1"/>
  <c r="L290" i="19"/>
  <c r="O290" i="19" s="1"/>
  <c r="M92" i="10" s="1"/>
  <c r="F290" i="19"/>
  <c r="G289" i="19" s="1"/>
  <c r="H92" i="10" s="1"/>
  <c r="L289" i="19"/>
  <c r="O289" i="19" s="1"/>
  <c r="K92" i="10" s="1"/>
  <c r="F289" i="19"/>
  <c r="E289" i="19"/>
  <c r="D92" i="10" s="1"/>
  <c r="D289" i="19"/>
  <c r="L288" i="19"/>
  <c r="O288" i="19" s="1"/>
  <c r="O91" i="10" s="1"/>
  <c r="L287" i="19"/>
  <c r="O287" i="19" s="1"/>
  <c r="M91" i="10" s="1"/>
  <c r="F287" i="19"/>
  <c r="G286" i="19" s="1"/>
  <c r="H91" i="10" s="1"/>
  <c r="L286" i="19"/>
  <c r="O286" i="19" s="1"/>
  <c r="K91" i="10" s="1"/>
  <c r="F286" i="19"/>
  <c r="E286" i="19"/>
  <c r="D91" i="10" s="1"/>
  <c r="D286" i="19"/>
  <c r="L285" i="19"/>
  <c r="O285" i="19" s="1"/>
  <c r="O90" i="10" s="1"/>
  <c r="L284" i="19"/>
  <c r="O284" i="19" s="1"/>
  <c r="M90" i="10" s="1"/>
  <c r="F284" i="19"/>
  <c r="G283" i="19" s="1"/>
  <c r="H90" i="10" s="1"/>
  <c r="L283" i="19"/>
  <c r="O283" i="19" s="1"/>
  <c r="K90" i="10" s="1"/>
  <c r="F283" i="19"/>
  <c r="E283" i="19"/>
  <c r="D90" i="10" s="1"/>
  <c r="D283" i="19"/>
  <c r="L282" i="19"/>
  <c r="O282" i="19" s="1"/>
  <c r="O89" i="10" s="1"/>
  <c r="L281" i="19"/>
  <c r="O281" i="19" s="1"/>
  <c r="M89" i="10" s="1"/>
  <c r="F281" i="19"/>
  <c r="G280" i="19" s="1"/>
  <c r="H89" i="10" s="1"/>
  <c r="L280" i="19"/>
  <c r="O280" i="19" s="1"/>
  <c r="K89" i="10" s="1"/>
  <c r="F280" i="19"/>
  <c r="E280" i="19"/>
  <c r="D89" i="10" s="1"/>
  <c r="D280" i="19"/>
  <c r="L279" i="19"/>
  <c r="O279" i="19" s="1"/>
  <c r="O88" i="10" s="1"/>
  <c r="L278" i="19"/>
  <c r="O278" i="19" s="1"/>
  <c r="M88" i="10" s="1"/>
  <c r="F278" i="19"/>
  <c r="G277" i="19" s="1"/>
  <c r="H88" i="10" s="1"/>
  <c r="L277" i="19"/>
  <c r="O277" i="19" s="1"/>
  <c r="K88" i="10" s="1"/>
  <c r="F277" i="19"/>
  <c r="E277" i="19"/>
  <c r="D88" i="10" s="1"/>
  <c r="D277" i="19"/>
  <c r="L276" i="19"/>
  <c r="O276" i="19" s="1"/>
  <c r="O87" i="10" s="1"/>
  <c r="L275" i="19"/>
  <c r="O275" i="19" s="1"/>
  <c r="M87" i="10" s="1"/>
  <c r="F275" i="19"/>
  <c r="G274" i="19" s="1"/>
  <c r="H87" i="10" s="1"/>
  <c r="L274" i="19"/>
  <c r="O274" i="19" s="1"/>
  <c r="K87" i="10" s="1"/>
  <c r="F274" i="19"/>
  <c r="E274" i="19"/>
  <c r="D87" i="10" s="1"/>
  <c r="D274" i="19"/>
  <c r="L273" i="19"/>
  <c r="O273" i="19" s="1"/>
  <c r="O86" i="10" s="1"/>
  <c r="L272" i="19"/>
  <c r="O272" i="19" s="1"/>
  <c r="M86" i="10" s="1"/>
  <c r="F272" i="19"/>
  <c r="G271" i="19" s="1"/>
  <c r="H86" i="10" s="1"/>
  <c r="L271" i="19"/>
  <c r="O271" i="19" s="1"/>
  <c r="K86" i="10" s="1"/>
  <c r="F271" i="19"/>
  <c r="E271" i="19"/>
  <c r="D86" i="10" s="1"/>
  <c r="D271" i="19"/>
  <c r="L270" i="19"/>
  <c r="O270" i="19" s="1"/>
  <c r="O85" i="10" s="1"/>
  <c r="L269" i="19"/>
  <c r="O269" i="19" s="1"/>
  <c r="M85" i="10" s="1"/>
  <c r="F269" i="19"/>
  <c r="G268" i="19" s="1"/>
  <c r="H85" i="10" s="1"/>
  <c r="L268" i="19"/>
  <c r="O268" i="19" s="1"/>
  <c r="K85" i="10" s="1"/>
  <c r="F268" i="19"/>
  <c r="E268" i="19"/>
  <c r="D85" i="10" s="1"/>
  <c r="D268" i="19"/>
  <c r="L267" i="19"/>
  <c r="O267" i="19" s="1"/>
  <c r="O84" i="10" s="1"/>
  <c r="L266" i="19"/>
  <c r="O266" i="19" s="1"/>
  <c r="M84" i="10" s="1"/>
  <c r="F266" i="19"/>
  <c r="G265" i="19" s="1"/>
  <c r="H84" i="10" s="1"/>
  <c r="L265" i="19"/>
  <c r="O265" i="19" s="1"/>
  <c r="K84" i="10" s="1"/>
  <c r="F265" i="19"/>
  <c r="E265" i="19"/>
  <c r="D84" i="10" s="1"/>
  <c r="D265" i="19"/>
  <c r="L264" i="19"/>
  <c r="O264" i="19" s="1"/>
  <c r="O83" i="10" s="1"/>
  <c r="L263" i="19"/>
  <c r="O263" i="19" s="1"/>
  <c r="M83" i="10" s="1"/>
  <c r="F263" i="19"/>
  <c r="G262" i="19" s="1"/>
  <c r="H83" i="10" s="1"/>
  <c r="L262" i="19"/>
  <c r="O262" i="19" s="1"/>
  <c r="K83" i="10" s="1"/>
  <c r="F262" i="19"/>
  <c r="E262" i="19"/>
  <c r="D83" i="10" s="1"/>
  <c r="D262" i="19"/>
  <c r="L261" i="19"/>
  <c r="O261" i="19" s="1"/>
  <c r="O82" i="10" s="1"/>
  <c r="L260" i="19"/>
  <c r="O260" i="19" s="1"/>
  <c r="M82" i="10" s="1"/>
  <c r="F260" i="19"/>
  <c r="G259" i="19" s="1"/>
  <c r="H82" i="10" s="1"/>
  <c r="L259" i="19"/>
  <c r="O259" i="19" s="1"/>
  <c r="K82" i="10" s="1"/>
  <c r="F259" i="19"/>
  <c r="E259" i="19"/>
  <c r="D82" i="10" s="1"/>
  <c r="D259" i="19"/>
  <c r="L258" i="19"/>
  <c r="O258" i="19" s="1"/>
  <c r="O81" i="10" s="1"/>
  <c r="L257" i="19"/>
  <c r="O257" i="19" s="1"/>
  <c r="M81" i="10" s="1"/>
  <c r="F257" i="19"/>
  <c r="G256" i="19" s="1"/>
  <c r="H81" i="10" s="1"/>
  <c r="L256" i="19"/>
  <c r="O256" i="19" s="1"/>
  <c r="K81" i="10" s="1"/>
  <c r="F256" i="19"/>
  <c r="E256" i="19"/>
  <c r="D81" i="10" s="1"/>
  <c r="D256" i="19"/>
  <c r="L255" i="19"/>
  <c r="O255" i="19" s="1"/>
  <c r="O80" i="10" s="1"/>
  <c r="L254" i="19"/>
  <c r="O254" i="19" s="1"/>
  <c r="M80" i="10" s="1"/>
  <c r="F254" i="19"/>
  <c r="G253" i="19" s="1"/>
  <c r="H80" i="10" s="1"/>
  <c r="L253" i="19"/>
  <c r="O253" i="19" s="1"/>
  <c r="K80" i="10" s="1"/>
  <c r="F253" i="19"/>
  <c r="E253" i="19"/>
  <c r="D80" i="10" s="1"/>
  <c r="D253" i="19"/>
  <c r="L252" i="19"/>
  <c r="O252" i="19" s="1"/>
  <c r="O79" i="10" s="1"/>
  <c r="L251" i="19"/>
  <c r="O251" i="19" s="1"/>
  <c r="M79" i="10" s="1"/>
  <c r="F251" i="19"/>
  <c r="G250" i="19" s="1"/>
  <c r="H79" i="10" s="1"/>
  <c r="L250" i="19"/>
  <c r="O250" i="19" s="1"/>
  <c r="K79" i="10" s="1"/>
  <c r="F250" i="19"/>
  <c r="E250" i="19"/>
  <c r="D79" i="10" s="1"/>
  <c r="D250" i="19"/>
  <c r="L249" i="19"/>
  <c r="O249" i="19" s="1"/>
  <c r="O78" i="10" s="1"/>
  <c r="L248" i="19"/>
  <c r="O248" i="19" s="1"/>
  <c r="M78" i="10" s="1"/>
  <c r="F248" i="19"/>
  <c r="G247" i="19" s="1"/>
  <c r="H78" i="10" s="1"/>
  <c r="L247" i="19"/>
  <c r="O247" i="19" s="1"/>
  <c r="K78" i="10" s="1"/>
  <c r="F247" i="19"/>
  <c r="E247" i="19"/>
  <c r="D78" i="10" s="1"/>
  <c r="D247" i="19"/>
  <c r="L246" i="19"/>
  <c r="O246" i="19" s="1"/>
  <c r="O77" i="10" s="1"/>
  <c r="L245" i="19"/>
  <c r="O245" i="19" s="1"/>
  <c r="M77" i="10" s="1"/>
  <c r="F245" i="19"/>
  <c r="G244" i="19" s="1"/>
  <c r="H77" i="10" s="1"/>
  <c r="L244" i="19"/>
  <c r="O244" i="19" s="1"/>
  <c r="K77" i="10" s="1"/>
  <c r="F244" i="19"/>
  <c r="E244" i="19"/>
  <c r="D77" i="10" s="1"/>
  <c r="D244" i="19"/>
  <c r="L243" i="19"/>
  <c r="O243" i="19" s="1"/>
  <c r="O76" i="10" s="1"/>
  <c r="L242" i="19"/>
  <c r="O242" i="19" s="1"/>
  <c r="M76" i="10" s="1"/>
  <c r="F242" i="19"/>
  <c r="G241" i="19" s="1"/>
  <c r="H76" i="10" s="1"/>
  <c r="L241" i="19"/>
  <c r="O241" i="19" s="1"/>
  <c r="K76" i="10" s="1"/>
  <c r="F241" i="19"/>
  <c r="E241" i="19"/>
  <c r="D76" i="10" s="1"/>
  <c r="D241" i="19"/>
  <c r="L240" i="19"/>
  <c r="O240" i="19" s="1"/>
  <c r="O75" i="10" s="1"/>
  <c r="L239" i="19"/>
  <c r="O239" i="19" s="1"/>
  <c r="M75" i="10" s="1"/>
  <c r="F239" i="19"/>
  <c r="G238" i="19" s="1"/>
  <c r="H75" i="10" s="1"/>
  <c r="L238" i="19"/>
  <c r="O238" i="19" s="1"/>
  <c r="K75" i="10" s="1"/>
  <c r="F238" i="19"/>
  <c r="E238" i="19"/>
  <c r="D75" i="10" s="1"/>
  <c r="D238" i="19"/>
  <c r="L237" i="19"/>
  <c r="O237" i="19" s="1"/>
  <c r="O74" i="10" s="1"/>
  <c r="L236" i="19"/>
  <c r="O236" i="19" s="1"/>
  <c r="M74" i="10" s="1"/>
  <c r="F236" i="19"/>
  <c r="G235" i="19" s="1"/>
  <c r="H74" i="10" s="1"/>
  <c r="L235" i="19"/>
  <c r="O235" i="19" s="1"/>
  <c r="K74" i="10" s="1"/>
  <c r="F235" i="19"/>
  <c r="E235" i="19"/>
  <c r="D74" i="10" s="1"/>
  <c r="D235" i="19"/>
  <c r="L234" i="19"/>
  <c r="O234" i="19" s="1"/>
  <c r="O73" i="10" s="1"/>
  <c r="L233" i="19"/>
  <c r="O233" i="19" s="1"/>
  <c r="M73" i="10" s="1"/>
  <c r="F233" i="19"/>
  <c r="G232" i="19" s="1"/>
  <c r="H73" i="10" s="1"/>
  <c r="L232" i="19"/>
  <c r="O232" i="19" s="1"/>
  <c r="K73" i="10" s="1"/>
  <c r="F232" i="19"/>
  <c r="E232" i="19"/>
  <c r="D73" i="10" s="1"/>
  <c r="D232" i="19"/>
  <c r="L231" i="19"/>
  <c r="O231" i="19" s="1"/>
  <c r="O72" i="10" s="1"/>
  <c r="L230" i="19"/>
  <c r="O230" i="19" s="1"/>
  <c r="M72" i="10" s="1"/>
  <c r="F230" i="19"/>
  <c r="G229" i="19" s="1"/>
  <c r="H72" i="10" s="1"/>
  <c r="L229" i="19"/>
  <c r="O229" i="19" s="1"/>
  <c r="K72" i="10" s="1"/>
  <c r="F229" i="19"/>
  <c r="E229" i="19"/>
  <c r="D72" i="10" s="1"/>
  <c r="D229" i="19"/>
  <c r="L228" i="19"/>
  <c r="O228" i="19" s="1"/>
  <c r="O71" i="10" s="1"/>
  <c r="L227" i="19"/>
  <c r="O227" i="19" s="1"/>
  <c r="M71" i="10" s="1"/>
  <c r="F227" i="19"/>
  <c r="G226" i="19" s="1"/>
  <c r="H71" i="10" s="1"/>
  <c r="L226" i="19"/>
  <c r="O226" i="19" s="1"/>
  <c r="K71" i="10" s="1"/>
  <c r="F226" i="19"/>
  <c r="E226" i="19"/>
  <c r="D71" i="10" s="1"/>
  <c r="D226" i="19"/>
  <c r="L225" i="19"/>
  <c r="O225" i="19" s="1"/>
  <c r="O70" i="10" s="1"/>
  <c r="L224" i="19"/>
  <c r="O224" i="19" s="1"/>
  <c r="M70" i="10" s="1"/>
  <c r="F224" i="19"/>
  <c r="G223" i="19" s="1"/>
  <c r="H70" i="10" s="1"/>
  <c r="L223" i="19"/>
  <c r="O223" i="19" s="1"/>
  <c r="K70" i="10" s="1"/>
  <c r="F223" i="19"/>
  <c r="E223" i="19"/>
  <c r="D70" i="10" s="1"/>
  <c r="D223" i="19"/>
  <c r="L222" i="19"/>
  <c r="O222" i="19" s="1"/>
  <c r="O69" i="10" s="1"/>
  <c r="L221" i="19"/>
  <c r="O221" i="19" s="1"/>
  <c r="M69" i="10" s="1"/>
  <c r="F221" i="19"/>
  <c r="G220" i="19" s="1"/>
  <c r="H69" i="10" s="1"/>
  <c r="L220" i="19"/>
  <c r="O220" i="19" s="1"/>
  <c r="K69" i="10" s="1"/>
  <c r="F220" i="19"/>
  <c r="E220" i="19"/>
  <c r="D69" i="10" s="1"/>
  <c r="D220" i="19"/>
  <c r="L219" i="19"/>
  <c r="O219" i="19" s="1"/>
  <c r="O68" i="10" s="1"/>
  <c r="L218" i="19"/>
  <c r="O218" i="19" s="1"/>
  <c r="M68" i="10" s="1"/>
  <c r="F218" i="19"/>
  <c r="G217" i="19" s="1"/>
  <c r="H68" i="10" s="1"/>
  <c r="L217" i="19"/>
  <c r="O217" i="19" s="1"/>
  <c r="K68" i="10" s="1"/>
  <c r="F217" i="19"/>
  <c r="E217" i="19"/>
  <c r="D68" i="10" s="1"/>
  <c r="D217" i="19"/>
  <c r="L216" i="19"/>
  <c r="O216" i="19" s="1"/>
  <c r="O67" i="10" s="1"/>
  <c r="L215" i="19"/>
  <c r="O215" i="19" s="1"/>
  <c r="M67" i="10" s="1"/>
  <c r="F215" i="19"/>
  <c r="G214" i="19" s="1"/>
  <c r="H67" i="10" s="1"/>
  <c r="L214" i="19"/>
  <c r="O214" i="19" s="1"/>
  <c r="K67" i="10" s="1"/>
  <c r="F214" i="19"/>
  <c r="E214" i="19"/>
  <c r="D67" i="10" s="1"/>
  <c r="D214" i="19"/>
  <c r="L213" i="19"/>
  <c r="O213" i="19" s="1"/>
  <c r="O66" i="10" s="1"/>
  <c r="L212" i="19"/>
  <c r="O212" i="19" s="1"/>
  <c r="M66" i="10" s="1"/>
  <c r="F212" i="19"/>
  <c r="G211" i="19" s="1"/>
  <c r="H66" i="10" s="1"/>
  <c r="L211" i="19"/>
  <c r="O211" i="19" s="1"/>
  <c r="K66" i="10" s="1"/>
  <c r="F211" i="19"/>
  <c r="E211" i="19"/>
  <c r="D66" i="10" s="1"/>
  <c r="D211" i="19"/>
  <c r="L210" i="19"/>
  <c r="O210" i="19" s="1"/>
  <c r="O65" i="10" s="1"/>
  <c r="L209" i="19"/>
  <c r="O209" i="19" s="1"/>
  <c r="M65" i="10" s="1"/>
  <c r="F209" i="19"/>
  <c r="G208" i="19" s="1"/>
  <c r="H65" i="10" s="1"/>
  <c r="L208" i="19"/>
  <c r="O208" i="19" s="1"/>
  <c r="K65" i="10" s="1"/>
  <c r="F208" i="19"/>
  <c r="E208" i="19"/>
  <c r="D65" i="10" s="1"/>
  <c r="D208" i="19"/>
  <c r="L207" i="19"/>
  <c r="O207" i="19" s="1"/>
  <c r="O64" i="10" s="1"/>
  <c r="L206" i="19"/>
  <c r="O206" i="19" s="1"/>
  <c r="M64" i="10" s="1"/>
  <c r="F206" i="19"/>
  <c r="G205" i="19" s="1"/>
  <c r="H64" i="10" s="1"/>
  <c r="L205" i="19"/>
  <c r="O205" i="19" s="1"/>
  <c r="K64" i="10" s="1"/>
  <c r="F205" i="19"/>
  <c r="E205" i="19"/>
  <c r="D64" i="10" s="1"/>
  <c r="D205" i="19"/>
  <c r="L204" i="19"/>
  <c r="O204" i="19" s="1"/>
  <c r="O63" i="10" s="1"/>
  <c r="L203" i="19"/>
  <c r="O203" i="19" s="1"/>
  <c r="M63" i="10" s="1"/>
  <c r="F203" i="19"/>
  <c r="G202" i="19" s="1"/>
  <c r="H63" i="10" s="1"/>
  <c r="L202" i="19"/>
  <c r="O202" i="19" s="1"/>
  <c r="K63" i="10" s="1"/>
  <c r="F202" i="19"/>
  <c r="E202" i="19"/>
  <c r="D63" i="10" s="1"/>
  <c r="D202" i="19"/>
  <c r="L201" i="19"/>
  <c r="O201" i="19" s="1"/>
  <c r="O62" i="10" s="1"/>
  <c r="L200" i="19"/>
  <c r="O200" i="19" s="1"/>
  <c r="M62" i="10" s="1"/>
  <c r="F200" i="19"/>
  <c r="G199" i="19" s="1"/>
  <c r="H62" i="10" s="1"/>
  <c r="L199" i="19"/>
  <c r="O199" i="19" s="1"/>
  <c r="K62" i="10" s="1"/>
  <c r="F199" i="19"/>
  <c r="E199" i="19"/>
  <c r="D62" i="10" s="1"/>
  <c r="D199" i="19"/>
  <c r="L198" i="19"/>
  <c r="O198" i="19" s="1"/>
  <c r="O61" i="10" s="1"/>
  <c r="L197" i="19"/>
  <c r="O197" i="19" s="1"/>
  <c r="M61" i="10" s="1"/>
  <c r="F197" i="19"/>
  <c r="G196" i="19" s="1"/>
  <c r="H61" i="10" s="1"/>
  <c r="L196" i="19"/>
  <c r="O196" i="19" s="1"/>
  <c r="K61" i="10" s="1"/>
  <c r="F196" i="19"/>
  <c r="E196" i="19"/>
  <c r="D61" i="10" s="1"/>
  <c r="D196" i="19"/>
  <c r="L195" i="19"/>
  <c r="O195" i="19" s="1"/>
  <c r="O60" i="10" s="1"/>
  <c r="L194" i="19"/>
  <c r="O194" i="19" s="1"/>
  <c r="M60" i="10" s="1"/>
  <c r="F194" i="19"/>
  <c r="G193" i="19" s="1"/>
  <c r="H60" i="10" s="1"/>
  <c r="L193" i="19"/>
  <c r="O193" i="19" s="1"/>
  <c r="K60" i="10" s="1"/>
  <c r="F193" i="19"/>
  <c r="E193" i="19"/>
  <c r="D60" i="10" s="1"/>
  <c r="D193" i="19"/>
  <c r="L192" i="19"/>
  <c r="O192" i="19" s="1"/>
  <c r="O59" i="10" s="1"/>
  <c r="L191" i="19"/>
  <c r="O191" i="19" s="1"/>
  <c r="M59" i="10" s="1"/>
  <c r="F191" i="19"/>
  <c r="G190" i="19" s="1"/>
  <c r="H59" i="10" s="1"/>
  <c r="L190" i="19"/>
  <c r="O190" i="19" s="1"/>
  <c r="K59" i="10" s="1"/>
  <c r="F190" i="19"/>
  <c r="E190" i="19"/>
  <c r="D59" i="10" s="1"/>
  <c r="D190" i="19"/>
  <c r="L189" i="19"/>
  <c r="O189" i="19" s="1"/>
  <c r="O58" i="10" s="1"/>
  <c r="L188" i="19"/>
  <c r="O188" i="19" s="1"/>
  <c r="M58" i="10" s="1"/>
  <c r="F188" i="19"/>
  <c r="G187" i="19" s="1"/>
  <c r="H58" i="10" s="1"/>
  <c r="L187" i="19"/>
  <c r="O187" i="19" s="1"/>
  <c r="K58" i="10" s="1"/>
  <c r="F187" i="19"/>
  <c r="E187" i="19"/>
  <c r="D58" i="10" s="1"/>
  <c r="D187" i="19"/>
  <c r="L186" i="19"/>
  <c r="O186" i="19" s="1"/>
  <c r="O57" i="10" s="1"/>
  <c r="L185" i="19"/>
  <c r="O185" i="19" s="1"/>
  <c r="M57" i="10" s="1"/>
  <c r="F185" i="19"/>
  <c r="G184" i="19" s="1"/>
  <c r="H57" i="10" s="1"/>
  <c r="L184" i="19"/>
  <c r="O184" i="19" s="1"/>
  <c r="K57" i="10" s="1"/>
  <c r="F184" i="19"/>
  <c r="E184" i="19"/>
  <c r="D57" i="10" s="1"/>
  <c r="D184" i="19"/>
  <c r="L183" i="19"/>
  <c r="O183" i="19" s="1"/>
  <c r="O56" i="10" s="1"/>
  <c r="L182" i="19"/>
  <c r="O182" i="19" s="1"/>
  <c r="M56" i="10" s="1"/>
  <c r="F182" i="19"/>
  <c r="G181" i="19" s="1"/>
  <c r="H56" i="10" s="1"/>
  <c r="L181" i="19"/>
  <c r="O181" i="19" s="1"/>
  <c r="K56" i="10" s="1"/>
  <c r="F181" i="19"/>
  <c r="E181" i="19"/>
  <c r="D56" i="10" s="1"/>
  <c r="D181" i="19"/>
  <c r="L180" i="19"/>
  <c r="O180" i="19" s="1"/>
  <c r="O55" i="10" s="1"/>
  <c r="L179" i="19"/>
  <c r="O179" i="19" s="1"/>
  <c r="M55" i="10" s="1"/>
  <c r="F179" i="19"/>
  <c r="G178" i="19" s="1"/>
  <c r="H55" i="10" s="1"/>
  <c r="L178" i="19"/>
  <c r="O178" i="19" s="1"/>
  <c r="K55" i="10" s="1"/>
  <c r="F178" i="19"/>
  <c r="E178" i="19"/>
  <c r="D55" i="10" s="1"/>
  <c r="D178" i="19"/>
  <c r="L177" i="19"/>
  <c r="O177" i="19" s="1"/>
  <c r="O54" i="10" s="1"/>
  <c r="L176" i="19"/>
  <c r="O176" i="19" s="1"/>
  <c r="M54" i="10" s="1"/>
  <c r="F176" i="19"/>
  <c r="G175" i="19" s="1"/>
  <c r="H54" i="10" s="1"/>
  <c r="L175" i="19"/>
  <c r="O175" i="19" s="1"/>
  <c r="K54" i="10" s="1"/>
  <c r="F175" i="19"/>
  <c r="E175" i="19"/>
  <c r="D54" i="10" s="1"/>
  <c r="D175" i="19"/>
  <c r="L174" i="19"/>
  <c r="O174" i="19" s="1"/>
  <c r="O53" i="10" s="1"/>
  <c r="L173" i="19"/>
  <c r="O173" i="19" s="1"/>
  <c r="M53" i="10" s="1"/>
  <c r="F173" i="19"/>
  <c r="G172" i="19" s="1"/>
  <c r="H53" i="10" s="1"/>
  <c r="L172" i="19"/>
  <c r="O172" i="19" s="1"/>
  <c r="K53" i="10" s="1"/>
  <c r="F172" i="19"/>
  <c r="E172" i="19"/>
  <c r="D53" i="10" s="1"/>
  <c r="D172" i="19"/>
  <c r="L171" i="19"/>
  <c r="O171" i="19" s="1"/>
  <c r="O52" i="10" s="1"/>
  <c r="L170" i="19"/>
  <c r="O170" i="19" s="1"/>
  <c r="M52" i="10" s="1"/>
  <c r="F170" i="19"/>
  <c r="G169" i="19" s="1"/>
  <c r="H52" i="10" s="1"/>
  <c r="L169" i="19"/>
  <c r="O169" i="19" s="1"/>
  <c r="K52" i="10" s="1"/>
  <c r="F169" i="19"/>
  <c r="E169" i="19"/>
  <c r="D52" i="10" s="1"/>
  <c r="D169" i="19"/>
  <c r="L168" i="19"/>
  <c r="O168" i="19" s="1"/>
  <c r="O51" i="10" s="1"/>
  <c r="L167" i="19"/>
  <c r="O167" i="19" s="1"/>
  <c r="M51" i="10" s="1"/>
  <c r="F167" i="19"/>
  <c r="G166" i="19" s="1"/>
  <c r="H51" i="10" s="1"/>
  <c r="L166" i="19"/>
  <c r="O166" i="19" s="1"/>
  <c r="K51" i="10" s="1"/>
  <c r="F166" i="19"/>
  <c r="E166" i="19"/>
  <c r="D51" i="10" s="1"/>
  <c r="D166" i="19"/>
  <c r="L165" i="19"/>
  <c r="O165" i="19" s="1"/>
  <c r="O50" i="10" s="1"/>
  <c r="L164" i="19"/>
  <c r="O164" i="19" s="1"/>
  <c r="M50" i="10" s="1"/>
  <c r="F164" i="19"/>
  <c r="G163" i="19" s="1"/>
  <c r="H50" i="10" s="1"/>
  <c r="L163" i="19"/>
  <c r="O163" i="19" s="1"/>
  <c r="K50" i="10" s="1"/>
  <c r="F163" i="19"/>
  <c r="E163" i="19"/>
  <c r="D50" i="10" s="1"/>
  <c r="D163" i="19"/>
  <c r="L162" i="19"/>
  <c r="O162" i="19" s="1"/>
  <c r="O49" i="10" s="1"/>
  <c r="L161" i="19"/>
  <c r="O161" i="19" s="1"/>
  <c r="M49" i="10" s="1"/>
  <c r="F161" i="19"/>
  <c r="G160" i="19" s="1"/>
  <c r="H49" i="10" s="1"/>
  <c r="L160" i="19"/>
  <c r="O160" i="19" s="1"/>
  <c r="K49" i="10" s="1"/>
  <c r="F160" i="19"/>
  <c r="E160" i="19"/>
  <c r="D49" i="10" s="1"/>
  <c r="D160" i="19"/>
  <c r="L159" i="19"/>
  <c r="O159" i="19" s="1"/>
  <c r="O48" i="10" s="1"/>
  <c r="L158" i="19"/>
  <c r="O158" i="19" s="1"/>
  <c r="M48" i="10" s="1"/>
  <c r="F158" i="19"/>
  <c r="G157" i="19" s="1"/>
  <c r="H48" i="10" s="1"/>
  <c r="L157" i="19"/>
  <c r="O157" i="19" s="1"/>
  <c r="K48" i="10" s="1"/>
  <c r="F157" i="19"/>
  <c r="E157" i="19"/>
  <c r="D48" i="10" s="1"/>
  <c r="D157" i="19"/>
  <c r="L156" i="19"/>
  <c r="O156" i="19" s="1"/>
  <c r="O47" i="10" s="1"/>
  <c r="L155" i="19"/>
  <c r="O155" i="19" s="1"/>
  <c r="M47" i="10" s="1"/>
  <c r="F155" i="19"/>
  <c r="G154" i="19" s="1"/>
  <c r="H47" i="10" s="1"/>
  <c r="L154" i="19"/>
  <c r="O154" i="19" s="1"/>
  <c r="K47" i="10" s="1"/>
  <c r="F154" i="19"/>
  <c r="E154" i="19"/>
  <c r="D47" i="10" s="1"/>
  <c r="D154" i="19"/>
  <c r="L153" i="19"/>
  <c r="O153" i="19" s="1"/>
  <c r="O46" i="10" s="1"/>
  <c r="L152" i="19"/>
  <c r="O152" i="19" s="1"/>
  <c r="M46" i="10" s="1"/>
  <c r="F152" i="19"/>
  <c r="G151" i="19" s="1"/>
  <c r="H46" i="10" s="1"/>
  <c r="L151" i="19"/>
  <c r="O151" i="19" s="1"/>
  <c r="K46" i="10" s="1"/>
  <c r="F151" i="19"/>
  <c r="E151" i="19"/>
  <c r="D46" i="10" s="1"/>
  <c r="D151" i="19"/>
  <c r="L150" i="19"/>
  <c r="O150" i="19" s="1"/>
  <c r="O45" i="10" s="1"/>
  <c r="L149" i="19"/>
  <c r="O149" i="19" s="1"/>
  <c r="M45" i="10" s="1"/>
  <c r="F149" i="19"/>
  <c r="G148" i="19" s="1"/>
  <c r="H45" i="10" s="1"/>
  <c r="L148" i="19"/>
  <c r="O148" i="19" s="1"/>
  <c r="K45" i="10" s="1"/>
  <c r="F148" i="19"/>
  <c r="E148" i="19"/>
  <c r="D45" i="10" s="1"/>
  <c r="D148" i="19"/>
  <c r="L147" i="19"/>
  <c r="O147" i="19" s="1"/>
  <c r="O44" i="10" s="1"/>
  <c r="L146" i="19"/>
  <c r="O146" i="19" s="1"/>
  <c r="M44" i="10" s="1"/>
  <c r="F146" i="19"/>
  <c r="G145" i="19" s="1"/>
  <c r="H44" i="10" s="1"/>
  <c r="L145" i="19"/>
  <c r="O145" i="19" s="1"/>
  <c r="K44" i="10" s="1"/>
  <c r="F145" i="19"/>
  <c r="E145" i="19"/>
  <c r="D44" i="10" s="1"/>
  <c r="D145" i="19"/>
  <c r="L144" i="19"/>
  <c r="O144" i="19" s="1"/>
  <c r="O43" i="10" s="1"/>
  <c r="L143" i="19"/>
  <c r="O143" i="19" s="1"/>
  <c r="M43" i="10" s="1"/>
  <c r="F143" i="19"/>
  <c r="G142" i="19" s="1"/>
  <c r="H43" i="10" s="1"/>
  <c r="L142" i="19"/>
  <c r="O142" i="19" s="1"/>
  <c r="K43" i="10" s="1"/>
  <c r="F142" i="19"/>
  <c r="E142" i="19"/>
  <c r="D43" i="10" s="1"/>
  <c r="D142" i="19"/>
  <c r="L141" i="19"/>
  <c r="O141" i="19" s="1"/>
  <c r="O42" i="10" s="1"/>
  <c r="L140" i="19"/>
  <c r="O140" i="19" s="1"/>
  <c r="M42" i="10" s="1"/>
  <c r="F140" i="19"/>
  <c r="G139" i="19" s="1"/>
  <c r="H42" i="10" s="1"/>
  <c r="L139" i="19"/>
  <c r="O139" i="19" s="1"/>
  <c r="K42" i="10" s="1"/>
  <c r="F139" i="19"/>
  <c r="E139" i="19"/>
  <c r="D42" i="10" s="1"/>
  <c r="D139" i="19"/>
  <c r="L138" i="19"/>
  <c r="O138" i="19" s="1"/>
  <c r="O41" i="10" s="1"/>
  <c r="L137" i="19"/>
  <c r="O137" i="19" s="1"/>
  <c r="M41" i="10" s="1"/>
  <c r="F137" i="19"/>
  <c r="G136" i="19" s="1"/>
  <c r="H41" i="10" s="1"/>
  <c r="L136" i="19"/>
  <c r="O136" i="19" s="1"/>
  <c r="K41" i="10" s="1"/>
  <c r="F136" i="19"/>
  <c r="E136" i="19"/>
  <c r="D41" i="10" s="1"/>
  <c r="D136" i="19"/>
  <c r="L135" i="19"/>
  <c r="O135" i="19" s="1"/>
  <c r="O40" i="10" s="1"/>
  <c r="L134" i="19"/>
  <c r="O134" i="19" s="1"/>
  <c r="M40" i="10" s="1"/>
  <c r="F134" i="19"/>
  <c r="G133" i="19" s="1"/>
  <c r="H40" i="10" s="1"/>
  <c r="L133" i="19"/>
  <c r="O133" i="19" s="1"/>
  <c r="K40" i="10" s="1"/>
  <c r="F133" i="19"/>
  <c r="E133" i="19"/>
  <c r="D40" i="10" s="1"/>
  <c r="D133" i="19"/>
  <c r="L132" i="19"/>
  <c r="O132" i="19" s="1"/>
  <c r="O39" i="10" s="1"/>
  <c r="L131" i="19"/>
  <c r="O131" i="19" s="1"/>
  <c r="M39" i="10" s="1"/>
  <c r="F131" i="19"/>
  <c r="G130" i="19" s="1"/>
  <c r="H39" i="10" s="1"/>
  <c r="L130" i="19"/>
  <c r="O130" i="19" s="1"/>
  <c r="K39" i="10" s="1"/>
  <c r="F130" i="19"/>
  <c r="E130" i="19"/>
  <c r="D39" i="10" s="1"/>
  <c r="D130" i="19"/>
  <c r="L129" i="19"/>
  <c r="O129" i="19" s="1"/>
  <c r="O38" i="10" s="1"/>
  <c r="L128" i="19"/>
  <c r="O128" i="19" s="1"/>
  <c r="M38" i="10" s="1"/>
  <c r="F128" i="19"/>
  <c r="G127" i="19" s="1"/>
  <c r="H38" i="10" s="1"/>
  <c r="L127" i="19"/>
  <c r="O127" i="19" s="1"/>
  <c r="K38" i="10" s="1"/>
  <c r="F127" i="19"/>
  <c r="E127" i="19"/>
  <c r="D38" i="10" s="1"/>
  <c r="D127" i="19"/>
  <c r="L126" i="19"/>
  <c r="O126" i="19" s="1"/>
  <c r="O37" i="10" s="1"/>
  <c r="L125" i="19"/>
  <c r="O125" i="19" s="1"/>
  <c r="M37" i="10" s="1"/>
  <c r="F125" i="19"/>
  <c r="G124" i="19" s="1"/>
  <c r="H37" i="10" s="1"/>
  <c r="L124" i="19"/>
  <c r="O124" i="19" s="1"/>
  <c r="K37" i="10" s="1"/>
  <c r="F124" i="19"/>
  <c r="E124" i="19"/>
  <c r="D37" i="10" s="1"/>
  <c r="D124" i="19"/>
  <c r="L123" i="19"/>
  <c r="O123" i="19" s="1"/>
  <c r="O36" i="10" s="1"/>
  <c r="L122" i="19"/>
  <c r="O122" i="19" s="1"/>
  <c r="M36" i="10" s="1"/>
  <c r="F122" i="19"/>
  <c r="G121" i="19" s="1"/>
  <c r="H36" i="10" s="1"/>
  <c r="L121" i="19"/>
  <c r="O121" i="19" s="1"/>
  <c r="K36" i="10" s="1"/>
  <c r="F121" i="19"/>
  <c r="E121" i="19"/>
  <c r="D36" i="10" s="1"/>
  <c r="D121" i="19"/>
  <c r="L120" i="19"/>
  <c r="O120" i="19" s="1"/>
  <c r="O35" i="10" s="1"/>
  <c r="L119" i="19"/>
  <c r="O119" i="19" s="1"/>
  <c r="M35" i="10" s="1"/>
  <c r="F119" i="19"/>
  <c r="G118" i="19" s="1"/>
  <c r="H35" i="10" s="1"/>
  <c r="L118" i="19"/>
  <c r="O118" i="19" s="1"/>
  <c r="K35" i="10" s="1"/>
  <c r="F118" i="19"/>
  <c r="E118" i="19"/>
  <c r="D35" i="10" s="1"/>
  <c r="D118" i="19"/>
  <c r="L117" i="19"/>
  <c r="O117" i="19" s="1"/>
  <c r="O34" i="10" s="1"/>
  <c r="L116" i="19"/>
  <c r="O116" i="19" s="1"/>
  <c r="M34" i="10" s="1"/>
  <c r="F116" i="19"/>
  <c r="G115" i="19" s="1"/>
  <c r="H34" i="10" s="1"/>
  <c r="L115" i="19"/>
  <c r="O115" i="19" s="1"/>
  <c r="K34" i="10" s="1"/>
  <c r="F115" i="19"/>
  <c r="E115" i="19"/>
  <c r="D34" i="10" s="1"/>
  <c r="D115" i="19"/>
  <c r="L114" i="19"/>
  <c r="O114" i="19" s="1"/>
  <c r="O33" i="10" s="1"/>
  <c r="L113" i="19"/>
  <c r="O113" i="19" s="1"/>
  <c r="M33" i="10" s="1"/>
  <c r="F113" i="19"/>
  <c r="G112" i="19" s="1"/>
  <c r="H33" i="10" s="1"/>
  <c r="L112" i="19"/>
  <c r="O112" i="19" s="1"/>
  <c r="K33" i="10" s="1"/>
  <c r="F112" i="19"/>
  <c r="E112" i="19"/>
  <c r="D33" i="10" s="1"/>
  <c r="D112" i="19"/>
  <c r="L111" i="19"/>
  <c r="O111" i="19" s="1"/>
  <c r="O32" i="10" s="1"/>
  <c r="L110" i="19"/>
  <c r="O110" i="19" s="1"/>
  <c r="M32" i="10" s="1"/>
  <c r="F110" i="19"/>
  <c r="G109" i="19" s="1"/>
  <c r="H32" i="10" s="1"/>
  <c r="L109" i="19"/>
  <c r="O109" i="19" s="1"/>
  <c r="K32" i="10" s="1"/>
  <c r="F109" i="19"/>
  <c r="E109" i="19"/>
  <c r="D32" i="10" s="1"/>
  <c r="D109" i="19"/>
  <c r="L108" i="19"/>
  <c r="O31" i="10" s="1"/>
  <c r="L107" i="19"/>
  <c r="O107" i="19" s="1"/>
  <c r="M31" i="10" s="1"/>
  <c r="F107" i="19"/>
  <c r="L106" i="19"/>
  <c r="O106" i="19" s="1"/>
  <c r="K31" i="10" s="1"/>
  <c r="F106" i="19"/>
  <c r="H46" i="26" s="1"/>
  <c r="E106" i="19"/>
  <c r="D46" i="26" s="1"/>
  <c r="D106" i="19"/>
  <c r="D47" i="26" s="1"/>
  <c r="L105" i="19"/>
  <c r="O105" i="19" s="1"/>
  <c r="O30" i="10" s="1"/>
  <c r="L104" i="19"/>
  <c r="O104" i="19" s="1"/>
  <c r="M30" i="10" s="1"/>
  <c r="F104" i="19"/>
  <c r="L103" i="19"/>
  <c r="O103" i="19" s="1"/>
  <c r="K30" i="10" s="1"/>
  <c r="F103" i="19"/>
  <c r="H44" i="26" s="1"/>
  <c r="E103" i="19"/>
  <c r="D44" i="26" s="1"/>
  <c r="D103" i="19"/>
  <c r="D45" i="26" s="1"/>
  <c r="L102" i="19"/>
  <c r="O102" i="19" s="1"/>
  <c r="O29" i="10" s="1"/>
  <c r="L101" i="19"/>
  <c r="O101" i="19" s="1"/>
  <c r="M29" i="10" s="1"/>
  <c r="F101" i="19"/>
  <c r="L100" i="19"/>
  <c r="O100" i="19" s="1"/>
  <c r="K29" i="10" s="1"/>
  <c r="F100" i="19"/>
  <c r="H42" i="26" s="1"/>
  <c r="E100" i="19"/>
  <c r="D42" i="26" s="1"/>
  <c r="D100" i="19"/>
  <c r="D43" i="26" s="1"/>
  <c r="L99" i="19"/>
  <c r="O99" i="19" s="1"/>
  <c r="O28" i="10" s="1"/>
  <c r="L98" i="19"/>
  <c r="O98" i="19" s="1"/>
  <c r="M28" i="10" s="1"/>
  <c r="F98" i="19"/>
  <c r="L97" i="19"/>
  <c r="O97" i="19" s="1"/>
  <c r="K28" i="10" s="1"/>
  <c r="F97" i="19"/>
  <c r="H40" i="26" s="1"/>
  <c r="E97" i="19"/>
  <c r="D40" i="26" s="1"/>
  <c r="D97" i="19"/>
  <c r="D41" i="26" s="1"/>
  <c r="L96" i="19"/>
  <c r="O96" i="19" s="1"/>
  <c r="O27" i="10" s="1"/>
  <c r="L95" i="19"/>
  <c r="O95" i="19" s="1"/>
  <c r="M27" i="10" s="1"/>
  <c r="F95" i="19"/>
  <c r="L94" i="19"/>
  <c r="O94" i="19" s="1"/>
  <c r="K27" i="10" s="1"/>
  <c r="F94" i="19"/>
  <c r="H38" i="26" s="1"/>
  <c r="E94" i="19"/>
  <c r="D38" i="26" s="1"/>
  <c r="D94" i="19"/>
  <c r="D39" i="26" s="1"/>
  <c r="L93" i="19"/>
  <c r="O93" i="19" s="1"/>
  <c r="O26" i="10" s="1"/>
  <c r="L92" i="19"/>
  <c r="O92" i="19" s="1"/>
  <c r="M26" i="10" s="1"/>
  <c r="F92" i="19"/>
  <c r="L91" i="19"/>
  <c r="O91" i="19" s="1"/>
  <c r="K26" i="10" s="1"/>
  <c r="F91" i="19"/>
  <c r="H36" i="26" s="1"/>
  <c r="E91" i="19"/>
  <c r="D36" i="26" s="1"/>
  <c r="D91" i="19"/>
  <c r="D37" i="26" s="1"/>
  <c r="L90" i="19"/>
  <c r="O90" i="19" s="1"/>
  <c r="O25" i="10" s="1"/>
  <c r="L89" i="19"/>
  <c r="O89" i="19" s="1"/>
  <c r="M25" i="10" s="1"/>
  <c r="F89" i="19"/>
  <c r="I34" i="26" s="1"/>
  <c r="L88" i="19"/>
  <c r="O88" i="19" s="1"/>
  <c r="K25" i="10" s="1"/>
  <c r="F88" i="19"/>
  <c r="H34" i="26" s="1"/>
  <c r="E88" i="19"/>
  <c r="D34" i="26" s="1"/>
  <c r="D88" i="19"/>
  <c r="D35" i="26" s="1"/>
  <c r="L87" i="19"/>
  <c r="O87" i="19" s="1"/>
  <c r="O24" i="10" s="1"/>
  <c r="L86" i="19"/>
  <c r="O86" i="19" s="1"/>
  <c r="M24" i="10" s="1"/>
  <c r="F86" i="19"/>
  <c r="I32" i="26" s="1"/>
  <c r="L85" i="19"/>
  <c r="O85" i="19" s="1"/>
  <c r="K24" i="10" s="1"/>
  <c r="F85" i="19"/>
  <c r="H32" i="26" s="1"/>
  <c r="E85" i="19"/>
  <c r="D85" i="19"/>
  <c r="D33" i="26" s="1"/>
  <c r="L84" i="19"/>
  <c r="O84" i="19" s="1"/>
  <c r="O23" i="10" s="1"/>
  <c r="L83" i="19"/>
  <c r="O83" i="19" s="1"/>
  <c r="M23" i="10" s="1"/>
  <c r="F83" i="19"/>
  <c r="I30" i="26" s="1"/>
  <c r="L82" i="19"/>
  <c r="O82" i="19" s="1"/>
  <c r="K23" i="10" s="1"/>
  <c r="F82" i="19"/>
  <c r="H30" i="26" s="1"/>
  <c r="E82" i="19"/>
  <c r="D30" i="26" s="1"/>
  <c r="D82" i="19"/>
  <c r="D31" i="26" s="1"/>
  <c r="L81" i="19"/>
  <c r="O81" i="19" s="1"/>
  <c r="O22" i="10" s="1"/>
  <c r="L80" i="19"/>
  <c r="O80" i="19" s="1"/>
  <c r="M22" i="10" s="1"/>
  <c r="F80" i="19"/>
  <c r="I28" i="26" s="1"/>
  <c r="L79" i="19"/>
  <c r="O79" i="19" s="1"/>
  <c r="K22" i="10" s="1"/>
  <c r="F79" i="19"/>
  <c r="H28" i="26" s="1"/>
  <c r="E79" i="19"/>
  <c r="D79" i="19"/>
  <c r="D29" i="26" s="1"/>
  <c r="L78" i="19"/>
  <c r="O78" i="19" s="1"/>
  <c r="O21" i="10" s="1"/>
  <c r="L77" i="19"/>
  <c r="O77" i="19" s="1"/>
  <c r="M21" i="10" s="1"/>
  <c r="F77" i="19"/>
  <c r="I46" i="25" s="1"/>
  <c r="L76" i="19"/>
  <c r="O76" i="19" s="1"/>
  <c r="K21" i="10" s="1"/>
  <c r="F76" i="19"/>
  <c r="H46" i="25" s="1"/>
  <c r="E76" i="19"/>
  <c r="D46" i="25" s="1"/>
  <c r="D76" i="19"/>
  <c r="D47" i="25" s="1"/>
  <c r="L75" i="19"/>
  <c r="O75" i="19" s="1"/>
  <c r="O20" i="10" s="1"/>
  <c r="L74" i="19"/>
  <c r="O74" i="19" s="1"/>
  <c r="M20" i="10" s="1"/>
  <c r="F74" i="19"/>
  <c r="I44" i="25" s="1"/>
  <c r="L73" i="19"/>
  <c r="O73" i="19" s="1"/>
  <c r="K20" i="10" s="1"/>
  <c r="F73" i="19"/>
  <c r="H44" i="25" s="1"/>
  <c r="E73" i="19"/>
  <c r="D44" i="25" s="1"/>
  <c r="D73" i="19"/>
  <c r="D45" i="25" s="1"/>
  <c r="L72" i="19"/>
  <c r="O72" i="19" s="1"/>
  <c r="O19" i="10" s="1"/>
  <c r="L71" i="19"/>
  <c r="O71" i="19" s="1"/>
  <c r="M19" i="10" s="1"/>
  <c r="F71" i="19"/>
  <c r="I42" i="25" s="1"/>
  <c r="L70" i="19"/>
  <c r="O70" i="19" s="1"/>
  <c r="K19" i="10" s="1"/>
  <c r="F70" i="19"/>
  <c r="H42" i="25" s="1"/>
  <c r="E70" i="19"/>
  <c r="D42" i="25" s="1"/>
  <c r="D70" i="19"/>
  <c r="D43" i="25" s="1"/>
  <c r="L69" i="19"/>
  <c r="O69" i="19" s="1"/>
  <c r="O18" i="10" s="1"/>
  <c r="L68" i="19"/>
  <c r="O68" i="19" s="1"/>
  <c r="M18" i="10" s="1"/>
  <c r="F68" i="19"/>
  <c r="I40" i="25" s="1"/>
  <c r="L67" i="19"/>
  <c r="O67" i="19" s="1"/>
  <c r="K18" i="10" s="1"/>
  <c r="F67" i="19"/>
  <c r="H40" i="25" s="1"/>
  <c r="E67" i="19"/>
  <c r="D67" i="19"/>
  <c r="D41" i="25" s="1"/>
  <c r="L66" i="19"/>
  <c r="O66" i="19" s="1"/>
  <c r="O17" i="10" s="1"/>
  <c r="L65" i="19"/>
  <c r="O65" i="19" s="1"/>
  <c r="M17" i="10" s="1"/>
  <c r="F65" i="19"/>
  <c r="I38" i="25" s="1"/>
  <c r="L64" i="19"/>
  <c r="O64" i="19" s="1"/>
  <c r="K17" i="10" s="1"/>
  <c r="F64" i="19"/>
  <c r="H38" i="25" s="1"/>
  <c r="E64" i="19"/>
  <c r="D38" i="25" s="1"/>
  <c r="D64" i="19"/>
  <c r="D39" i="25" s="1"/>
  <c r="L63" i="19"/>
  <c r="O63" i="19" s="1"/>
  <c r="O16" i="10" s="1"/>
  <c r="L62" i="19"/>
  <c r="O62" i="19" s="1"/>
  <c r="M16" i="10" s="1"/>
  <c r="F62" i="19"/>
  <c r="I36" i="25" s="1"/>
  <c r="L61" i="19"/>
  <c r="O61" i="19" s="1"/>
  <c r="K16" i="10" s="1"/>
  <c r="F61" i="19"/>
  <c r="H36" i="25" s="1"/>
  <c r="E61" i="19"/>
  <c r="D36" i="25" s="1"/>
  <c r="D61" i="19"/>
  <c r="D37" i="25" s="1"/>
  <c r="L60" i="19"/>
  <c r="O60" i="19" s="1"/>
  <c r="O15" i="10" s="1"/>
  <c r="L59" i="19"/>
  <c r="O59" i="19" s="1"/>
  <c r="M15" i="10" s="1"/>
  <c r="F59" i="19"/>
  <c r="I34" i="25" s="1"/>
  <c r="L58" i="19"/>
  <c r="O58" i="19" s="1"/>
  <c r="K15" i="10" s="1"/>
  <c r="F58" i="19"/>
  <c r="H34" i="25" s="1"/>
  <c r="E58" i="19"/>
  <c r="D34" i="25" s="1"/>
  <c r="D58" i="19"/>
  <c r="D35" i="25" s="1"/>
  <c r="L57" i="19"/>
  <c r="O57" i="19" s="1"/>
  <c r="O14" i="10" s="1"/>
  <c r="L56" i="19"/>
  <c r="O56" i="19" s="1"/>
  <c r="M14" i="10" s="1"/>
  <c r="F56" i="19"/>
  <c r="I32" i="25" s="1"/>
  <c r="L55" i="19"/>
  <c r="O55" i="19" s="1"/>
  <c r="K14" i="10" s="1"/>
  <c r="F55" i="19"/>
  <c r="H32" i="25" s="1"/>
  <c r="E55" i="19"/>
  <c r="D32" i="25" s="1"/>
  <c r="D55" i="19"/>
  <c r="D33" i="25" s="1"/>
  <c r="L54" i="19"/>
  <c r="O54" i="19" s="1"/>
  <c r="O13" i="10" s="1"/>
  <c r="L53" i="19"/>
  <c r="O53" i="19" s="1"/>
  <c r="M13" i="10" s="1"/>
  <c r="F53" i="19"/>
  <c r="I30" i="25" s="1"/>
  <c r="L52" i="19"/>
  <c r="O52" i="19" s="1"/>
  <c r="K13" i="10" s="1"/>
  <c r="F52" i="19"/>
  <c r="H30" i="25" s="1"/>
  <c r="E52" i="19"/>
  <c r="D30" i="25" s="1"/>
  <c r="D52" i="19"/>
  <c r="D31" i="25" s="1"/>
  <c r="L51" i="19"/>
  <c r="O51" i="19" s="1"/>
  <c r="O12" i="10" s="1"/>
  <c r="L50" i="19"/>
  <c r="O50" i="19" s="1"/>
  <c r="M12" i="10" s="1"/>
  <c r="F50" i="19"/>
  <c r="I28" i="25" s="1"/>
  <c r="L49" i="19"/>
  <c r="O49" i="19" s="1"/>
  <c r="K12" i="10" s="1"/>
  <c r="F49" i="19"/>
  <c r="H28" i="25" s="1"/>
  <c r="E49" i="19"/>
  <c r="D49" i="19"/>
  <c r="D29" i="25" s="1"/>
  <c r="L48" i="19"/>
  <c r="L47" i="19"/>
  <c r="F47" i="19"/>
  <c r="I46" i="23" s="1"/>
  <c r="L46" i="19"/>
  <c r="F46" i="19"/>
  <c r="H46" i="23" s="1"/>
  <c r="E46" i="19"/>
  <c r="D46" i="19"/>
  <c r="D47" i="23" s="1"/>
  <c r="L45" i="19"/>
  <c r="L44" i="19"/>
  <c r="F44" i="19"/>
  <c r="L43" i="19"/>
  <c r="F43" i="19"/>
  <c r="E43" i="19"/>
  <c r="D45" i="23"/>
  <c r="L42" i="19"/>
  <c r="AK42" i="19" s="1"/>
  <c r="L41" i="19"/>
  <c r="F41" i="19"/>
  <c r="I42" i="23" s="1"/>
  <c r="L40" i="19"/>
  <c r="F41" i="21"/>
  <c r="E40" i="19"/>
  <c r="D42" i="23" s="1"/>
  <c r="D40" i="19"/>
  <c r="L39" i="19"/>
  <c r="L38" i="19"/>
  <c r="F38" i="19"/>
  <c r="L37" i="19"/>
  <c r="F37" i="19"/>
  <c r="E37" i="19"/>
  <c r="D37" i="19"/>
  <c r="L36" i="19"/>
  <c r="L35" i="19"/>
  <c r="F35" i="19"/>
  <c r="I38" i="23" s="1"/>
  <c r="L34" i="19"/>
  <c r="F34" i="19"/>
  <c r="E34" i="19"/>
  <c r="D38" i="23" s="1"/>
  <c r="D34" i="19"/>
  <c r="L33" i="19"/>
  <c r="L32" i="19"/>
  <c r="F32" i="19"/>
  <c r="I36" i="23" s="1"/>
  <c r="L31" i="19"/>
  <c r="AK31" i="19" s="1"/>
  <c r="F31" i="19"/>
  <c r="H36" i="23" s="1"/>
  <c r="E31" i="19"/>
  <c r="D36" i="23" s="1"/>
  <c r="D31" i="19"/>
  <c r="L30" i="19"/>
  <c r="AK30" i="19" s="1"/>
  <c r="L29" i="19"/>
  <c r="F29" i="19"/>
  <c r="L28" i="19"/>
  <c r="F28" i="19"/>
  <c r="C34" i="28" s="1"/>
  <c r="E28" i="19"/>
  <c r="D34" i="23" s="1"/>
  <c r="D28" i="19"/>
  <c r="L27" i="19"/>
  <c r="L26" i="19"/>
  <c r="F26" i="19"/>
  <c r="L25" i="19"/>
  <c r="AK25" i="19" s="1"/>
  <c r="F25" i="19"/>
  <c r="L24" i="19"/>
  <c r="L23" i="19"/>
  <c r="AK23" i="19" s="1"/>
  <c r="F23" i="19"/>
  <c r="L22" i="19"/>
  <c r="F22" i="19"/>
  <c r="C14" i="28" s="1"/>
  <c r="D22" i="19"/>
  <c r="AH25" i="19" s="1"/>
  <c r="L21" i="19"/>
  <c r="L20" i="19"/>
  <c r="L19" i="19"/>
  <c r="K2" i="10" s="1"/>
  <c r="N157" i="10"/>
  <c r="N151" i="10"/>
  <c r="L151" i="10"/>
  <c r="J151" i="10"/>
  <c r="I151" i="10"/>
  <c r="N150" i="10"/>
  <c r="L150" i="10"/>
  <c r="J150" i="10"/>
  <c r="I150" i="10"/>
  <c r="N149" i="10"/>
  <c r="L149" i="10"/>
  <c r="J149" i="10"/>
  <c r="I149" i="10"/>
  <c r="N148" i="10"/>
  <c r="L148" i="10"/>
  <c r="J148" i="10"/>
  <c r="I148" i="10"/>
  <c r="N147" i="10"/>
  <c r="L147" i="10"/>
  <c r="J147" i="10"/>
  <c r="I147" i="10"/>
  <c r="N146" i="10"/>
  <c r="L146" i="10"/>
  <c r="J146" i="10"/>
  <c r="I146" i="10"/>
  <c r="N145" i="10"/>
  <c r="L145" i="10"/>
  <c r="J145" i="10"/>
  <c r="I145" i="10"/>
  <c r="N144" i="10"/>
  <c r="L144" i="10"/>
  <c r="J144" i="10"/>
  <c r="I144" i="10"/>
  <c r="N143" i="10"/>
  <c r="L143" i="10"/>
  <c r="J143" i="10"/>
  <c r="I143" i="10"/>
  <c r="N142" i="10"/>
  <c r="L142" i="10"/>
  <c r="J142" i="10"/>
  <c r="I142" i="10"/>
  <c r="N141" i="10"/>
  <c r="L141" i="10"/>
  <c r="J141" i="10"/>
  <c r="I141" i="10"/>
  <c r="N140" i="10"/>
  <c r="L140" i="10"/>
  <c r="J140" i="10"/>
  <c r="I140" i="10"/>
  <c r="N139" i="10"/>
  <c r="L139" i="10"/>
  <c r="J139" i="10"/>
  <c r="I139" i="10"/>
  <c r="N138" i="10"/>
  <c r="L138" i="10"/>
  <c r="J138" i="10"/>
  <c r="I138" i="10"/>
  <c r="N137" i="10"/>
  <c r="L137" i="10"/>
  <c r="J137" i="10"/>
  <c r="I137" i="10"/>
  <c r="N136" i="10"/>
  <c r="L136" i="10"/>
  <c r="J136" i="10"/>
  <c r="I136" i="10"/>
  <c r="N135" i="10"/>
  <c r="L135" i="10"/>
  <c r="J135" i="10"/>
  <c r="I135" i="10"/>
  <c r="N134" i="10"/>
  <c r="L134" i="10"/>
  <c r="J134" i="10"/>
  <c r="I134" i="10"/>
  <c r="N133" i="10"/>
  <c r="L133" i="10"/>
  <c r="J133" i="10"/>
  <c r="I133" i="10"/>
  <c r="N132" i="10"/>
  <c r="L132" i="10"/>
  <c r="J132" i="10"/>
  <c r="I132" i="10"/>
  <c r="N131" i="10"/>
  <c r="L131" i="10"/>
  <c r="J131" i="10"/>
  <c r="I131" i="10"/>
  <c r="N130" i="10"/>
  <c r="L130" i="10"/>
  <c r="J130" i="10"/>
  <c r="I130" i="10"/>
  <c r="N129" i="10"/>
  <c r="L129" i="10"/>
  <c r="J129" i="10"/>
  <c r="I129" i="10"/>
  <c r="N128" i="10"/>
  <c r="L128" i="10"/>
  <c r="J128" i="10"/>
  <c r="I128" i="10"/>
  <c r="N127" i="10"/>
  <c r="L127" i="10"/>
  <c r="J127" i="10"/>
  <c r="I127" i="10"/>
  <c r="N126" i="10"/>
  <c r="L126" i="10"/>
  <c r="J126" i="10"/>
  <c r="I126" i="10"/>
  <c r="N125" i="10"/>
  <c r="L125" i="10"/>
  <c r="J125" i="10"/>
  <c r="I125" i="10"/>
  <c r="N124" i="10"/>
  <c r="L124" i="10"/>
  <c r="J124" i="10"/>
  <c r="I124" i="10"/>
  <c r="N123" i="10"/>
  <c r="L123" i="10"/>
  <c r="J123" i="10"/>
  <c r="I123" i="10"/>
  <c r="N122" i="10"/>
  <c r="L122" i="10"/>
  <c r="J122" i="10"/>
  <c r="I122" i="10"/>
  <c r="N121" i="10"/>
  <c r="L121" i="10"/>
  <c r="J121" i="10"/>
  <c r="I121" i="10"/>
  <c r="N120" i="10"/>
  <c r="L120" i="10"/>
  <c r="J120" i="10"/>
  <c r="I120" i="10"/>
  <c r="N119" i="10"/>
  <c r="L119" i="10"/>
  <c r="J119" i="10"/>
  <c r="I119" i="10"/>
  <c r="N118" i="10"/>
  <c r="L118" i="10"/>
  <c r="J118" i="10"/>
  <c r="I118" i="10"/>
  <c r="N117" i="10"/>
  <c r="L117" i="10"/>
  <c r="J117" i="10"/>
  <c r="I117" i="10"/>
  <c r="N116" i="10"/>
  <c r="L116" i="10"/>
  <c r="J116" i="10"/>
  <c r="I116" i="10"/>
  <c r="N115" i="10"/>
  <c r="L115" i="10"/>
  <c r="J115" i="10"/>
  <c r="I115" i="10"/>
  <c r="N114" i="10"/>
  <c r="L114" i="10"/>
  <c r="J114" i="10"/>
  <c r="I114" i="10"/>
  <c r="N113" i="10"/>
  <c r="L113" i="10"/>
  <c r="J113" i="10"/>
  <c r="I113" i="10"/>
  <c r="N112" i="10"/>
  <c r="L112" i="10"/>
  <c r="J112" i="10"/>
  <c r="I112" i="10"/>
  <c r="N111" i="10"/>
  <c r="L111" i="10"/>
  <c r="J111" i="10"/>
  <c r="I111" i="10"/>
  <c r="N110" i="10"/>
  <c r="L110" i="10"/>
  <c r="J110" i="10"/>
  <c r="I110" i="10"/>
  <c r="N109" i="10"/>
  <c r="L109" i="10"/>
  <c r="J109" i="10"/>
  <c r="I109" i="10"/>
  <c r="N108" i="10"/>
  <c r="L108" i="10"/>
  <c r="J108" i="10"/>
  <c r="I108" i="10"/>
  <c r="N107" i="10"/>
  <c r="L107" i="10"/>
  <c r="J107" i="10"/>
  <c r="I107" i="10"/>
  <c r="N106" i="10"/>
  <c r="L106" i="10"/>
  <c r="J106" i="10"/>
  <c r="I106" i="10"/>
  <c r="N105" i="10"/>
  <c r="L105" i="10"/>
  <c r="J105" i="10"/>
  <c r="I105" i="10"/>
  <c r="N104" i="10"/>
  <c r="L104" i="10"/>
  <c r="J104" i="10"/>
  <c r="I104" i="10"/>
  <c r="N103" i="10"/>
  <c r="L103" i="10"/>
  <c r="J103" i="10"/>
  <c r="I103" i="10"/>
  <c r="N102" i="10"/>
  <c r="L102" i="10"/>
  <c r="J102" i="10"/>
  <c r="I102" i="10"/>
  <c r="N101" i="10"/>
  <c r="L101" i="10"/>
  <c r="J101" i="10"/>
  <c r="I101" i="10"/>
  <c r="N100" i="10"/>
  <c r="L100" i="10"/>
  <c r="J100" i="10"/>
  <c r="I100" i="10"/>
  <c r="N99" i="10"/>
  <c r="L99" i="10"/>
  <c r="J99" i="10"/>
  <c r="I99" i="10"/>
  <c r="N98" i="10"/>
  <c r="L98" i="10"/>
  <c r="J98" i="10"/>
  <c r="I98" i="10"/>
  <c r="N97" i="10"/>
  <c r="L97" i="10"/>
  <c r="J97" i="10"/>
  <c r="I97" i="10"/>
  <c r="N96" i="10"/>
  <c r="L96" i="10"/>
  <c r="J96" i="10"/>
  <c r="I96" i="10"/>
  <c r="N95" i="10"/>
  <c r="L95" i="10"/>
  <c r="J95" i="10"/>
  <c r="I95" i="10"/>
  <c r="N94" i="10"/>
  <c r="L94" i="10"/>
  <c r="J94" i="10"/>
  <c r="I94" i="10"/>
  <c r="N93" i="10"/>
  <c r="L93" i="10"/>
  <c r="J93" i="10"/>
  <c r="I93" i="10"/>
  <c r="N92" i="10"/>
  <c r="L92" i="10"/>
  <c r="J92" i="10"/>
  <c r="I92" i="10"/>
  <c r="N91" i="10"/>
  <c r="L91" i="10"/>
  <c r="J91" i="10"/>
  <c r="I91" i="10"/>
  <c r="N90" i="10"/>
  <c r="L90" i="10"/>
  <c r="J90" i="10"/>
  <c r="I90" i="10"/>
  <c r="N89" i="10"/>
  <c r="L89" i="10"/>
  <c r="J89" i="10"/>
  <c r="I89" i="10"/>
  <c r="N88" i="10"/>
  <c r="L88" i="10"/>
  <c r="J88" i="10"/>
  <c r="I88" i="10"/>
  <c r="N87" i="10"/>
  <c r="L87" i="10"/>
  <c r="J87" i="10"/>
  <c r="I87" i="10"/>
  <c r="N86" i="10"/>
  <c r="L86" i="10"/>
  <c r="J86" i="10"/>
  <c r="I86" i="10"/>
  <c r="N85" i="10"/>
  <c r="L85" i="10"/>
  <c r="J85" i="10"/>
  <c r="I85" i="10"/>
  <c r="N84" i="10"/>
  <c r="L84" i="10"/>
  <c r="J84" i="10"/>
  <c r="I84" i="10"/>
  <c r="N83" i="10"/>
  <c r="L83" i="10"/>
  <c r="J83" i="10"/>
  <c r="I83" i="10"/>
  <c r="N82" i="10"/>
  <c r="L82" i="10"/>
  <c r="J82" i="10"/>
  <c r="I82" i="10"/>
  <c r="N81" i="10"/>
  <c r="L81" i="10"/>
  <c r="J81" i="10"/>
  <c r="I81" i="10"/>
  <c r="N80" i="10"/>
  <c r="L80" i="10"/>
  <c r="J80" i="10"/>
  <c r="I80" i="10"/>
  <c r="N79" i="10"/>
  <c r="L79" i="10"/>
  <c r="J79" i="10"/>
  <c r="I79" i="10"/>
  <c r="N78" i="10"/>
  <c r="L78" i="10"/>
  <c r="J78" i="10"/>
  <c r="I78" i="10"/>
  <c r="N77" i="10"/>
  <c r="L77" i="10"/>
  <c r="J77" i="10"/>
  <c r="I77" i="10"/>
  <c r="N76" i="10"/>
  <c r="L76" i="10"/>
  <c r="J76" i="10"/>
  <c r="I76" i="10"/>
  <c r="N75" i="10"/>
  <c r="L75" i="10"/>
  <c r="J75" i="10"/>
  <c r="I75" i="10"/>
  <c r="N74" i="10"/>
  <c r="L74" i="10"/>
  <c r="J74" i="10"/>
  <c r="I74" i="10"/>
  <c r="N73" i="10"/>
  <c r="L73" i="10"/>
  <c r="J73" i="10"/>
  <c r="I73" i="10"/>
  <c r="N72" i="10"/>
  <c r="L72" i="10"/>
  <c r="J72" i="10"/>
  <c r="I72" i="10"/>
  <c r="N71" i="10"/>
  <c r="L71" i="10"/>
  <c r="J71" i="10"/>
  <c r="I71" i="10"/>
  <c r="N70" i="10"/>
  <c r="L70" i="10"/>
  <c r="J70" i="10"/>
  <c r="I70" i="10"/>
  <c r="N69" i="10"/>
  <c r="L69" i="10"/>
  <c r="J69" i="10"/>
  <c r="I69" i="10"/>
  <c r="N68" i="10"/>
  <c r="L68" i="10"/>
  <c r="J68" i="10"/>
  <c r="I68" i="10"/>
  <c r="N67" i="10"/>
  <c r="L67" i="10"/>
  <c r="J67" i="10"/>
  <c r="I67" i="10"/>
  <c r="N66" i="10"/>
  <c r="L66" i="10"/>
  <c r="J66" i="10"/>
  <c r="I66" i="10"/>
  <c r="N65" i="10"/>
  <c r="L65" i="10"/>
  <c r="J65" i="10"/>
  <c r="I65" i="10"/>
  <c r="N64" i="10"/>
  <c r="L64" i="10"/>
  <c r="J64" i="10"/>
  <c r="I64" i="10"/>
  <c r="N63" i="10"/>
  <c r="L63" i="10"/>
  <c r="J63" i="10"/>
  <c r="I63" i="10"/>
  <c r="N62" i="10"/>
  <c r="L62" i="10"/>
  <c r="J62" i="10"/>
  <c r="I62" i="10"/>
  <c r="N61" i="10"/>
  <c r="L61" i="10"/>
  <c r="J61" i="10"/>
  <c r="I61" i="10"/>
  <c r="N60" i="10"/>
  <c r="L60" i="10"/>
  <c r="J60" i="10"/>
  <c r="I60" i="10"/>
  <c r="N59" i="10"/>
  <c r="L59" i="10"/>
  <c r="J59" i="10"/>
  <c r="I59" i="10"/>
  <c r="N58" i="10"/>
  <c r="L58" i="10"/>
  <c r="J58" i="10"/>
  <c r="I58" i="10"/>
  <c r="N57" i="10"/>
  <c r="L57" i="10"/>
  <c r="J57" i="10"/>
  <c r="I57" i="10"/>
  <c r="N56" i="10"/>
  <c r="L56" i="10"/>
  <c r="J56" i="10"/>
  <c r="I56" i="10"/>
  <c r="N55" i="10"/>
  <c r="L55" i="10"/>
  <c r="J55" i="10"/>
  <c r="I55" i="10"/>
  <c r="N54" i="10"/>
  <c r="L54" i="10"/>
  <c r="J54" i="10"/>
  <c r="I54" i="10"/>
  <c r="N53" i="10"/>
  <c r="L53" i="10"/>
  <c r="J53" i="10"/>
  <c r="I53" i="10"/>
  <c r="N52" i="10"/>
  <c r="L52" i="10"/>
  <c r="J52" i="10"/>
  <c r="I52" i="10"/>
  <c r="N51" i="10"/>
  <c r="L51" i="10"/>
  <c r="J51" i="10"/>
  <c r="I51" i="10"/>
  <c r="N50" i="10"/>
  <c r="L50" i="10"/>
  <c r="J50" i="10"/>
  <c r="I50" i="10"/>
  <c r="N49" i="10"/>
  <c r="L49" i="10"/>
  <c r="J49" i="10"/>
  <c r="I49" i="10"/>
  <c r="N48" i="10"/>
  <c r="L48" i="10"/>
  <c r="J48" i="10"/>
  <c r="I48" i="10"/>
  <c r="N47" i="10"/>
  <c r="L47" i="10"/>
  <c r="J47" i="10"/>
  <c r="I47" i="10"/>
  <c r="N46" i="10"/>
  <c r="L46" i="10"/>
  <c r="J46" i="10"/>
  <c r="I46" i="10"/>
  <c r="N45" i="10"/>
  <c r="L45" i="10"/>
  <c r="J45" i="10"/>
  <c r="I45" i="10"/>
  <c r="N44" i="10"/>
  <c r="L44" i="10"/>
  <c r="J44" i="10"/>
  <c r="I44" i="10"/>
  <c r="N43" i="10"/>
  <c r="L43" i="10"/>
  <c r="J43" i="10"/>
  <c r="I43" i="10"/>
  <c r="N42" i="10"/>
  <c r="L42" i="10"/>
  <c r="J42" i="10"/>
  <c r="I42" i="10"/>
  <c r="N41" i="10"/>
  <c r="L41" i="10"/>
  <c r="J41" i="10"/>
  <c r="I41" i="10"/>
  <c r="N40" i="10"/>
  <c r="L40" i="10"/>
  <c r="J40" i="10"/>
  <c r="I40" i="10"/>
  <c r="N39" i="10"/>
  <c r="L39" i="10"/>
  <c r="J39" i="10"/>
  <c r="I39" i="10"/>
  <c r="N38" i="10"/>
  <c r="L38" i="10"/>
  <c r="J38" i="10"/>
  <c r="I38" i="10"/>
  <c r="N37" i="10"/>
  <c r="L37" i="10"/>
  <c r="J37" i="10"/>
  <c r="I37" i="10"/>
  <c r="N36" i="10"/>
  <c r="L36" i="10"/>
  <c r="J36" i="10"/>
  <c r="I36" i="10"/>
  <c r="N35" i="10"/>
  <c r="L35" i="10"/>
  <c r="J35" i="10"/>
  <c r="I35" i="10"/>
  <c r="N34" i="10"/>
  <c r="L34" i="10"/>
  <c r="J34" i="10"/>
  <c r="I34" i="10"/>
  <c r="N33" i="10"/>
  <c r="L33" i="10"/>
  <c r="J33" i="10"/>
  <c r="I33" i="10"/>
  <c r="N32" i="10"/>
  <c r="L32" i="10"/>
  <c r="J32" i="10"/>
  <c r="I32" i="10"/>
  <c r="N31" i="10"/>
  <c r="L31" i="10"/>
  <c r="J31" i="10"/>
  <c r="I31" i="10"/>
  <c r="N30" i="10"/>
  <c r="L30" i="10"/>
  <c r="J30" i="10"/>
  <c r="I30" i="10"/>
  <c r="N29" i="10"/>
  <c r="L29" i="10"/>
  <c r="J29" i="10"/>
  <c r="I29" i="10"/>
  <c r="N28" i="10"/>
  <c r="L28" i="10"/>
  <c r="J28" i="10"/>
  <c r="I28" i="10"/>
  <c r="N27" i="10"/>
  <c r="L27" i="10"/>
  <c r="J27" i="10"/>
  <c r="I27" i="10"/>
  <c r="N26" i="10"/>
  <c r="L26" i="10"/>
  <c r="J26" i="10"/>
  <c r="I26" i="10"/>
  <c r="N25" i="10"/>
  <c r="L25" i="10"/>
  <c r="J25" i="10"/>
  <c r="I25" i="10"/>
  <c r="N24" i="10"/>
  <c r="L24" i="10"/>
  <c r="J24" i="10"/>
  <c r="I24" i="10"/>
  <c r="N23" i="10"/>
  <c r="L23" i="10"/>
  <c r="J23" i="10"/>
  <c r="I23" i="10"/>
  <c r="N22" i="10"/>
  <c r="L22" i="10"/>
  <c r="J22" i="10"/>
  <c r="I22" i="10"/>
  <c r="N21" i="10"/>
  <c r="L21" i="10"/>
  <c r="J21" i="10"/>
  <c r="I21" i="10"/>
  <c r="N20" i="10"/>
  <c r="L20" i="10"/>
  <c r="J20" i="10"/>
  <c r="I20" i="10"/>
  <c r="N19" i="10"/>
  <c r="L19" i="10"/>
  <c r="J19" i="10"/>
  <c r="I19" i="10"/>
  <c r="N18" i="10"/>
  <c r="L18" i="10"/>
  <c r="J18" i="10"/>
  <c r="I18" i="10"/>
  <c r="N17" i="10"/>
  <c r="L17" i="10"/>
  <c r="J17" i="10"/>
  <c r="I17" i="10"/>
  <c r="N16" i="10"/>
  <c r="L16" i="10"/>
  <c r="J16" i="10"/>
  <c r="I16" i="10"/>
  <c r="N15" i="10"/>
  <c r="L15" i="10"/>
  <c r="J15" i="10"/>
  <c r="I15" i="10"/>
  <c r="N14" i="10"/>
  <c r="L14" i="10"/>
  <c r="J14" i="10"/>
  <c r="I14" i="10"/>
  <c r="N13" i="10"/>
  <c r="L13" i="10"/>
  <c r="J13" i="10"/>
  <c r="I13" i="10"/>
  <c r="N12" i="10"/>
  <c r="L12" i="10"/>
  <c r="J12" i="10"/>
  <c r="I12" i="10"/>
  <c r="N11" i="10"/>
  <c r="L11" i="10"/>
  <c r="J11" i="10"/>
  <c r="I11" i="10"/>
  <c r="N10" i="10"/>
  <c r="L10" i="10"/>
  <c r="J10" i="10"/>
  <c r="I10" i="10"/>
  <c r="N9" i="10"/>
  <c r="L9" i="10"/>
  <c r="J9" i="10"/>
  <c r="I9" i="10"/>
  <c r="N8" i="10"/>
  <c r="L8" i="10"/>
  <c r="J8" i="10"/>
  <c r="I8" i="10"/>
  <c r="N7" i="10"/>
  <c r="L7" i="10"/>
  <c r="J7" i="10"/>
  <c r="I7" i="10"/>
  <c r="N6" i="10"/>
  <c r="L6" i="10"/>
  <c r="J6" i="10"/>
  <c r="I6" i="10"/>
  <c r="N5" i="10"/>
  <c r="L5" i="10"/>
  <c r="J5" i="10"/>
  <c r="I5" i="10"/>
  <c r="N4" i="10"/>
  <c r="L4" i="10"/>
  <c r="J4" i="10"/>
  <c r="I4" i="10"/>
  <c r="N3" i="10"/>
  <c r="L3" i="10"/>
  <c r="J3" i="10"/>
  <c r="I3" i="10"/>
  <c r="N2" i="10"/>
  <c r="L2" i="10"/>
  <c r="J2" i="10"/>
  <c r="I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F3" i="10"/>
  <c r="F2" i="10"/>
  <c r="H466" i="19"/>
  <c r="B151" i="10" s="1"/>
  <c r="H463" i="19"/>
  <c r="B150" i="10" s="1"/>
  <c r="H460" i="19"/>
  <c r="B149" i="10" s="1"/>
  <c r="H457" i="19"/>
  <c r="B148" i="10" s="1"/>
  <c r="H454" i="19"/>
  <c r="B147" i="10" s="1"/>
  <c r="H451" i="19"/>
  <c r="B146" i="10" s="1"/>
  <c r="H448" i="19"/>
  <c r="B145" i="10" s="1"/>
  <c r="H445" i="19"/>
  <c r="B144" i="10" s="1"/>
  <c r="H442" i="19"/>
  <c r="B143" i="10" s="1"/>
  <c r="H439" i="19"/>
  <c r="B142" i="10" s="1"/>
  <c r="H436" i="19"/>
  <c r="B141" i="10" s="1"/>
  <c r="H433" i="19"/>
  <c r="B140" i="10" s="1"/>
  <c r="H430" i="19"/>
  <c r="B139" i="10" s="1"/>
  <c r="H427" i="19"/>
  <c r="B138" i="10" s="1"/>
  <c r="H424" i="19"/>
  <c r="B137" i="10" s="1"/>
  <c r="H421" i="19"/>
  <c r="B136" i="10" s="1"/>
  <c r="H418" i="19"/>
  <c r="B135" i="10" s="1"/>
  <c r="H415" i="19"/>
  <c r="B134" i="10" s="1"/>
  <c r="O414" i="19"/>
  <c r="O133" i="10" s="1"/>
  <c r="H412" i="19"/>
  <c r="B133" i="10" s="1"/>
  <c r="H409" i="19"/>
  <c r="B132" i="10" s="1"/>
  <c r="H406" i="19"/>
  <c r="B131" i="10" s="1"/>
  <c r="H403" i="19"/>
  <c r="B130" i="10" s="1"/>
  <c r="H400" i="19"/>
  <c r="B129" i="10" s="1"/>
  <c r="H397" i="19"/>
  <c r="B128" i="10" s="1"/>
  <c r="H394" i="19"/>
  <c r="B127" i="10" s="1"/>
  <c r="H391" i="19"/>
  <c r="B126" i="10" s="1"/>
  <c r="H388" i="19"/>
  <c r="B125" i="10" s="1"/>
  <c r="H385" i="19"/>
  <c r="B124" i="10" s="1"/>
  <c r="H382" i="19"/>
  <c r="B123" i="10" s="1"/>
  <c r="O379" i="19"/>
  <c r="K122" i="10" s="1"/>
  <c r="H379" i="19"/>
  <c r="B122" i="10" s="1"/>
  <c r="O378" i="19"/>
  <c r="O121" i="10" s="1"/>
  <c r="H376" i="19"/>
  <c r="B121" i="10" s="1"/>
  <c r="H373" i="19"/>
  <c r="B120" i="10" s="1"/>
  <c r="H370" i="19"/>
  <c r="B119" i="10" s="1"/>
  <c r="H367" i="19"/>
  <c r="B118" i="10" s="1"/>
  <c r="H364" i="19"/>
  <c r="B117" i="10" s="1"/>
  <c r="H361" i="19"/>
  <c r="B116" i="10" s="1"/>
  <c r="H358" i="19"/>
  <c r="B115" i="10" s="1"/>
  <c r="H355" i="19"/>
  <c r="B114" i="10" s="1"/>
  <c r="H352" i="19"/>
  <c r="B113" i="10" s="1"/>
  <c r="H349" i="19"/>
  <c r="B112" i="10" s="1"/>
  <c r="H346" i="19"/>
  <c r="B111" i="10" s="1"/>
  <c r="H343" i="19"/>
  <c r="B110" i="10" s="1"/>
  <c r="H340" i="19"/>
  <c r="B109" i="10" s="1"/>
  <c r="H337" i="19"/>
  <c r="B108" i="10" s="1"/>
  <c r="H334" i="19"/>
  <c r="B107" i="10" s="1"/>
  <c r="H331" i="19"/>
  <c r="B106" i="10" s="1"/>
  <c r="H328" i="19"/>
  <c r="B105" i="10" s="1"/>
  <c r="H325" i="19"/>
  <c r="B104" i="10" s="1"/>
  <c r="H322" i="19"/>
  <c r="B103" i="10" s="1"/>
  <c r="H319" i="19"/>
  <c r="B102" i="10" s="1"/>
  <c r="H316" i="19"/>
  <c r="B101" i="10" s="1"/>
  <c r="H313" i="19"/>
  <c r="B100" i="10" s="1"/>
  <c r="H310" i="19"/>
  <c r="B99" i="10" s="1"/>
  <c r="H307" i="19"/>
  <c r="B98" i="10" s="1"/>
  <c r="H304" i="19"/>
  <c r="B97" i="10" s="1"/>
  <c r="H301" i="19"/>
  <c r="B96" i="10" s="1"/>
  <c r="H298" i="19"/>
  <c r="B95" i="10" s="1"/>
  <c r="H295" i="19"/>
  <c r="B94" i="10" s="1"/>
  <c r="H292" i="19"/>
  <c r="B93" i="10" s="1"/>
  <c r="H289" i="19"/>
  <c r="B92" i="10" s="1"/>
  <c r="H286" i="19"/>
  <c r="B91" i="10" s="1"/>
  <c r="H283" i="19"/>
  <c r="B90" i="10" s="1"/>
  <c r="H280" i="19"/>
  <c r="B89" i="10" s="1"/>
  <c r="H277" i="19"/>
  <c r="B88" i="10" s="1"/>
  <c r="H274" i="19"/>
  <c r="B87" i="10" s="1"/>
  <c r="H271" i="19"/>
  <c r="B86" i="10" s="1"/>
  <c r="H268" i="19"/>
  <c r="B85" i="10" s="1"/>
  <c r="H265" i="19"/>
  <c r="B84" i="10" s="1"/>
  <c r="H262" i="19"/>
  <c r="B83" i="10" s="1"/>
  <c r="H259" i="19"/>
  <c r="B82" i="10" s="1"/>
  <c r="H256" i="19"/>
  <c r="B81" i="10" s="1"/>
  <c r="H253" i="19"/>
  <c r="B80" i="10" s="1"/>
  <c r="H250" i="19"/>
  <c r="B79" i="10" s="1"/>
  <c r="H247" i="19"/>
  <c r="B78" i="10" s="1"/>
  <c r="H244" i="19"/>
  <c r="B77" i="10" s="1"/>
  <c r="H241" i="19"/>
  <c r="B76" i="10" s="1"/>
  <c r="H238" i="19"/>
  <c r="B75" i="10" s="1"/>
  <c r="H235" i="19"/>
  <c r="B74" i="10" s="1"/>
  <c r="H232" i="19"/>
  <c r="B73" i="10" s="1"/>
  <c r="H229" i="19"/>
  <c r="B72" i="10" s="1"/>
  <c r="H226" i="19"/>
  <c r="B71" i="10" s="1"/>
  <c r="H223" i="19"/>
  <c r="B70" i="10" s="1"/>
  <c r="H220" i="19"/>
  <c r="B69" i="10" s="1"/>
  <c r="H217" i="19"/>
  <c r="B68" i="10" s="1"/>
  <c r="H214" i="19"/>
  <c r="B67" i="10" s="1"/>
  <c r="H211" i="19"/>
  <c r="B66" i="10" s="1"/>
  <c r="H208" i="19"/>
  <c r="B65" i="10" s="1"/>
  <c r="H205" i="19"/>
  <c r="B64" i="10" s="1"/>
  <c r="H202" i="19"/>
  <c r="B63" i="10" s="1"/>
  <c r="H199" i="19"/>
  <c r="B62" i="10" s="1"/>
  <c r="H196" i="19"/>
  <c r="B61" i="10" s="1"/>
  <c r="H193" i="19"/>
  <c r="B60" i="10" s="1"/>
  <c r="H190" i="19"/>
  <c r="B59" i="10" s="1"/>
  <c r="H187" i="19"/>
  <c r="B58" i="10" s="1"/>
  <c r="H184" i="19"/>
  <c r="B57" i="10" s="1"/>
  <c r="H181" i="19"/>
  <c r="B56" i="10" s="1"/>
  <c r="H178" i="19"/>
  <c r="B55" i="10" s="1"/>
  <c r="H175" i="19"/>
  <c r="B54" i="10" s="1"/>
  <c r="H172" i="19"/>
  <c r="B53" i="10" s="1"/>
  <c r="H169" i="19"/>
  <c r="B52" i="10" s="1"/>
  <c r="H166" i="19"/>
  <c r="B51" i="10" s="1"/>
  <c r="H163" i="19"/>
  <c r="B50" i="10" s="1"/>
  <c r="H160" i="19"/>
  <c r="B49" i="10" s="1"/>
  <c r="H157" i="19"/>
  <c r="B48" i="10" s="1"/>
  <c r="H154" i="19"/>
  <c r="B47" i="10" s="1"/>
  <c r="H151" i="19"/>
  <c r="B46" i="10" s="1"/>
  <c r="H148" i="19"/>
  <c r="B45" i="10" s="1"/>
  <c r="H145" i="19"/>
  <c r="B44" i="10" s="1"/>
  <c r="H142" i="19"/>
  <c r="B43" i="10" s="1"/>
  <c r="H139" i="19"/>
  <c r="B42" i="10" s="1"/>
  <c r="H136" i="19"/>
  <c r="B41" i="10" s="1"/>
  <c r="H133" i="19"/>
  <c r="B40" i="10" s="1"/>
  <c r="H130" i="19"/>
  <c r="B39" i="10" s="1"/>
  <c r="H127" i="19"/>
  <c r="B38" i="10" s="1"/>
  <c r="H124" i="19"/>
  <c r="B37" i="10" s="1"/>
  <c r="H121" i="19"/>
  <c r="B36" i="10" s="1"/>
  <c r="H118" i="19"/>
  <c r="B35" i="10" s="1"/>
  <c r="H115" i="19"/>
  <c r="B34" i="10" s="1"/>
  <c r="H112" i="19"/>
  <c r="B33" i="10" s="1"/>
  <c r="H109" i="19"/>
  <c r="B32" i="10" s="1"/>
  <c r="H106" i="19"/>
  <c r="B31" i="10" s="1"/>
  <c r="H103" i="19"/>
  <c r="B30" i="10" s="1"/>
  <c r="H100" i="19"/>
  <c r="B29" i="10" s="1"/>
  <c r="H97" i="19"/>
  <c r="B28" i="10" s="1"/>
  <c r="H94" i="19"/>
  <c r="B27" i="10" s="1"/>
  <c r="H91" i="19"/>
  <c r="B26" i="10" s="1"/>
  <c r="H88" i="19"/>
  <c r="B25" i="10" s="1"/>
  <c r="H85" i="19"/>
  <c r="B24" i="10" s="1"/>
  <c r="H82" i="19"/>
  <c r="B23" i="10" s="1"/>
  <c r="H79" i="19"/>
  <c r="B22" i="10" s="1"/>
  <c r="H76" i="19"/>
  <c r="B21" i="10" s="1"/>
  <c r="H73" i="19"/>
  <c r="B20" i="10" s="1"/>
  <c r="H70" i="19"/>
  <c r="B19" i="10" s="1"/>
  <c r="H67" i="19"/>
  <c r="B18" i="10" s="1"/>
  <c r="H64" i="19"/>
  <c r="B17" i="10" s="1"/>
  <c r="H61" i="19"/>
  <c r="B16" i="10" s="1"/>
  <c r="H58" i="19"/>
  <c r="B15" i="10" s="1"/>
  <c r="H55" i="19"/>
  <c r="B14" i="10" s="1"/>
  <c r="H52" i="19"/>
  <c r="B13" i="10" s="1"/>
  <c r="H49" i="19"/>
  <c r="B12" i="10" s="1"/>
  <c r="H46" i="19"/>
  <c r="B11" i="10" s="1"/>
  <c r="H43" i="19"/>
  <c r="B10" i="10" s="1"/>
  <c r="H40" i="19"/>
  <c r="B9" i="10" s="1"/>
  <c r="H37" i="19"/>
  <c r="B8" i="10" s="1"/>
  <c r="H34" i="19"/>
  <c r="B7" i="10" s="1"/>
  <c r="H31" i="19"/>
  <c r="B6" i="10" s="1"/>
  <c r="H28" i="19"/>
  <c r="B5" i="10" s="1"/>
  <c r="H25" i="19"/>
  <c r="B4" i="10" s="1"/>
  <c r="O23" i="19"/>
  <c r="M3" i="10" s="1"/>
  <c r="H22" i="19"/>
  <c r="B3" i="10" s="1"/>
  <c r="H19" i="19"/>
  <c r="B2" i="10" s="1"/>
  <c r="F21" i="18"/>
  <c r="G21" i="18" s="1"/>
  <c r="B6" i="13"/>
  <c r="V17" i="2"/>
  <c r="C11" i="18"/>
  <c r="A1" i="18"/>
  <c r="A1" i="1"/>
  <c r="L7" i="17"/>
  <c r="L7" i="16"/>
  <c r="L6" i="13"/>
  <c r="L6" i="11"/>
  <c r="C9" i="18"/>
  <c r="C7" i="18"/>
  <c r="C5" i="18"/>
  <c r="C72" i="12"/>
  <c r="C71" i="12"/>
  <c r="C70" i="12"/>
  <c r="C69" i="12"/>
  <c r="C68" i="12"/>
  <c r="C67" i="12"/>
  <c r="C66" i="12"/>
  <c r="C65" i="12"/>
  <c r="C64" i="12"/>
  <c r="C63" i="12"/>
  <c r="C62" i="12"/>
  <c r="C61" i="12"/>
  <c r="C60" i="12"/>
  <c r="C59" i="12"/>
  <c r="C58" i="12"/>
  <c r="C57" i="12"/>
  <c r="C56" i="12"/>
  <c r="C55" i="12"/>
  <c r="C54" i="12"/>
  <c r="C53" i="12"/>
  <c r="C95" i="12"/>
  <c r="C94" i="12"/>
  <c r="C93" i="12"/>
  <c r="C92" i="12"/>
  <c r="C91" i="12"/>
  <c r="C90" i="12"/>
  <c r="C89" i="12"/>
  <c r="C88" i="12"/>
  <c r="C87" i="12"/>
  <c r="C86" i="12"/>
  <c r="C85" i="12"/>
  <c r="C84" i="12"/>
  <c r="C83" i="12"/>
  <c r="C82" i="12"/>
  <c r="C81" i="12"/>
  <c r="C80" i="12"/>
  <c r="C79" i="12"/>
  <c r="C78" i="12"/>
  <c r="C77" i="12"/>
  <c r="C76" i="12"/>
  <c r="I579" i="17"/>
  <c r="H579" i="17"/>
  <c r="G579" i="17"/>
  <c r="E579" i="17"/>
  <c r="D579" i="17"/>
  <c r="K95" i="12" s="1"/>
  <c r="I577" i="17"/>
  <c r="H577" i="17"/>
  <c r="G577" i="17"/>
  <c r="E577" i="17"/>
  <c r="D577" i="17"/>
  <c r="J95" i="12" s="1"/>
  <c r="I575" i="17"/>
  <c r="H575" i="17"/>
  <c r="G575" i="17"/>
  <c r="E575" i="17"/>
  <c r="D575" i="17"/>
  <c r="I95" i="12" s="1"/>
  <c r="I573" i="17"/>
  <c r="H573" i="17"/>
  <c r="G573" i="17"/>
  <c r="E573" i="17"/>
  <c r="D573" i="17"/>
  <c r="H95" i="12" s="1"/>
  <c r="I571" i="17"/>
  <c r="H571" i="17"/>
  <c r="G571" i="17"/>
  <c r="E571" i="17"/>
  <c r="D571" i="17"/>
  <c r="G95" i="12" s="1"/>
  <c r="I569" i="17"/>
  <c r="H569" i="17"/>
  <c r="G569" i="17"/>
  <c r="E569" i="17"/>
  <c r="D569" i="17"/>
  <c r="F95" i="12" s="1"/>
  <c r="B557" i="17"/>
  <c r="I550" i="17"/>
  <c r="H550" i="17"/>
  <c r="G550" i="17"/>
  <c r="E550" i="17"/>
  <c r="D550" i="17"/>
  <c r="K94" i="12" s="1"/>
  <c r="I548" i="17"/>
  <c r="H548" i="17"/>
  <c r="G548" i="17"/>
  <c r="E548" i="17"/>
  <c r="D548" i="17"/>
  <c r="J94" i="12" s="1"/>
  <c r="I546" i="17"/>
  <c r="H546" i="17"/>
  <c r="G546" i="17"/>
  <c r="E546" i="17"/>
  <c r="D546" i="17"/>
  <c r="I94" i="12" s="1"/>
  <c r="I544" i="17"/>
  <c r="H544" i="17"/>
  <c r="G544" i="17"/>
  <c r="E544" i="17"/>
  <c r="D544" i="17"/>
  <c r="H94" i="12" s="1"/>
  <c r="I542" i="17"/>
  <c r="H542" i="17"/>
  <c r="G542" i="17"/>
  <c r="E542" i="17"/>
  <c r="D542" i="17"/>
  <c r="G94" i="12" s="1"/>
  <c r="I540" i="17"/>
  <c r="H540" i="17"/>
  <c r="G540" i="17"/>
  <c r="E540" i="17"/>
  <c r="D540" i="17"/>
  <c r="F94" i="12" s="1"/>
  <c r="B528" i="17"/>
  <c r="I521" i="17"/>
  <c r="H521" i="17"/>
  <c r="G521" i="17"/>
  <c r="E521" i="17"/>
  <c r="D521" i="17"/>
  <c r="K93" i="12" s="1"/>
  <c r="I519" i="17"/>
  <c r="H519" i="17"/>
  <c r="G519" i="17"/>
  <c r="E519" i="17"/>
  <c r="D519" i="17"/>
  <c r="J93" i="12" s="1"/>
  <c r="I517" i="17"/>
  <c r="H517" i="17"/>
  <c r="G517" i="17"/>
  <c r="E517" i="17"/>
  <c r="D517" i="17"/>
  <c r="I93" i="12" s="1"/>
  <c r="I515" i="17"/>
  <c r="H515" i="17"/>
  <c r="G515" i="17"/>
  <c r="E515" i="17"/>
  <c r="D515" i="17"/>
  <c r="H93" i="12" s="1"/>
  <c r="I513" i="17"/>
  <c r="H513" i="17"/>
  <c r="G513" i="17"/>
  <c r="E513" i="17"/>
  <c r="D513" i="17"/>
  <c r="G93" i="12" s="1"/>
  <c r="I511" i="17"/>
  <c r="H511" i="17"/>
  <c r="G511" i="17"/>
  <c r="E511" i="17"/>
  <c r="D511" i="17"/>
  <c r="F93" i="12" s="1"/>
  <c r="B499" i="17"/>
  <c r="I492" i="17"/>
  <c r="H492" i="17"/>
  <c r="G492" i="17"/>
  <c r="E492" i="17"/>
  <c r="D492" i="17"/>
  <c r="K92" i="12" s="1"/>
  <c r="I490" i="17"/>
  <c r="H490" i="17"/>
  <c r="G490" i="17"/>
  <c r="E490" i="17"/>
  <c r="D490" i="17"/>
  <c r="J92" i="12" s="1"/>
  <c r="I488" i="17"/>
  <c r="H488" i="17"/>
  <c r="G488" i="17"/>
  <c r="E488" i="17"/>
  <c r="D488" i="17"/>
  <c r="I92" i="12" s="1"/>
  <c r="I486" i="17"/>
  <c r="H486" i="17"/>
  <c r="G486" i="17"/>
  <c r="E486" i="17"/>
  <c r="D486" i="17"/>
  <c r="H92" i="12" s="1"/>
  <c r="I484" i="17"/>
  <c r="H484" i="17"/>
  <c r="G484" i="17"/>
  <c r="E484" i="17"/>
  <c r="D484" i="17"/>
  <c r="G92" i="12" s="1"/>
  <c r="I482" i="17"/>
  <c r="H482" i="17"/>
  <c r="G482" i="17"/>
  <c r="E482" i="17"/>
  <c r="D482" i="17"/>
  <c r="F92" i="12" s="1"/>
  <c r="B470" i="17"/>
  <c r="I463" i="17"/>
  <c r="H463" i="17"/>
  <c r="G463" i="17"/>
  <c r="E463" i="17"/>
  <c r="D463" i="17"/>
  <c r="K91" i="12" s="1"/>
  <c r="I461" i="17"/>
  <c r="H461" i="17"/>
  <c r="G461" i="17"/>
  <c r="E461" i="17"/>
  <c r="D461" i="17"/>
  <c r="J91" i="12" s="1"/>
  <c r="I459" i="17"/>
  <c r="H459" i="17"/>
  <c r="G459" i="17"/>
  <c r="E459" i="17"/>
  <c r="D459" i="17"/>
  <c r="I91" i="12" s="1"/>
  <c r="I457" i="17"/>
  <c r="H457" i="17"/>
  <c r="G457" i="17"/>
  <c r="E457" i="17"/>
  <c r="D457" i="17"/>
  <c r="H91" i="12" s="1"/>
  <c r="I455" i="17"/>
  <c r="H455" i="17"/>
  <c r="G455" i="17"/>
  <c r="E455" i="17"/>
  <c r="D455" i="17"/>
  <c r="G91" i="12" s="1"/>
  <c r="I453" i="17"/>
  <c r="H453" i="17"/>
  <c r="G453" i="17"/>
  <c r="E453" i="17"/>
  <c r="D453" i="17"/>
  <c r="F91" i="12" s="1"/>
  <c r="B441" i="17"/>
  <c r="I434" i="17"/>
  <c r="H434" i="17"/>
  <c r="G434" i="17"/>
  <c r="E434" i="17"/>
  <c r="D434" i="17"/>
  <c r="K90" i="12" s="1"/>
  <c r="I432" i="17"/>
  <c r="H432" i="17"/>
  <c r="G432" i="17"/>
  <c r="E432" i="17"/>
  <c r="D432" i="17"/>
  <c r="J90" i="12" s="1"/>
  <c r="I430" i="17"/>
  <c r="H430" i="17"/>
  <c r="G430" i="17"/>
  <c r="E430" i="17"/>
  <c r="D430" i="17"/>
  <c r="I90" i="12" s="1"/>
  <c r="I428" i="17"/>
  <c r="H428" i="17"/>
  <c r="G428" i="17"/>
  <c r="E428" i="17"/>
  <c r="D428" i="17"/>
  <c r="H90" i="12" s="1"/>
  <c r="I426" i="17"/>
  <c r="H426" i="17"/>
  <c r="G426" i="17"/>
  <c r="E426" i="17"/>
  <c r="D426" i="17"/>
  <c r="G90" i="12" s="1"/>
  <c r="I424" i="17"/>
  <c r="H424" i="17"/>
  <c r="G424" i="17"/>
  <c r="E424" i="17"/>
  <c r="D424" i="17"/>
  <c r="F90" i="12" s="1"/>
  <c r="B412" i="17"/>
  <c r="I405" i="17"/>
  <c r="H405" i="17"/>
  <c r="G405" i="17"/>
  <c r="E405" i="17"/>
  <c r="D405" i="17"/>
  <c r="K89" i="12" s="1"/>
  <c r="I403" i="17"/>
  <c r="H403" i="17"/>
  <c r="G403" i="17"/>
  <c r="E403" i="17"/>
  <c r="D403" i="17"/>
  <c r="J89" i="12" s="1"/>
  <c r="I401" i="17"/>
  <c r="H401" i="17"/>
  <c r="G401" i="17"/>
  <c r="E401" i="17"/>
  <c r="D401" i="17"/>
  <c r="I89" i="12" s="1"/>
  <c r="I399" i="17"/>
  <c r="H399" i="17"/>
  <c r="G399" i="17"/>
  <c r="E399" i="17"/>
  <c r="D399" i="17"/>
  <c r="H89" i="12" s="1"/>
  <c r="I397" i="17"/>
  <c r="H397" i="17"/>
  <c r="G397" i="17"/>
  <c r="E397" i="17"/>
  <c r="D397" i="17"/>
  <c r="G89" i="12" s="1"/>
  <c r="I395" i="17"/>
  <c r="H395" i="17"/>
  <c r="G395" i="17"/>
  <c r="E395" i="17"/>
  <c r="D395" i="17"/>
  <c r="F89" i="12" s="1"/>
  <c r="B383" i="17"/>
  <c r="I376" i="17"/>
  <c r="H376" i="17"/>
  <c r="G376" i="17"/>
  <c r="E376" i="17"/>
  <c r="D376" i="17"/>
  <c r="K88" i="12" s="1"/>
  <c r="I374" i="17"/>
  <c r="H374" i="17"/>
  <c r="G374" i="17"/>
  <c r="E374" i="17"/>
  <c r="D374" i="17"/>
  <c r="J88" i="12" s="1"/>
  <c r="I372" i="17"/>
  <c r="H372" i="17"/>
  <c r="G372" i="17"/>
  <c r="E372" i="17"/>
  <c r="D372" i="17"/>
  <c r="I88" i="12" s="1"/>
  <c r="I370" i="17"/>
  <c r="H370" i="17"/>
  <c r="G370" i="17"/>
  <c r="E370" i="17"/>
  <c r="D370" i="17"/>
  <c r="H88" i="12" s="1"/>
  <c r="I368" i="17"/>
  <c r="H368" i="17"/>
  <c r="G368" i="17"/>
  <c r="E368" i="17"/>
  <c r="D368" i="17"/>
  <c r="G88" i="12" s="1"/>
  <c r="I366" i="17"/>
  <c r="H366" i="17"/>
  <c r="G366" i="17"/>
  <c r="E366" i="17"/>
  <c r="D366" i="17"/>
  <c r="F88" i="12" s="1"/>
  <c r="B354" i="17"/>
  <c r="I347" i="17"/>
  <c r="H347" i="17"/>
  <c r="G347" i="17"/>
  <c r="E347" i="17"/>
  <c r="D347" i="17"/>
  <c r="K87" i="12" s="1"/>
  <c r="I345" i="17"/>
  <c r="H345" i="17"/>
  <c r="G345" i="17"/>
  <c r="E345" i="17"/>
  <c r="D345" i="17"/>
  <c r="J87" i="12" s="1"/>
  <c r="I343" i="17"/>
  <c r="H343" i="17"/>
  <c r="G343" i="17"/>
  <c r="E343" i="17"/>
  <c r="D343" i="17"/>
  <c r="I87" i="12" s="1"/>
  <c r="I341" i="17"/>
  <c r="H341" i="17"/>
  <c r="G341" i="17"/>
  <c r="E341" i="17"/>
  <c r="D341" i="17"/>
  <c r="H87" i="12" s="1"/>
  <c r="I339" i="17"/>
  <c r="H339" i="17"/>
  <c r="G339" i="17"/>
  <c r="E339" i="17"/>
  <c r="D339" i="17"/>
  <c r="G87" i="12" s="1"/>
  <c r="I337" i="17"/>
  <c r="H337" i="17"/>
  <c r="G337" i="17"/>
  <c r="E337" i="17"/>
  <c r="D337" i="17"/>
  <c r="F87" i="12" s="1"/>
  <c r="B325" i="17"/>
  <c r="I318" i="17"/>
  <c r="H318" i="17"/>
  <c r="G318" i="17"/>
  <c r="E318" i="17"/>
  <c r="D318" i="17"/>
  <c r="K86" i="12" s="1"/>
  <c r="I316" i="17"/>
  <c r="H316" i="17"/>
  <c r="G316" i="17"/>
  <c r="E316" i="17"/>
  <c r="D316" i="17"/>
  <c r="J86" i="12" s="1"/>
  <c r="I314" i="17"/>
  <c r="H314" i="17"/>
  <c r="G314" i="17"/>
  <c r="E314" i="17"/>
  <c r="D314" i="17"/>
  <c r="I86" i="12" s="1"/>
  <c r="I312" i="17"/>
  <c r="H312" i="17"/>
  <c r="G312" i="17"/>
  <c r="E312" i="17"/>
  <c r="D312" i="17"/>
  <c r="H86" i="12" s="1"/>
  <c r="I310" i="17"/>
  <c r="H310" i="17"/>
  <c r="G310" i="17"/>
  <c r="E310" i="17"/>
  <c r="D310" i="17"/>
  <c r="G86" i="12" s="1"/>
  <c r="I308" i="17"/>
  <c r="H308" i="17"/>
  <c r="G308" i="17"/>
  <c r="E308" i="17"/>
  <c r="D308" i="17"/>
  <c r="F86" i="12" s="1"/>
  <c r="B296" i="17"/>
  <c r="I289" i="17"/>
  <c r="H289" i="17"/>
  <c r="G289" i="17"/>
  <c r="E289" i="17"/>
  <c r="D289" i="17"/>
  <c r="K85" i="12" s="1"/>
  <c r="I287" i="17"/>
  <c r="H287" i="17"/>
  <c r="G287" i="17"/>
  <c r="E287" i="17"/>
  <c r="D287" i="17"/>
  <c r="J85" i="12" s="1"/>
  <c r="I285" i="17"/>
  <c r="H285" i="17"/>
  <c r="G285" i="17"/>
  <c r="E285" i="17"/>
  <c r="D285" i="17"/>
  <c r="I85" i="12" s="1"/>
  <c r="I283" i="17"/>
  <c r="H283" i="17"/>
  <c r="G283" i="17"/>
  <c r="E283" i="17"/>
  <c r="D283" i="17"/>
  <c r="H85" i="12" s="1"/>
  <c r="I281" i="17"/>
  <c r="H281" i="17"/>
  <c r="G281" i="17"/>
  <c r="E281" i="17"/>
  <c r="D281" i="17"/>
  <c r="G85" i="12" s="1"/>
  <c r="I279" i="17"/>
  <c r="H279" i="17"/>
  <c r="G279" i="17"/>
  <c r="E279" i="17"/>
  <c r="D279" i="17"/>
  <c r="F85" i="12" s="1"/>
  <c r="B267" i="17"/>
  <c r="I260" i="17"/>
  <c r="H260" i="17"/>
  <c r="G260" i="17"/>
  <c r="E260" i="17"/>
  <c r="D260" i="17"/>
  <c r="K84" i="12" s="1"/>
  <c r="I258" i="17"/>
  <c r="H258" i="17"/>
  <c r="G258" i="17"/>
  <c r="E258" i="17"/>
  <c r="D258" i="17"/>
  <c r="J84" i="12" s="1"/>
  <c r="I256" i="17"/>
  <c r="H256" i="17"/>
  <c r="G256" i="17"/>
  <c r="E256" i="17"/>
  <c r="D256" i="17"/>
  <c r="I84" i="12" s="1"/>
  <c r="I254" i="17"/>
  <c r="H254" i="17"/>
  <c r="G254" i="17"/>
  <c r="E254" i="17"/>
  <c r="D254" i="17"/>
  <c r="H84" i="12" s="1"/>
  <c r="I252" i="17"/>
  <c r="H252" i="17"/>
  <c r="G252" i="17"/>
  <c r="E252" i="17"/>
  <c r="D252" i="17"/>
  <c r="G84" i="12" s="1"/>
  <c r="I250" i="17"/>
  <c r="H250" i="17"/>
  <c r="G250" i="17"/>
  <c r="E250" i="17"/>
  <c r="D250" i="17"/>
  <c r="F84" i="12" s="1"/>
  <c r="B238" i="17"/>
  <c r="I231" i="17"/>
  <c r="H231" i="17"/>
  <c r="G231" i="17"/>
  <c r="E231" i="17"/>
  <c r="D231" i="17"/>
  <c r="K83" i="12" s="1"/>
  <c r="I229" i="17"/>
  <c r="H229" i="17"/>
  <c r="G229" i="17"/>
  <c r="E229" i="17"/>
  <c r="D229" i="17"/>
  <c r="J83" i="12" s="1"/>
  <c r="I227" i="17"/>
  <c r="H227" i="17"/>
  <c r="G227" i="17"/>
  <c r="E227" i="17"/>
  <c r="D227" i="17"/>
  <c r="I83" i="12" s="1"/>
  <c r="I225" i="17"/>
  <c r="H225" i="17"/>
  <c r="G225" i="17"/>
  <c r="E225" i="17"/>
  <c r="D225" i="17"/>
  <c r="H83" i="12" s="1"/>
  <c r="I223" i="17"/>
  <c r="H223" i="17"/>
  <c r="G223" i="17"/>
  <c r="E223" i="17"/>
  <c r="D223" i="17"/>
  <c r="G83" i="12" s="1"/>
  <c r="I221" i="17"/>
  <c r="H221" i="17"/>
  <c r="G221" i="17"/>
  <c r="E221" i="17"/>
  <c r="D221" i="17"/>
  <c r="F83" i="12" s="1"/>
  <c r="B209" i="17"/>
  <c r="I202" i="17"/>
  <c r="H202" i="17"/>
  <c r="G202" i="17"/>
  <c r="E202" i="17"/>
  <c r="D202" i="17"/>
  <c r="K82" i="12" s="1"/>
  <c r="I200" i="17"/>
  <c r="H200" i="17"/>
  <c r="G200" i="17"/>
  <c r="E200" i="17"/>
  <c r="D200" i="17"/>
  <c r="J82" i="12" s="1"/>
  <c r="I198" i="17"/>
  <c r="H198" i="17"/>
  <c r="G198" i="17"/>
  <c r="E198" i="17"/>
  <c r="D198" i="17"/>
  <c r="I82" i="12" s="1"/>
  <c r="I196" i="17"/>
  <c r="H196" i="17"/>
  <c r="G196" i="17"/>
  <c r="E196" i="17"/>
  <c r="D196" i="17"/>
  <c r="H82" i="12" s="1"/>
  <c r="I194" i="17"/>
  <c r="H194" i="17"/>
  <c r="G194" i="17"/>
  <c r="E194" i="17"/>
  <c r="D194" i="17"/>
  <c r="G82" i="12" s="1"/>
  <c r="I192" i="17"/>
  <c r="H192" i="17"/>
  <c r="G192" i="17"/>
  <c r="E192" i="17"/>
  <c r="D192" i="17"/>
  <c r="F82" i="12" s="1"/>
  <c r="B180" i="17"/>
  <c r="I173" i="17"/>
  <c r="H173" i="17"/>
  <c r="G173" i="17"/>
  <c r="E173" i="17"/>
  <c r="D173" i="17"/>
  <c r="K81" i="12" s="1"/>
  <c r="I171" i="17"/>
  <c r="H171" i="17"/>
  <c r="G171" i="17"/>
  <c r="E171" i="17"/>
  <c r="D171" i="17"/>
  <c r="J81" i="12" s="1"/>
  <c r="I169" i="17"/>
  <c r="H169" i="17"/>
  <c r="G169" i="17"/>
  <c r="E169" i="17"/>
  <c r="D169" i="17"/>
  <c r="I81" i="12" s="1"/>
  <c r="I167" i="17"/>
  <c r="H167" i="17"/>
  <c r="G167" i="17"/>
  <c r="E167" i="17"/>
  <c r="D167" i="17"/>
  <c r="H81" i="12" s="1"/>
  <c r="I165" i="17"/>
  <c r="H165" i="17"/>
  <c r="G165" i="17"/>
  <c r="E165" i="17"/>
  <c r="D165" i="17"/>
  <c r="G81" i="12" s="1"/>
  <c r="I163" i="17"/>
  <c r="H163" i="17"/>
  <c r="G163" i="17"/>
  <c r="E163" i="17"/>
  <c r="D163" i="17"/>
  <c r="F81" i="12" s="1"/>
  <c r="B151" i="17"/>
  <c r="I144" i="17"/>
  <c r="H144" i="17"/>
  <c r="G144" i="17"/>
  <c r="E144" i="17"/>
  <c r="D144" i="17"/>
  <c r="K80" i="12" s="1"/>
  <c r="I142" i="17"/>
  <c r="H142" i="17"/>
  <c r="G142" i="17"/>
  <c r="E142" i="17"/>
  <c r="D142" i="17"/>
  <c r="J80" i="12" s="1"/>
  <c r="I140" i="17"/>
  <c r="H140" i="17"/>
  <c r="G140" i="17"/>
  <c r="E140" i="17"/>
  <c r="D140" i="17"/>
  <c r="I80" i="12" s="1"/>
  <c r="I138" i="17"/>
  <c r="H138" i="17"/>
  <c r="G138" i="17"/>
  <c r="E138" i="17"/>
  <c r="D138" i="17"/>
  <c r="H80" i="12" s="1"/>
  <c r="I136" i="17"/>
  <c r="H136" i="17"/>
  <c r="G136" i="17"/>
  <c r="E136" i="17"/>
  <c r="D136" i="17"/>
  <c r="G80" i="12" s="1"/>
  <c r="I134" i="17"/>
  <c r="H134" i="17"/>
  <c r="G134" i="17"/>
  <c r="E134" i="17"/>
  <c r="D134" i="17"/>
  <c r="F80" i="12" s="1"/>
  <c r="B122" i="17"/>
  <c r="I115" i="17"/>
  <c r="H115" i="17"/>
  <c r="G115" i="17"/>
  <c r="E115" i="17"/>
  <c r="D115" i="17"/>
  <c r="K79" i="12" s="1"/>
  <c r="I113" i="17"/>
  <c r="H113" i="17"/>
  <c r="G113" i="17"/>
  <c r="E113" i="17"/>
  <c r="D113" i="17"/>
  <c r="J79" i="12" s="1"/>
  <c r="I111" i="17"/>
  <c r="H111" i="17"/>
  <c r="G111" i="17"/>
  <c r="E111" i="17"/>
  <c r="D111" i="17"/>
  <c r="I79" i="12" s="1"/>
  <c r="I109" i="17"/>
  <c r="H109" i="17"/>
  <c r="G109" i="17"/>
  <c r="E109" i="17"/>
  <c r="D109" i="17"/>
  <c r="H79" i="12" s="1"/>
  <c r="I107" i="17"/>
  <c r="H107" i="17"/>
  <c r="G107" i="17"/>
  <c r="E107" i="17"/>
  <c r="D107" i="17"/>
  <c r="G79" i="12" s="1"/>
  <c r="I105" i="17"/>
  <c r="H105" i="17"/>
  <c r="G105" i="17"/>
  <c r="E105" i="17"/>
  <c r="D105" i="17"/>
  <c r="F79" i="12" s="1"/>
  <c r="B93" i="17"/>
  <c r="I86" i="17"/>
  <c r="H86" i="17"/>
  <c r="G86" i="17"/>
  <c r="E86" i="17"/>
  <c r="D86" i="17"/>
  <c r="K78" i="12" s="1"/>
  <c r="I84" i="17"/>
  <c r="H84" i="17"/>
  <c r="G84" i="17"/>
  <c r="E84" i="17"/>
  <c r="D84" i="17"/>
  <c r="J78" i="12" s="1"/>
  <c r="I82" i="17"/>
  <c r="H82" i="17"/>
  <c r="G82" i="17"/>
  <c r="E82" i="17"/>
  <c r="D82" i="17"/>
  <c r="I78" i="12" s="1"/>
  <c r="I80" i="17"/>
  <c r="H80" i="17"/>
  <c r="G80" i="17"/>
  <c r="E80" i="17"/>
  <c r="D80" i="17"/>
  <c r="H78" i="12" s="1"/>
  <c r="I78" i="17"/>
  <c r="H78" i="17"/>
  <c r="G78" i="17"/>
  <c r="E78" i="17"/>
  <c r="D78" i="17"/>
  <c r="G78" i="12" s="1"/>
  <c r="I76" i="17"/>
  <c r="H76" i="17"/>
  <c r="G76" i="17"/>
  <c r="E76" i="17"/>
  <c r="D76" i="17"/>
  <c r="F78" i="12" s="1"/>
  <c r="B64" i="17"/>
  <c r="I57" i="17"/>
  <c r="H57" i="17"/>
  <c r="G57" i="17"/>
  <c r="E57" i="17"/>
  <c r="D57" i="17"/>
  <c r="K77" i="12" s="1"/>
  <c r="I55" i="17"/>
  <c r="H55" i="17"/>
  <c r="G55" i="17"/>
  <c r="E55" i="17"/>
  <c r="D55" i="17"/>
  <c r="J77" i="12" s="1"/>
  <c r="I53" i="17"/>
  <c r="H53" i="17"/>
  <c r="G53" i="17"/>
  <c r="E53" i="17"/>
  <c r="D53" i="17"/>
  <c r="I77" i="12" s="1"/>
  <c r="I51" i="17"/>
  <c r="H51" i="17"/>
  <c r="G51" i="17"/>
  <c r="E51" i="17"/>
  <c r="D51" i="17"/>
  <c r="H77" i="12" s="1"/>
  <c r="I49" i="17"/>
  <c r="H49" i="17"/>
  <c r="G49" i="17"/>
  <c r="E49" i="17"/>
  <c r="D49" i="17"/>
  <c r="G77" i="12" s="1"/>
  <c r="I47" i="17"/>
  <c r="H47" i="17"/>
  <c r="G47" i="17"/>
  <c r="E47" i="17"/>
  <c r="D47" i="17"/>
  <c r="F77" i="12" s="1"/>
  <c r="B35" i="17"/>
  <c r="I28" i="17"/>
  <c r="H28" i="17"/>
  <c r="G28" i="17"/>
  <c r="E28" i="17"/>
  <c r="D28" i="17"/>
  <c r="K76" i="12" s="1"/>
  <c r="I26" i="17"/>
  <c r="H26" i="17"/>
  <c r="G26" i="17"/>
  <c r="E26" i="17"/>
  <c r="D26" i="17"/>
  <c r="J76" i="12" s="1"/>
  <c r="I24" i="17"/>
  <c r="H24" i="17"/>
  <c r="G24" i="17"/>
  <c r="E24" i="17"/>
  <c r="D24" i="17"/>
  <c r="I76" i="12" s="1"/>
  <c r="I22" i="17"/>
  <c r="H22" i="17"/>
  <c r="G22" i="17"/>
  <c r="E22" i="17"/>
  <c r="D22" i="17"/>
  <c r="H76" i="12" s="1"/>
  <c r="I20" i="17"/>
  <c r="H20" i="17"/>
  <c r="G20" i="17"/>
  <c r="E20" i="17"/>
  <c r="D20" i="17"/>
  <c r="G76" i="12" s="1"/>
  <c r="I18" i="17"/>
  <c r="H18" i="17"/>
  <c r="G18" i="17"/>
  <c r="E18" i="17"/>
  <c r="D18" i="17"/>
  <c r="F76" i="12" s="1"/>
  <c r="B6" i="17"/>
  <c r="A1" i="17"/>
  <c r="E563" i="17"/>
  <c r="E95" i="12" s="1"/>
  <c r="D560" i="17"/>
  <c r="E534" i="17"/>
  <c r="E94" i="12" s="1"/>
  <c r="D531" i="17"/>
  <c r="E505" i="17"/>
  <c r="E93" i="12" s="1"/>
  <c r="D502" i="17"/>
  <c r="E476" i="17"/>
  <c r="E92" i="12" s="1"/>
  <c r="D473" i="17"/>
  <c r="E447" i="17"/>
  <c r="E91" i="12" s="1"/>
  <c r="D444" i="17"/>
  <c r="E418" i="17"/>
  <c r="E90" i="12" s="1"/>
  <c r="D415" i="17"/>
  <c r="E389" i="17"/>
  <c r="E89" i="12"/>
  <c r="D386" i="17"/>
  <c r="E360" i="17"/>
  <c r="E88" i="12" s="1"/>
  <c r="D357" i="17"/>
  <c r="E331" i="17"/>
  <c r="E87" i="12" s="1"/>
  <c r="D328" i="17"/>
  <c r="E302" i="17"/>
  <c r="E86" i="12" s="1"/>
  <c r="D299" i="17"/>
  <c r="E273" i="17"/>
  <c r="E85" i="12" s="1"/>
  <c r="D270" i="17"/>
  <c r="E244" i="17"/>
  <c r="E84" i="12" s="1"/>
  <c r="D241" i="17"/>
  <c r="E215" i="17"/>
  <c r="E83" i="12" s="1"/>
  <c r="D212" i="17"/>
  <c r="E186" i="17"/>
  <c r="E82" i="12" s="1"/>
  <c r="D183" i="17"/>
  <c r="E157" i="17"/>
  <c r="E81" i="12"/>
  <c r="D154" i="17"/>
  <c r="E128" i="17"/>
  <c r="E80" i="12" s="1"/>
  <c r="D125" i="17"/>
  <c r="E99" i="17"/>
  <c r="E79" i="12" s="1"/>
  <c r="D96" i="17"/>
  <c r="E70" i="17"/>
  <c r="E78" i="12" s="1"/>
  <c r="D67" i="17"/>
  <c r="E41" i="17"/>
  <c r="E77" i="12" s="1"/>
  <c r="D38" i="17"/>
  <c r="E12" i="17"/>
  <c r="E76" i="12" s="1"/>
  <c r="D9" i="17"/>
  <c r="I579" i="16"/>
  <c r="H579" i="16"/>
  <c r="G579" i="16"/>
  <c r="E579" i="16"/>
  <c r="D579" i="16"/>
  <c r="K72" i="12" s="1"/>
  <c r="I577" i="16"/>
  <c r="H577" i="16"/>
  <c r="G577" i="16"/>
  <c r="E577" i="16"/>
  <c r="D577" i="16"/>
  <c r="J72" i="12" s="1"/>
  <c r="I575" i="16"/>
  <c r="H575" i="16"/>
  <c r="G575" i="16"/>
  <c r="E575" i="16"/>
  <c r="D575" i="16"/>
  <c r="I72" i="12" s="1"/>
  <c r="I573" i="16"/>
  <c r="H573" i="16"/>
  <c r="G573" i="16"/>
  <c r="E573" i="16"/>
  <c r="D573" i="16"/>
  <c r="H72" i="12" s="1"/>
  <c r="I571" i="16"/>
  <c r="H571" i="16"/>
  <c r="G571" i="16"/>
  <c r="E571" i="16"/>
  <c r="D571" i="16"/>
  <c r="G72" i="12" s="1"/>
  <c r="I569" i="16"/>
  <c r="H569" i="16"/>
  <c r="G569" i="16"/>
  <c r="E569" i="16"/>
  <c r="D569" i="16"/>
  <c r="F72" i="12" s="1"/>
  <c r="B557" i="16"/>
  <c r="I550" i="16"/>
  <c r="H550" i="16"/>
  <c r="G550" i="16"/>
  <c r="E550" i="16"/>
  <c r="D550" i="16"/>
  <c r="K71" i="12" s="1"/>
  <c r="I548" i="16"/>
  <c r="H548" i="16"/>
  <c r="G548" i="16"/>
  <c r="E548" i="16"/>
  <c r="D548" i="16"/>
  <c r="J71" i="12" s="1"/>
  <c r="I546" i="16"/>
  <c r="H546" i="16"/>
  <c r="G546" i="16"/>
  <c r="E546" i="16"/>
  <c r="D546" i="16"/>
  <c r="I71" i="12" s="1"/>
  <c r="I544" i="16"/>
  <c r="H544" i="16"/>
  <c r="G544" i="16"/>
  <c r="E544" i="16"/>
  <c r="D544" i="16"/>
  <c r="H71" i="12" s="1"/>
  <c r="I542" i="16"/>
  <c r="H542" i="16"/>
  <c r="G542" i="16"/>
  <c r="E542" i="16"/>
  <c r="D542" i="16"/>
  <c r="G71" i="12" s="1"/>
  <c r="I540" i="16"/>
  <c r="H540" i="16"/>
  <c r="G540" i="16"/>
  <c r="E540" i="16"/>
  <c r="D540" i="16"/>
  <c r="F71" i="12" s="1"/>
  <c r="B528" i="16"/>
  <c r="I521" i="16"/>
  <c r="H521" i="16"/>
  <c r="G521" i="16"/>
  <c r="E521" i="16"/>
  <c r="D521" i="16"/>
  <c r="K70" i="12" s="1"/>
  <c r="I519" i="16"/>
  <c r="H519" i="16"/>
  <c r="G519" i="16"/>
  <c r="E519" i="16"/>
  <c r="D519" i="16"/>
  <c r="J70" i="12" s="1"/>
  <c r="I517" i="16"/>
  <c r="H517" i="16"/>
  <c r="G517" i="16"/>
  <c r="E517" i="16"/>
  <c r="D517" i="16"/>
  <c r="I70" i="12" s="1"/>
  <c r="I515" i="16"/>
  <c r="H515" i="16"/>
  <c r="G515" i="16"/>
  <c r="E515" i="16"/>
  <c r="D515" i="16"/>
  <c r="H70" i="12" s="1"/>
  <c r="I513" i="16"/>
  <c r="H513" i="16"/>
  <c r="G513" i="16"/>
  <c r="E513" i="16"/>
  <c r="D513" i="16"/>
  <c r="G70" i="12" s="1"/>
  <c r="I511" i="16"/>
  <c r="H511" i="16"/>
  <c r="G511" i="16"/>
  <c r="E511" i="16"/>
  <c r="D511" i="16"/>
  <c r="F70" i="12" s="1"/>
  <c r="B499" i="16"/>
  <c r="I492" i="16"/>
  <c r="H492" i="16"/>
  <c r="G492" i="16"/>
  <c r="E492" i="16"/>
  <c r="D492" i="16"/>
  <c r="K69" i="12" s="1"/>
  <c r="I490" i="16"/>
  <c r="H490" i="16"/>
  <c r="G490" i="16"/>
  <c r="E490" i="16"/>
  <c r="D490" i="16"/>
  <c r="J69" i="12" s="1"/>
  <c r="I488" i="16"/>
  <c r="H488" i="16"/>
  <c r="G488" i="16"/>
  <c r="E488" i="16"/>
  <c r="D488" i="16"/>
  <c r="I69" i="12" s="1"/>
  <c r="I486" i="16"/>
  <c r="H486" i="16"/>
  <c r="G486" i="16"/>
  <c r="E486" i="16"/>
  <c r="D486" i="16"/>
  <c r="H69" i="12" s="1"/>
  <c r="I484" i="16"/>
  <c r="H484" i="16"/>
  <c r="G484" i="16"/>
  <c r="E484" i="16"/>
  <c r="D484" i="16"/>
  <c r="G69" i="12" s="1"/>
  <c r="I482" i="16"/>
  <c r="H482" i="16"/>
  <c r="G482" i="16"/>
  <c r="E482" i="16"/>
  <c r="D482" i="16"/>
  <c r="F69" i="12" s="1"/>
  <c r="B470" i="16"/>
  <c r="I463" i="16"/>
  <c r="H463" i="16"/>
  <c r="G463" i="16"/>
  <c r="E463" i="16"/>
  <c r="D463" i="16"/>
  <c r="K68" i="12" s="1"/>
  <c r="I461" i="16"/>
  <c r="H461" i="16"/>
  <c r="G461" i="16"/>
  <c r="E461" i="16"/>
  <c r="D461" i="16"/>
  <c r="J68" i="12" s="1"/>
  <c r="I459" i="16"/>
  <c r="H459" i="16"/>
  <c r="G459" i="16"/>
  <c r="E459" i="16"/>
  <c r="D459" i="16"/>
  <c r="I68" i="12" s="1"/>
  <c r="I457" i="16"/>
  <c r="H457" i="16"/>
  <c r="G457" i="16"/>
  <c r="E457" i="16"/>
  <c r="D457" i="16"/>
  <c r="H68" i="12" s="1"/>
  <c r="I455" i="16"/>
  <c r="H455" i="16"/>
  <c r="G455" i="16"/>
  <c r="E455" i="16"/>
  <c r="D455" i="16"/>
  <c r="G68" i="12" s="1"/>
  <c r="I453" i="16"/>
  <c r="H453" i="16"/>
  <c r="G453" i="16"/>
  <c r="E453" i="16"/>
  <c r="D453" i="16"/>
  <c r="F68" i="12" s="1"/>
  <c r="B441" i="16"/>
  <c r="I434" i="16"/>
  <c r="H434" i="16"/>
  <c r="G434" i="16"/>
  <c r="E434" i="16"/>
  <c r="D434" i="16"/>
  <c r="K67" i="12" s="1"/>
  <c r="I432" i="16"/>
  <c r="H432" i="16"/>
  <c r="G432" i="16"/>
  <c r="E432" i="16"/>
  <c r="D432" i="16"/>
  <c r="J67" i="12" s="1"/>
  <c r="I430" i="16"/>
  <c r="H430" i="16"/>
  <c r="G430" i="16"/>
  <c r="E430" i="16"/>
  <c r="D430" i="16"/>
  <c r="I67" i="12" s="1"/>
  <c r="I428" i="16"/>
  <c r="H428" i="16"/>
  <c r="G428" i="16"/>
  <c r="E428" i="16"/>
  <c r="D428" i="16"/>
  <c r="H67" i="12" s="1"/>
  <c r="I426" i="16"/>
  <c r="H426" i="16"/>
  <c r="G426" i="16"/>
  <c r="E426" i="16"/>
  <c r="D426" i="16"/>
  <c r="G67" i="12" s="1"/>
  <c r="I424" i="16"/>
  <c r="H424" i="16"/>
  <c r="G424" i="16"/>
  <c r="E424" i="16"/>
  <c r="D424" i="16"/>
  <c r="F67" i="12" s="1"/>
  <c r="B412" i="16"/>
  <c r="I405" i="16"/>
  <c r="H405" i="16"/>
  <c r="G405" i="16"/>
  <c r="E405" i="16"/>
  <c r="D405" i="16"/>
  <c r="K66" i="12" s="1"/>
  <c r="I403" i="16"/>
  <c r="H403" i="16"/>
  <c r="G403" i="16"/>
  <c r="E403" i="16"/>
  <c r="D403" i="16"/>
  <c r="J66" i="12" s="1"/>
  <c r="I401" i="16"/>
  <c r="H401" i="16"/>
  <c r="G401" i="16"/>
  <c r="E401" i="16"/>
  <c r="D401" i="16"/>
  <c r="I66" i="12" s="1"/>
  <c r="I399" i="16"/>
  <c r="H399" i="16"/>
  <c r="G399" i="16"/>
  <c r="E399" i="16"/>
  <c r="D399" i="16"/>
  <c r="H66" i="12" s="1"/>
  <c r="I397" i="16"/>
  <c r="H397" i="16"/>
  <c r="G397" i="16"/>
  <c r="E397" i="16"/>
  <c r="D397" i="16"/>
  <c r="G66" i="12" s="1"/>
  <c r="I395" i="16"/>
  <c r="H395" i="16"/>
  <c r="G395" i="16"/>
  <c r="E395" i="16"/>
  <c r="D395" i="16"/>
  <c r="F66" i="12" s="1"/>
  <c r="B383" i="16"/>
  <c r="I376" i="16"/>
  <c r="H376" i="16"/>
  <c r="G376" i="16"/>
  <c r="E376" i="16"/>
  <c r="D376" i="16"/>
  <c r="K65" i="12" s="1"/>
  <c r="I374" i="16"/>
  <c r="H374" i="16"/>
  <c r="G374" i="16"/>
  <c r="E374" i="16"/>
  <c r="D374" i="16"/>
  <c r="J65" i="12" s="1"/>
  <c r="I372" i="16"/>
  <c r="H372" i="16"/>
  <c r="G372" i="16"/>
  <c r="E372" i="16"/>
  <c r="D372" i="16"/>
  <c r="I65" i="12" s="1"/>
  <c r="I370" i="16"/>
  <c r="H370" i="16"/>
  <c r="G370" i="16"/>
  <c r="E370" i="16"/>
  <c r="D370" i="16"/>
  <c r="H65" i="12" s="1"/>
  <c r="I368" i="16"/>
  <c r="H368" i="16"/>
  <c r="G368" i="16"/>
  <c r="E368" i="16"/>
  <c r="D368" i="16"/>
  <c r="G65" i="12" s="1"/>
  <c r="I366" i="16"/>
  <c r="H366" i="16"/>
  <c r="G366" i="16"/>
  <c r="E366" i="16"/>
  <c r="D366" i="16"/>
  <c r="F65" i="12" s="1"/>
  <c r="B354" i="16"/>
  <c r="I347" i="16"/>
  <c r="H347" i="16"/>
  <c r="G347" i="16"/>
  <c r="E347" i="16"/>
  <c r="D347" i="16"/>
  <c r="K64" i="12" s="1"/>
  <c r="I345" i="16"/>
  <c r="H345" i="16"/>
  <c r="G345" i="16"/>
  <c r="E345" i="16"/>
  <c r="D345" i="16"/>
  <c r="J64" i="12" s="1"/>
  <c r="I343" i="16"/>
  <c r="H343" i="16"/>
  <c r="G343" i="16"/>
  <c r="E343" i="16"/>
  <c r="D343" i="16"/>
  <c r="I64" i="12" s="1"/>
  <c r="I341" i="16"/>
  <c r="H341" i="16"/>
  <c r="G341" i="16"/>
  <c r="E341" i="16"/>
  <c r="D341" i="16"/>
  <c r="H64" i="12" s="1"/>
  <c r="I339" i="16"/>
  <c r="H339" i="16"/>
  <c r="G339" i="16"/>
  <c r="E339" i="16"/>
  <c r="D339" i="16"/>
  <c r="G64" i="12" s="1"/>
  <c r="I337" i="16"/>
  <c r="H337" i="16"/>
  <c r="G337" i="16"/>
  <c r="E337" i="16"/>
  <c r="D337" i="16"/>
  <c r="F64" i="12" s="1"/>
  <c r="B325" i="16"/>
  <c r="I318" i="16"/>
  <c r="H318" i="16"/>
  <c r="G318" i="16"/>
  <c r="E318" i="16"/>
  <c r="D318" i="16"/>
  <c r="K63" i="12" s="1"/>
  <c r="I316" i="16"/>
  <c r="H316" i="16"/>
  <c r="G316" i="16"/>
  <c r="E316" i="16"/>
  <c r="D316" i="16"/>
  <c r="J63" i="12" s="1"/>
  <c r="I314" i="16"/>
  <c r="H314" i="16"/>
  <c r="G314" i="16"/>
  <c r="E314" i="16"/>
  <c r="D314" i="16"/>
  <c r="I63" i="12" s="1"/>
  <c r="I312" i="16"/>
  <c r="H312" i="16"/>
  <c r="G312" i="16"/>
  <c r="E312" i="16"/>
  <c r="D312" i="16"/>
  <c r="H63" i="12" s="1"/>
  <c r="I310" i="16"/>
  <c r="H310" i="16"/>
  <c r="G310" i="16"/>
  <c r="E310" i="16"/>
  <c r="D310" i="16"/>
  <c r="G63" i="12" s="1"/>
  <c r="I308" i="16"/>
  <c r="H308" i="16"/>
  <c r="G308" i="16"/>
  <c r="E308" i="16"/>
  <c r="D308" i="16"/>
  <c r="F63" i="12" s="1"/>
  <c r="B296" i="16"/>
  <c r="I289" i="16"/>
  <c r="H289" i="16"/>
  <c r="G289" i="16"/>
  <c r="E289" i="16"/>
  <c r="D289" i="16"/>
  <c r="K62" i="12" s="1"/>
  <c r="I287" i="16"/>
  <c r="H287" i="16"/>
  <c r="G287" i="16"/>
  <c r="E287" i="16"/>
  <c r="D287" i="16"/>
  <c r="J62" i="12" s="1"/>
  <c r="I285" i="16"/>
  <c r="H285" i="16"/>
  <c r="G285" i="16"/>
  <c r="E285" i="16"/>
  <c r="D285" i="16"/>
  <c r="I62" i="12" s="1"/>
  <c r="I283" i="16"/>
  <c r="H283" i="16"/>
  <c r="G283" i="16"/>
  <c r="E283" i="16"/>
  <c r="D283" i="16"/>
  <c r="H62" i="12" s="1"/>
  <c r="I281" i="16"/>
  <c r="H281" i="16"/>
  <c r="G281" i="16"/>
  <c r="E281" i="16"/>
  <c r="D281" i="16"/>
  <c r="G62" i="12" s="1"/>
  <c r="I279" i="16"/>
  <c r="H279" i="16"/>
  <c r="G279" i="16"/>
  <c r="E279" i="16"/>
  <c r="D279" i="16"/>
  <c r="F62" i="12" s="1"/>
  <c r="B267" i="16"/>
  <c r="I260" i="16"/>
  <c r="H260" i="16"/>
  <c r="G260" i="16"/>
  <c r="E260" i="16"/>
  <c r="D260" i="16"/>
  <c r="K61" i="12" s="1"/>
  <c r="I258" i="16"/>
  <c r="H258" i="16"/>
  <c r="G258" i="16"/>
  <c r="E258" i="16"/>
  <c r="D258" i="16"/>
  <c r="J61" i="12" s="1"/>
  <c r="I256" i="16"/>
  <c r="H256" i="16"/>
  <c r="G256" i="16"/>
  <c r="E256" i="16"/>
  <c r="D256" i="16"/>
  <c r="I61" i="12" s="1"/>
  <c r="I254" i="16"/>
  <c r="H254" i="16"/>
  <c r="G254" i="16"/>
  <c r="E254" i="16"/>
  <c r="D254" i="16"/>
  <c r="H61" i="12" s="1"/>
  <c r="I252" i="16"/>
  <c r="H252" i="16"/>
  <c r="G252" i="16"/>
  <c r="E252" i="16"/>
  <c r="D252" i="16"/>
  <c r="G61" i="12" s="1"/>
  <c r="I250" i="16"/>
  <c r="H250" i="16"/>
  <c r="G250" i="16"/>
  <c r="E250" i="16"/>
  <c r="D250" i="16"/>
  <c r="F61" i="12" s="1"/>
  <c r="B238" i="16"/>
  <c r="I231" i="16"/>
  <c r="H231" i="16"/>
  <c r="G231" i="16"/>
  <c r="E231" i="16"/>
  <c r="D231" i="16"/>
  <c r="K60" i="12" s="1"/>
  <c r="I229" i="16"/>
  <c r="H229" i="16"/>
  <c r="G229" i="16"/>
  <c r="E229" i="16"/>
  <c r="D229" i="16"/>
  <c r="J60" i="12" s="1"/>
  <c r="I227" i="16"/>
  <c r="H227" i="16"/>
  <c r="G227" i="16"/>
  <c r="E227" i="16"/>
  <c r="D227" i="16"/>
  <c r="I60" i="12" s="1"/>
  <c r="I225" i="16"/>
  <c r="H225" i="16"/>
  <c r="G225" i="16"/>
  <c r="E225" i="16"/>
  <c r="D225" i="16"/>
  <c r="H60" i="12" s="1"/>
  <c r="I223" i="16"/>
  <c r="H223" i="16"/>
  <c r="G223" i="16"/>
  <c r="E223" i="16"/>
  <c r="D223" i="16"/>
  <c r="G60" i="12" s="1"/>
  <c r="I221" i="16"/>
  <c r="H221" i="16"/>
  <c r="G221" i="16"/>
  <c r="E221" i="16"/>
  <c r="D221" i="16"/>
  <c r="F60" i="12" s="1"/>
  <c r="B209" i="16"/>
  <c r="I202" i="16"/>
  <c r="H202" i="16"/>
  <c r="G202" i="16"/>
  <c r="E202" i="16"/>
  <c r="D202" i="16"/>
  <c r="K59" i="12" s="1"/>
  <c r="I200" i="16"/>
  <c r="H200" i="16"/>
  <c r="G200" i="16"/>
  <c r="E200" i="16"/>
  <c r="D200" i="16"/>
  <c r="J59" i="12" s="1"/>
  <c r="I198" i="16"/>
  <c r="H198" i="16"/>
  <c r="G198" i="16"/>
  <c r="E198" i="16"/>
  <c r="D198" i="16"/>
  <c r="I59" i="12" s="1"/>
  <c r="I196" i="16"/>
  <c r="H196" i="16"/>
  <c r="G196" i="16"/>
  <c r="E196" i="16"/>
  <c r="D196" i="16"/>
  <c r="H59" i="12" s="1"/>
  <c r="I194" i="16"/>
  <c r="H194" i="16"/>
  <c r="G194" i="16"/>
  <c r="E194" i="16"/>
  <c r="D194" i="16"/>
  <c r="G59" i="12" s="1"/>
  <c r="I192" i="16"/>
  <c r="H192" i="16"/>
  <c r="G192" i="16"/>
  <c r="E192" i="16"/>
  <c r="D192" i="16"/>
  <c r="F59" i="12" s="1"/>
  <c r="B180" i="16"/>
  <c r="I173" i="16"/>
  <c r="H173" i="16"/>
  <c r="G173" i="16"/>
  <c r="E173" i="16"/>
  <c r="D173" i="16"/>
  <c r="K58" i="12" s="1"/>
  <c r="I171" i="16"/>
  <c r="H171" i="16"/>
  <c r="G171" i="16"/>
  <c r="E171" i="16"/>
  <c r="D171" i="16"/>
  <c r="J58" i="12" s="1"/>
  <c r="I169" i="16"/>
  <c r="H169" i="16"/>
  <c r="G169" i="16"/>
  <c r="E169" i="16"/>
  <c r="D169" i="16"/>
  <c r="I58" i="12" s="1"/>
  <c r="I167" i="16"/>
  <c r="H167" i="16"/>
  <c r="G167" i="16"/>
  <c r="E167" i="16"/>
  <c r="D167" i="16"/>
  <c r="H58" i="12" s="1"/>
  <c r="I165" i="16"/>
  <c r="H165" i="16"/>
  <c r="G165" i="16"/>
  <c r="E165" i="16"/>
  <c r="D165" i="16"/>
  <c r="G58" i="12" s="1"/>
  <c r="I163" i="16"/>
  <c r="H163" i="16"/>
  <c r="G163" i="16"/>
  <c r="E163" i="16"/>
  <c r="D163" i="16"/>
  <c r="F58" i="12" s="1"/>
  <c r="B151" i="16"/>
  <c r="I144" i="16"/>
  <c r="H144" i="16"/>
  <c r="G144" i="16"/>
  <c r="E144" i="16"/>
  <c r="D144" i="16"/>
  <c r="K57" i="12" s="1"/>
  <c r="I142" i="16"/>
  <c r="H142" i="16"/>
  <c r="G142" i="16"/>
  <c r="E142" i="16"/>
  <c r="D142" i="16"/>
  <c r="J57" i="12" s="1"/>
  <c r="I140" i="16"/>
  <c r="H140" i="16"/>
  <c r="G140" i="16"/>
  <c r="E140" i="16"/>
  <c r="D140" i="16"/>
  <c r="I57" i="12" s="1"/>
  <c r="I138" i="16"/>
  <c r="H138" i="16"/>
  <c r="G138" i="16"/>
  <c r="E138" i="16"/>
  <c r="D138" i="16"/>
  <c r="H57" i="12" s="1"/>
  <c r="I136" i="16"/>
  <c r="H136" i="16"/>
  <c r="G136" i="16"/>
  <c r="E136" i="16"/>
  <c r="D136" i="16"/>
  <c r="G57" i="12" s="1"/>
  <c r="I134" i="16"/>
  <c r="H134" i="16"/>
  <c r="G134" i="16"/>
  <c r="E134" i="16"/>
  <c r="D134" i="16"/>
  <c r="F57" i="12" s="1"/>
  <c r="B122" i="16"/>
  <c r="I115" i="16"/>
  <c r="H115" i="16"/>
  <c r="G115" i="16"/>
  <c r="E115" i="16"/>
  <c r="D115" i="16"/>
  <c r="K56" i="12" s="1"/>
  <c r="I113" i="16"/>
  <c r="H113" i="16"/>
  <c r="G113" i="16"/>
  <c r="E113" i="16"/>
  <c r="D113" i="16"/>
  <c r="J56" i="12" s="1"/>
  <c r="I111" i="16"/>
  <c r="H111" i="16"/>
  <c r="G111" i="16"/>
  <c r="E111" i="16"/>
  <c r="D111" i="16"/>
  <c r="I56" i="12" s="1"/>
  <c r="I109" i="16"/>
  <c r="H109" i="16"/>
  <c r="G109" i="16"/>
  <c r="E109" i="16"/>
  <c r="D109" i="16"/>
  <c r="H56" i="12" s="1"/>
  <c r="I107" i="16"/>
  <c r="H107" i="16"/>
  <c r="G107" i="16"/>
  <c r="E107" i="16"/>
  <c r="D107" i="16"/>
  <c r="G56" i="12" s="1"/>
  <c r="I105" i="16"/>
  <c r="H105" i="16"/>
  <c r="G105" i="16"/>
  <c r="E105" i="16"/>
  <c r="D105" i="16"/>
  <c r="F56" i="12" s="1"/>
  <c r="B93" i="16"/>
  <c r="I86" i="16"/>
  <c r="H86" i="16"/>
  <c r="G86" i="16"/>
  <c r="E86" i="16"/>
  <c r="D86" i="16"/>
  <c r="K55" i="12" s="1"/>
  <c r="I84" i="16"/>
  <c r="H84" i="16"/>
  <c r="G84" i="16"/>
  <c r="E84" i="16"/>
  <c r="D84" i="16"/>
  <c r="J55" i="12" s="1"/>
  <c r="I82" i="16"/>
  <c r="H82" i="16"/>
  <c r="G82" i="16"/>
  <c r="E82" i="16"/>
  <c r="D82" i="16"/>
  <c r="I55" i="12" s="1"/>
  <c r="I80" i="16"/>
  <c r="H80" i="16"/>
  <c r="G80" i="16"/>
  <c r="E80" i="16"/>
  <c r="D80" i="16"/>
  <c r="H55" i="12" s="1"/>
  <c r="I78" i="16"/>
  <c r="H78" i="16"/>
  <c r="G78" i="16"/>
  <c r="E78" i="16"/>
  <c r="D78" i="16"/>
  <c r="G55" i="12" s="1"/>
  <c r="I76" i="16"/>
  <c r="H76" i="16"/>
  <c r="G76" i="16"/>
  <c r="E76" i="16"/>
  <c r="D76" i="16"/>
  <c r="F55" i="12" s="1"/>
  <c r="B64" i="16"/>
  <c r="I57" i="16"/>
  <c r="H57" i="16"/>
  <c r="G57" i="16"/>
  <c r="E57" i="16"/>
  <c r="D57" i="16"/>
  <c r="K54" i="12" s="1"/>
  <c r="I55" i="16"/>
  <c r="H55" i="16"/>
  <c r="G55" i="16"/>
  <c r="E55" i="16"/>
  <c r="D55" i="16"/>
  <c r="J54" i="12" s="1"/>
  <c r="I53" i="16"/>
  <c r="H53" i="16"/>
  <c r="G53" i="16"/>
  <c r="E53" i="16"/>
  <c r="D53" i="16"/>
  <c r="I54" i="12" s="1"/>
  <c r="I51" i="16"/>
  <c r="H51" i="16"/>
  <c r="G51" i="16"/>
  <c r="E51" i="16"/>
  <c r="D51" i="16"/>
  <c r="H54" i="12" s="1"/>
  <c r="I49" i="16"/>
  <c r="H49" i="16"/>
  <c r="G49" i="16"/>
  <c r="E49" i="16"/>
  <c r="D49" i="16"/>
  <c r="G54" i="12" s="1"/>
  <c r="I47" i="16"/>
  <c r="H47" i="16"/>
  <c r="G47" i="16"/>
  <c r="E47" i="16"/>
  <c r="D47" i="16"/>
  <c r="F54" i="12" s="1"/>
  <c r="B35" i="16"/>
  <c r="I28" i="16"/>
  <c r="H28" i="16"/>
  <c r="G28" i="16"/>
  <c r="E28" i="16"/>
  <c r="D28" i="16"/>
  <c r="K53" i="12" s="1"/>
  <c r="I26" i="16"/>
  <c r="H26" i="16"/>
  <c r="G26" i="16"/>
  <c r="E26" i="16"/>
  <c r="D26" i="16"/>
  <c r="J53" i="12" s="1"/>
  <c r="I24" i="16"/>
  <c r="H24" i="16"/>
  <c r="G24" i="16"/>
  <c r="E24" i="16"/>
  <c r="D24" i="16"/>
  <c r="I53" i="12" s="1"/>
  <c r="I22" i="16"/>
  <c r="H22" i="16"/>
  <c r="G22" i="16"/>
  <c r="E22" i="16"/>
  <c r="D22" i="16"/>
  <c r="H53" i="12" s="1"/>
  <c r="I20" i="16"/>
  <c r="H20" i="16"/>
  <c r="G20" i="16"/>
  <c r="E20" i="16"/>
  <c r="D20" i="16"/>
  <c r="G53" i="12" s="1"/>
  <c r="I18" i="16"/>
  <c r="H18" i="16"/>
  <c r="G18" i="16"/>
  <c r="E18" i="16"/>
  <c r="D18" i="16"/>
  <c r="F53" i="12" s="1"/>
  <c r="B6" i="16"/>
  <c r="A1" i="16"/>
  <c r="E563" i="16"/>
  <c r="E72" i="12" s="1"/>
  <c r="D560" i="16"/>
  <c r="E534" i="16"/>
  <c r="E71" i="12" s="1"/>
  <c r="D531" i="16"/>
  <c r="E505" i="16"/>
  <c r="E70" i="12" s="1"/>
  <c r="D502" i="16"/>
  <c r="E476" i="16"/>
  <c r="E69" i="12" s="1"/>
  <c r="D473" i="16"/>
  <c r="E447" i="16"/>
  <c r="E68" i="12" s="1"/>
  <c r="D444" i="16"/>
  <c r="E418" i="16"/>
  <c r="E67" i="12"/>
  <c r="D415" i="16"/>
  <c r="E389" i="16"/>
  <c r="E66" i="12" s="1"/>
  <c r="D386" i="16"/>
  <c r="E360" i="16"/>
  <c r="E65" i="12" s="1"/>
  <c r="D357" i="16"/>
  <c r="E331" i="16"/>
  <c r="E64" i="12" s="1"/>
  <c r="D328" i="16"/>
  <c r="E302" i="16"/>
  <c r="E63" i="12" s="1"/>
  <c r="D299" i="16"/>
  <c r="E273" i="16"/>
  <c r="E62" i="12" s="1"/>
  <c r="D270" i="16"/>
  <c r="E244" i="16"/>
  <c r="E61" i="12" s="1"/>
  <c r="D241" i="16"/>
  <c r="E215" i="16"/>
  <c r="E60" i="12" s="1"/>
  <c r="D212" i="16"/>
  <c r="E186" i="16"/>
  <c r="E59" i="12"/>
  <c r="D183" i="16"/>
  <c r="E157" i="16"/>
  <c r="E58" i="12" s="1"/>
  <c r="D154" i="16"/>
  <c r="E128" i="16"/>
  <c r="E57" i="12" s="1"/>
  <c r="D125" i="16"/>
  <c r="E99" i="16"/>
  <c r="E56" i="12" s="1"/>
  <c r="D96" i="16"/>
  <c r="E70" i="16"/>
  <c r="E55" i="12" s="1"/>
  <c r="D67" i="16"/>
  <c r="E41" i="16"/>
  <c r="E54" i="12" s="1"/>
  <c r="D38" i="16"/>
  <c r="E12" i="16"/>
  <c r="E53" i="12" s="1"/>
  <c r="D9" i="16"/>
  <c r="A1" i="13"/>
  <c r="A1" i="11"/>
  <c r="F20" i="2"/>
  <c r="I28" i="22" s="1"/>
  <c r="C49" i="12"/>
  <c r="C48" i="12"/>
  <c r="C47" i="12"/>
  <c r="C46" i="12"/>
  <c r="C45" i="12"/>
  <c r="C44" i="12"/>
  <c r="C43" i="12"/>
  <c r="C42" i="12"/>
  <c r="C41" i="12"/>
  <c r="C40" i="12"/>
  <c r="C39" i="12"/>
  <c r="C38" i="12"/>
  <c r="C37" i="12"/>
  <c r="C36" i="12"/>
  <c r="C35" i="12"/>
  <c r="C34" i="12"/>
  <c r="C33" i="12"/>
  <c r="C32" i="12"/>
  <c r="C31" i="12"/>
  <c r="C30" i="12"/>
  <c r="C9" i="12"/>
  <c r="C8" i="12"/>
  <c r="C7" i="12"/>
  <c r="B557" i="13"/>
  <c r="B528" i="13"/>
  <c r="B499" i="13"/>
  <c r="B470" i="13"/>
  <c r="B441" i="13"/>
  <c r="B412" i="13"/>
  <c r="B383" i="13"/>
  <c r="B354" i="13"/>
  <c r="B325" i="13"/>
  <c r="B296" i="13"/>
  <c r="B267" i="13"/>
  <c r="B238" i="13"/>
  <c r="B209" i="13"/>
  <c r="B180" i="13"/>
  <c r="B151" i="13"/>
  <c r="B122" i="13"/>
  <c r="B93" i="13"/>
  <c r="B64" i="13"/>
  <c r="B35" i="13"/>
  <c r="I579" i="13"/>
  <c r="H579" i="13"/>
  <c r="G579" i="13"/>
  <c r="E579" i="13"/>
  <c r="D579" i="13"/>
  <c r="K49" i="12" s="1"/>
  <c r="I577" i="13"/>
  <c r="H577" i="13"/>
  <c r="G577" i="13"/>
  <c r="E577" i="13"/>
  <c r="D577" i="13"/>
  <c r="J49" i="12" s="1"/>
  <c r="I575" i="13"/>
  <c r="H575" i="13"/>
  <c r="G575" i="13"/>
  <c r="E575" i="13"/>
  <c r="D575" i="13"/>
  <c r="I49" i="12" s="1"/>
  <c r="I573" i="13"/>
  <c r="H573" i="13"/>
  <c r="G573" i="13"/>
  <c r="E573" i="13"/>
  <c r="D573" i="13"/>
  <c r="H49" i="12" s="1"/>
  <c r="I571" i="13"/>
  <c r="H571" i="13"/>
  <c r="G571" i="13"/>
  <c r="E571" i="13"/>
  <c r="D571" i="13"/>
  <c r="G49" i="12" s="1"/>
  <c r="I569" i="13"/>
  <c r="H569" i="13"/>
  <c r="G569" i="13"/>
  <c r="E569" i="13"/>
  <c r="D569" i="13"/>
  <c r="F49" i="12" s="1"/>
  <c r="E563" i="13"/>
  <c r="E49" i="12" s="1"/>
  <c r="D560" i="13"/>
  <c r="I550" i="13"/>
  <c r="H550" i="13"/>
  <c r="G550" i="13"/>
  <c r="E550" i="13"/>
  <c r="D550" i="13"/>
  <c r="K48" i="12" s="1"/>
  <c r="I548" i="13"/>
  <c r="H548" i="13"/>
  <c r="G548" i="13"/>
  <c r="E548" i="13"/>
  <c r="D548" i="13"/>
  <c r="J48" i="12" s="1"/>
  <c r="I546" i="13"/>
  <c r="H546" i="13"/>
  <c r="G546" i="13"/>
  <c r="E546" i="13"/>
  <c r="D546" i="13"/>
  <c r="I48" i="12" s="1"/>
  <c r="I544" i="13"/>
  <c r="H544" i="13"/>
  <c r="G544" i="13"/>
  <c r="E544" i="13"/>
  <c r="D544" i="13"/>
  <c r="H48" i="12" s="1"/>
  <c r="I542" i="13"/>
  <c r="H542" i="13"/>
  <c r="G542" i="13"/>
  <c r="E542" i="13"/>
  <c r="D542" i="13"/>
  <c r="G48" i="12" s="1"/>
  <c r="I540" i="13"/>
  <c r="H540" i="13"/>
  <c r="G540" i="13"/>
  <c r="E540" i="13"/>
  <c r="D540" i="13"/>
  <c r="F48" i="12" s="1"/>
  <c r="E534" i="13"/>
  <c r="E48" i="12" s="1"/>
  <c r="D531" i="13"/>
  <c r="I521" i="13"/>
  <c r="H521" i="13"/>
  <c r="G521" i="13"/>
  <c r="E521" i="13"/>
  <c r="D521" i="13"/>
  <c r="K47" i="12" s="1"/>
  <c r="I519" i="13"/>
  <c r="H519" i="13"/>
  <c r="G519" i="13"/>
  <c r="E519" i="13"/>
  <c r="D519" i="13"/>
  <c r="J47" i="12" s="1"/>
  <c r="I517" i="13"/>
  <c r="H517" i="13"/>
  <c r="G517" i="13"/>
  <c r="E517" i="13"/>
  <c r="D517" i="13"/>
  <c r="I47" i="12" s="1"/>
  <c r="I515" i="13"/>
  <c r="H515" i="13"/>
  <c r="G515" i="13"/>
  <c r="E515" i="13"/>
  <c r="D515" i="13"/>
  <c r="H47" i="12" s="1"/>
  <c r="I513" i="13"/>
  <c r="H513" i="13"/>
  <c r="G513" i="13"/>
  <c r="E513" i="13"/>
  <c r="D513" i="13"/>
  <c r="G47" i="12" s="1"/>
  <c r="I511" i="13"/>
  <c r="H511" i="13"/>
  <c r="G511" i="13"/>
  <c r="E511" i="13"/>
  <c r="D511" i="13"/>
  <c r="F47" i="12" s="1"/>
  <c r="E505" i="13"/>
  <c r="E47" i="12" s="1"/>
  <c r="D502" i="13"/>
  <c r="I492" i="13"/>
  <c r="H492" i="13"/>
  <c r="G492" i="13"/>
  <c r="E492" i="13"/>
  <c r="D492" i="13"/>
  <c r="K46" i="12" s="1"/>
  <c r="I490" i="13"/>
  <c r="H490" i="13"/>
  <c r="G490" i="13"/>
  <c r="E490" i="13"/>
  <c r="D490" i="13"/>
  <c r="J46" i="12" s="1"/>
  <c r="I488" i="13"/>
  <c r="H488" i="13"/>
  <c r="G488" i="13"/>
  <c r="E488" i="13"/>
  <c r="D488" i="13"/>
  <c r="I46" i="12" s="1"/>
  <c r="I486" i="13"/>
  <c r="H486" i="13"/>
  <c r="G486" i="13"/>
  <c r="E486" i="13"/>
  <c r="D486" i="13"/>
  <c r="H46" i="12" s="1"/>
  <c r="I484" i="13"/>
  <c r="H484" i="13"/>
  <c r="G484" i="13"/>
  <c r="E484" i="13"/>
  <c r="D484" i="13"/>
  <c r="G46" i="12" s="1"/>
  <c r="I482" i="13"/>
  <c r="H482" i="13"/>
  <c r="G482" i="13"/>
  <c r="E482" i="13"/>
  <c r="D482" i="13"/>
  <c r="F46" i="12" s="1"/>
  <c r="E476" i="13"/>
  <c r="E46" i="12" s="1"/>
  <c r="D473" i="13"/>
  <c r="I463" i="13"/>
  <c r="H463" i="13"/>
  <c r="G463" i="13"/>
  <c r="E463" i="13"/>
  <c r="D463" i="13"/>
  <c r="K45" i="12" s="1"/>
  <c r="I461" i="13"/>
  <c r="H461" i="13"/>
  <c r="G461" i="13"/>
  <c r="E461" i="13"/>
  <c r="D461" i="13"/>
  <c r="J45" i="12" s="1"/>
  <c r="I459" i="13"/>
  <c r="H459" i="13"/>
  <c r="G459" i="13"/>
  <c r="E459" i="13"/>
  <c r="D459" i="13"/>
  <c r="I45" i="12" s="1"/>
  <c r="I457" i="13"/>
  <c r="H457" i="13"/>
  <c r="G457" i="13"/>
  <c r="E457" i="13"/>
  <c r="D457" i="13"/>
  <c r="H45" i="12" s="1"/>
  <c r="I455" i="13"/>
  <c r="H455" i="13"/>
  <c r="G455" i="13"/>
  <c r="E455" i="13"/>
  <c r="D455" i="13"/>
  <c r="G45" i="12" s="1"/>
  <c r="I453" i="13"/>
  <c r="H453" i="13"/>
  <c r="G453" i="13"/>
  <c r="E453" i="13"/>
  <c r="D453" i="13"/>
  <c r="F45" i="12" s="1"/>
  <c r="E447" i="13"/>
  <c r="E45" i="12" s="1"/>
  <c r="D444" i="13"/>
  <c r="I434" i="13"/>
  <c r="H434" i="13"/>
  <c r="G434" i="13"/>
  <c r="E434" i="13"/>
  <c r="D434" i="13"/>
  <c r="K44" i="12" s="1"/>
  <c r="I432" i="13"/>
  <c r="H432" i="13"/>
  <c r="G432" i="13"/>
  <c r="E432" i="13"/>
  <c r="D432" i="13"/>
  <c r="J44" i="12" s="1"/>
  <c r="I430" i="13"/>
  <c r="H430" i="13"/>
  <c r="G430" i="13"/>
  <c r="E430" i="13"/>
  <c r="D430" i="13"/>
  <c r="I44" i="12" s="1"/>
  <c r="I428" i="13"/>
  <c r="H428" i="13"/>
  <c r="G428" i="13"/>
  <c r="E428" i="13"/>
  <c r="D428" i="13"/>
  <c r="H44" i="12" s="1"/>
  <c r="I426" i="13"/>
  <c r="H426" i="13"/>
  <c r="G426" i="13"/>
  <c r="E426" i="13"/>
  <c r="D426" i="13"/>
  <c r="G44" i="12" s="1"/>
  <c r="I424" i="13"/>
  <c r="H424" i="13"/>
  <c r="G424" i="13"/>
  <c r="E424" i="13"/>
  <c r="D424" i="13"/>
  <c r="F44" i="12" s="1"/>
  <c r="E418" i="13"/>
  <c r="E44" i="12" s="1"/>
  <c r="D415" i="13"/>
  <c r="I405" i="13"/>
  <c r="H405" i="13"/>
  <c r="G405" i="13"/>
  <c r="E405" i="13"/>
  <c r="D405" i="13"/>
  <c r="K43" i="12" s="1"/>
  <c r="I403" i="13"/>
  <c r="H403" i="13"/>
  <c r="G403" i="13"/>
  <c r="E403" i="13"/>
  <c r="D403" i="13"/>
  <c r="J43" i="12" s="1"/>
  <c r="I401" i="13"/>
  <c r="H401" i="13"/>
  <c r="G401" i="13"/>
  <c r="E401" i="13"/>
  <c r="D401" i="13"/>
  <c r="I43" i="12" s="1"/>
  <c r="I399" i="13"/>
  <c r="H399" i="13"/>
  <c r="G399" i="13"/>
  <c r="E399" i="13"/>
  <c r="D399" i="13"/>
  <c r="H43" i="12" s="1"/>
  <c r="I397" i="13"/>
  <c r="H397" i="13"/>
  <c r="G397" i="13"/>
  <c r="E397" i="13"/>
  <c r="D397" i="13"/>
  <c r="G43" i="12" s="1"/>
  <c r="I395" i="13"/>
  <c r="H395" i="13"/>
  <c r="G395" i="13"/>
  <c r="E395" i="13"/>
  <c r="D395" i="13"/>
  <c r="F43" i="12" s="1"/>
  <c r="E389" i="13"/>
  <c r="E43" i="12"/>
  <c r="D386" i="13"/>
  <c r="I376" i="13"/>
  <c r="H376" i="13"/>
  <c r="G376" i="13"/>
  <c r="E376" i="13"/>
  <c r="D376" i="13"/>
  <c r="K42" i="12" s="1"/>
  <c r="I374" i="13"/>
  <c r="H374" i="13"/>
  <c r="G374" i="13"/>
  <c r="E374" i="13"/>
  <c r="D374" i="13"/>
  <c r="J42" i="12" s="1"/>
  <c r="I372" i="13"/>
  <c r="H372" i="13"/>
  <c r="G372" i="13"/>
  <c r="E372" i="13"/>
  <c r="D372" i="13"/>
  <c r="I42" i="12" s="1"/>
  <c r="I370" i="13"/>
  <c r="H370" i="13"/>
  <c r="G370" i="13"/>
  <c r="E370" i="13"/>
  <c r="D370" i="13"/>
  <c r="H42" i="12" s="1"/>
  <c r="I368" i="13"/>
  <c r="H368" i="13"/>
  <c r="G368" i="13"/>
  <c r="E368" i="13"/>
  <c r="D368" i="13"/>
  <c r="G42" i="12" s="1"/>
  <c r="I366" i="13"/>
  <c r="H366" i="13"/>
  <c r="G366" i="13"/>
  <c r="E366" i="13"/>
  <c r="D366" i="13"/>
  <c r="F42" i="12" s="1"/>
  <c r="E360" i="13"/>
  <c r="E42" i="12" s="1"/>
  <c r="D357" i="13"/>
  <c r="I347" i="13"/>
  <c r="H347" i="13"/>
  <c r="G347" i="13"/>
  <c r="E347" i="13"/>
  <c r="D347" i="13"/>
  <c r="K41" i="12" s="1"/>
  <c r="I345" i="13"/>
  <c r="H345" i="13"/>
  <c r="G345" i="13"/>
  <c r="E345" i="13"/>
  <c r="D345" i="13"/>
  <c r="J41" i="12" s="1"/>
  <c r="I343" i="13"/>
  <c r="H343" i="13"/>
  <c r="G343" i="13"/>
  <c r="E343" i="13"/>
  <c r="D343" i="13"/>
  <c r="I41" i="12" s="1"/>
  <c r="I341" i="13"/>
  <c r="H341" i="13"/>
  <c r="G341" i="13"/>
  <c r="E341" i="13"/>
  <c r="D341" i="13"/>
  <c r="H41" i="12" s="1"/>
  <c r="I339" i="13"/>
  <c r="H339" i="13"/>
  <c r="G339" i="13"/>
  <c r="E339" i="13"/>
  <c r="D339" i="13"/>
  <c r="G41" i="12" s="1"/>
  <c r="I337" i="13"/>
  <c r="H337" i="13"/>
  <c r="G337" i="13"/>
  <c r="E337" i="13"/>
  <c r="D337" i="13"/>
  <c r="F41" i="12" s="1"/>
  <c r="E331" i="13"/>
  <c r="E41" i="12" s="1"/>
  <c r="D328" i="13"/>
  <c r="I318" i="13"/>
  <c r="H318" i="13"/>
  <c r="G318" i="13"/>
  <c r="E318" i="13"/>
  <c r="D318" i="13"/>
  <c r="K40" i="12" s="1"/>
  <c r="I316" i="13"/>
  <c r="H316" i="13"/>
  <c r="G316" i="13"/>
  <c r="E316" i="13"/>
  <c r="D316" i="13"/>
  <c r="J40" i="12" s="1"/>
  <c r="I314" i="13"/>
  <c r="H314" i="13"/>
  <c r="G314" i="13"/>
  <c r="E314" i="13"/>
  <c r="D314" i="13"/>
  <c r="I40" i="12" s="1"/>
  <c r="I312" i="13"/>
  <c r="H312" i="13"/>
  <c r="G312" i="13"/>
  <c r="E312" i="13"/>
  <c r="D312" i="13"/>
  <c r="H40" i="12" s="1"/>
  <c r="I310" i="13"/>
  <c r="H310" i="13"/>
  <c r="G310" i="13"/>
  <c r="E310" i="13"/>
  <c r="D310" i="13"/>
  <c r="G40" i="12" s="1"/>
  <c r="I308" i="13"/>
  <c r="H308" i="13"/>
  <c r="G308" i="13"/>
  <c r="E308" i="13"/>
  <c r="D308" i="13"/>
  <c r="F40" i="12" s="1"/>
  <c r="E302" i="13"/>
  <c r="E40" i="12" s="1"/>
  <c r="D299" i="13"/>
  <c r="I289" i="13"/>
  <c r="H289" i="13"/>
  <c r="G289" i="13"/>
  <c r="E289" i="13"/>
  <c r="D289" i="13"/>
  <c r="K39" i="12" s="1"/>
  <c r="I287" i="13"/>
  <c r="H287" i="13"/>
  <c r="G287" i="13"/>
  <c r="E287" i="13"/>
  <c r="D287" i="13"/>
  <c r="J39" i="12" s="1"/>
  <c r="I285" i="13"/>
  <c r="H285" i="13"/>
  <c r="G285" i="13"/>
  <c r="E285" i="13"/>
  <c r="D285" i="13"/>
  <c r="I39" i="12" s="1"/>
  <c r="I283" i="13"/>
  <c r="H283" i="13"/>
  <c r="G283" i="13"/>
  <c r="E283" i="13"/>
  <c r="D283" i="13"/>
  <c r="H39" i="12" s="1"/>
  <c r="I281" i="13"/>
  <c r="H281" i="13"/>
  <c r="G281" i="13"/>
  <c r="E281" i="13"/>
  <c r="D281" i="13"/>
  <c r="G39" i="12" s="1"/>
  <c r="I279" i="13"/>
  <c r="H279" i="13"/>
  <c r="G279" i="13"/>
  <c r="E279" i="13"/>
  <c r="D279" i="13"/>
  <c r="F39" i="12" s="1"/>
  <c r="E273" i="13"/>
  <c r="E39" i="12" s="1"/>
  <c r="D270" i="13"/>
  <c r="I260" i="13"/>
  <c r="H260" i="13"/>
  <c r="G260" i="13"/>
  <c r="E260" i="13"/>
  <c r="D260" i="13"/>
  <c r="K38" i="12" s="1"/>
  <c r="I258" i="13"/>
  <c r="H258" i="13"/>
  <c r="G258" i="13"/>
  <c r="E258" i="13"/>
  <c r="D258" i="13"/>
  <c r="J38" i="12" s="1"/>
  <c r="I256" i="13"/>
  <c r="H256" i="13"/>
  <c r="G256" i="13"/>
  <c r="E256" i="13"/>
  <c r="D256" i="13"/>
  <c r="I38" i="12" s="1"/>
  <c r="I254" i="13"/>
  <c r="H254" i="13"/>
  <c r="G254" i="13"/>
  <c r="E254" i="13"/>
  <c r="D254" i="13"/>
  <c r="H38" i="12" s="1"/>
  <c r="I252" i="13"/>
  <c r="H252" i="13"/>
  <c r="G252" i="13"/>
  <c r="E252" i="13"/>
  <c r="D252" i="13"/>
  <c r="G38" i="12" s="1"/>
  <c r="I250" i="13"/>
  <c r="H250" i="13"/>
  <c r="G250" i="13"/>
  <c r="E250" i="13"/>
  <c r="D250" i="13"/>
  <c r="F38" i="12" s="1"/>
  <c r="E244" i="13"/>
  <c r="E38" i="12" s="1"/>
  <c r="D241" i="13"/>
  <c r="I231" i="13"/>
  <c r="H231" i="13"/>
  <c r="G231" i="13"/>
  <c r="E231" i="13"/>
  <c r="D231" i="13"/>
  <c r="K37" i="12" s="1"/>
  <c r="I229" i="13"/>
  <c r="H229" i="13"/>
  <c r="G229" i="13"/>
  <c r="E229" i="13"/>
  <c r="D229" i="13"/>
  <c r="J37" i="12" s="1"/>
  <c r="I227" i="13"/>
  <c r="H227" i="13"/>
  <c r="G227" i="13"/>
  <c r="E227" i="13"/>
  <c r="D227" i="13"/>
  <c r="I37" i="12" s="1"/>
  <c r="I225" i="13"/>
  <c r="H225" i="13"/>
  <c r="G225" i="13"/>
  <c r="E225" i="13"/>
  <c r="D225" i="13"/>
  <c r="H37" i="12" s="1"/>
  <c r="I223" i="13"/>
  <c r="H223" i="13"/>
  <c r="G223" i="13"/>
  <c r="E223" i="13"/>
  <c r="D223" i="13"/>
  <c r="G37" i="12" s="1"/>
  <c r="I221" i="13"/>
  <c r="H221" i="13"/>
  <c r="G221" i="13"/>
  <c r="E221" i="13"/>
  <c r="D221" i="13"/>
  <c r="F37" i="12" s="1"/>
  <c r="E215" i="13"/>
  <c r="E37" i="12" s="1"/>
  <c r="D212" i="13"/>
  <c r="I202" i="13"/>
  <c r="H202" i="13"/>
  <c r="G202" i="13"/>
  <c r="E202" i="13"/>
  <c r="D202" i="13"/>
  <c r="K36" i="12" s="1"/>
  <c r="I200" i="13"/>
  <c r="H200" i="13"/>
  <c r="G200" i="13"/>
  <c r="E200" i="13"/>
  <c r="D200" i="13"/>
  <c r="J36" i="12" s="1"/>
  <c r="I198" i="13"/>
  <c r="H198" i="13"/>
  <c r="G198" i="13"/>
  <c r="E198" i="13"/>
  <c r="D198" i="13"/>
  <c r="I36" i="12" s="1"/>
  <c r="I196" i="13"/>
  <c r="H196" i="13"/>
  <c r="G196" i="13"/>
  <c r="E196" i="13"/>
  <c r="D196" i="13"/>
  <c r="H36" i="12" s="1"/>
  <c r="I194" i="13"/>
  <c r="H194" i="13"/>
  <c r="G194" i="13"/>
  <c r="E194" i="13"/>
  <c r="D194" i="13"/>
  <c r="G36" i="12" s="1"/>
  <c r="I192" i="13"/>
  <c r="H192" i="13"/>
  <c r="G192" i="13"/>
  <c r="E192" i="13"/>
  <c r="D192" i="13"/>
  <c r="F36" i="12" s="1"/>
  <c r="E186" i="13"/>
  <c r="E36" i="12" s="1"/>
  <c r="D183" i="13"/>
  <c r="I173" i="13"/>
  <c r="H173" i="13"/>
  <c r="G173" i="13"/>
  <c r="E173" i="13"/>
  <c r="D173" i="13"/>
  <c r="K35" i="12" s="1"/>
  <c r="I171" i="13"/>
  <c r="H171" i="13"/>
  <c r="G171" i="13"/>
  <c r="E171" i="13"/>
  <c r="D171" i="13"/>
  <c r="J35" i="12" s="1"/>
  <c r="I169" i="13"/>
  <c r="H169" i="13"/>
  <c r="G169" i="13"/>
  <c r="E169" i="13"/>
  <c r="D169" i="13"/>
  <c r="I35" i="12" s="1"/>
  <c r="I167" i="13"/>
  <c r="H167" i="13"/>
  <c r="G167" i="13"/>
  <c r="E167" i="13"/>
  <c r="D167" i="13"/>
  <c r="H35" i="12" s="1"/>
  <c r="I165" i="13"/>
  <c r="H165" i="13"/>
  <c r="G165" i="13"/>
  <c r="E165" i="13"/>
  <c r="D165" i="13"/>
  <c r="G35" i="12" s="1"/>
  <c r="I163" i="13"/>
  <c r="H163" i="13"/>
  <c r="G163" i="13"/>
  <c r="E163" i="13"/>
  <c r="D163" i="13"/>
  <c r="F35" i="12" s="1"/>
  <c r="E157" i="13"/>
  <c r="E35" i="12"/>
  <c r="D154" i="13"/>
  <c r="I144" i="13"/>
  <c r="H144" i="13"/>
  <c r="G144" i="13"/>
  <c r="E144" i="13"/>
  <c r="D144" i="13"/>
  <c r="K34" i="12" s="1"/>
  <c r="I142" i="13"/>
  <c r="H142" i="13"/>
  <c r="G142" i="13"/>
  <c r="E142" i="13"/>
  <c r="D142" i="13"/>
  <c r="J34" i="12" s="1"/>
  <c r="I140" i="13"/>
  <c r="H140" i="13"/>
  <c r="G140" i="13"/>
  <c r="E140" i="13"/>
  <c r="D140" i="13"/>
  <c r="I34" i="12" s="1"/>
  <c r="I138" i="13"/>
  <c r="H138" i="13"/>
  <c r="G138" i="13"/>
  <c r="E138" i="13"/>
  <c r="D138" i="13"/>
  <c r="H34" i="12" s="1"/>
  <c r="I136" i="13"/>
  <c r="H136" i="13"/>
  <c r="G136" i="13"/>
  <c r="E136" i="13"/>
  <c r="D136" i="13"/>
  <c r="G34" i="12" s="1"/>
  <c r="I134" i="13"/>
  <c r="H134" i="13"/>
  <c r="G134" i="13"/>
  <c r="E134" i="13"/>
  <c r="D134" i="13"/>
  <c r="F34" i="12" s="1"/>
  <c r="E128" i="13"/>
  <c r="E34" i="12" s="1"/>
  <c r="D125" i="13"/>
  <c r="I115" i="13"/>
  <c r="H115" i="13"/>
  <c r="G115" i="13"/>
  <c r="E115" i="13"/>
  <c r="D115" i="13"/>
  <c r="K33" i="12" s="1"/>
  <c r="I113" i="13"/>
  <c r="H113" i="13"/>
  <c r="G113" i="13"/>
  <c r="E113" i="13"/>
  <c r="D113" i="13"/>
  <c r="J33" i="12" s="1"/>
  <c r="I111" i="13"/>
  <c r="H111" i="13"/>
  <c r="G111" i="13"/>
  <c r="E111" i="13"/>
  <c r="D111" i="13"/>
  <c r="I33" i="12" s="1"/>
  <c r="I109" i="13"/>
  <c r="H109" i="13"/>
  <c r="G109" i="13"/>
  <c r="E109" i="13"/>
  <c r="D109" i="13"/>
  <c r="H33" i="12" s="1"/>
  <c r="I107" i="13"/>
  <c r="H107" i="13"/>
  <c r="G107" i="13"/>
  <c r="E107" i="13"/>
  <c r="D107" i="13"/>
  <c r="G33" i="12" s="1"/>
  <c r="I105" i="13"/>
  <c r="H105" i="13"/>
  <c r="G105" i="13"/>
  <c r="E105" i="13"/>
  <c r="D105" i="13"/>
  <c r="F33" i="12" s="1"/>
  <c r="E99" i="13"/>
  <c r="E33" i="12" s="1"/>
  <c r="D96" i="13"/>
  <c r="I86" i="13"/>
  <c r="H86" i="13"/>
  <c r="G86" i="13"/>
  <c r="E86" i="13"/>
  <c r="D86" i="13"/>
  <c r="K32" i="12" s="1"/>
  <c r="I84" i="13"/>
  <c r="H84" i="13"/>
  <c r="G84" i="13"/>
  <c r="E84" i="13"/>
  <c r="D84" i="13"/>
  <c r="J32" i="12" s="1"/>
  <c r="I82" i="13"/>
  <c r="H82" i="13"/>
  <c r="G82" i="13"/>
  <c r="E82" i="13"/>
  <c r="D82" i="13"/>
  <c r="I32" i="12" s="1"/>
  <c r="I80" i="13"/>
  <c r="H80" i="13"/>
  <c r="G80" i="13"/>
  <c r="E80" i="13"/>
  <c r="D80" i="13"/>
  <c r="H32" i="12" s="1"/>
  <c r="I78" i="13"/>
  <c r="H78" i="13"/>
  <c r="G78" i="13"/>
  <c r="E78" i="13"/>
  <c r="D78" i="13"/>
  <c r="G32" i="12" s="1"/>
  <c r="I76" i="13"/>
  <c r="H76" i="13"/>
  <c r="G76" i="13"/>
  <c r="E76" i="13"/>
  <c r="D76" i="13"/>
  <c r="F32" i="12" s="1"/>
  <c r="E70" i="13"/>
  <c r="E32" i="12" s="1"/>
  <c r="D67" i="13"/>
  <c r="I57" i="13"/>
  <c r="H57" i="13"/>
  <c r="G57" i="13"/>
  <c r="E57" i="13"/>
  <c r="D57" i="13"/>
  <c r="K31" i="12" s="1"/>
  <c r="I55" i="13"/>
  <c r="H55" i="13"/>
  <c r="G55" i="13"/>
  <c r="E55" i="13"/>
  <c r="D55" i="13"/>
  <c r="J31" i="12" s="1"/>
  <c r="I53" i="13"/>
  <c r="H53" i="13"/>
  <c r="G53" i="13"/>
  <c r="E53" i="13"/>
  <c r="D53" i="13"/>
  <c r="I31" i="12" s="1"/>
  <c r="I51" i="13"/>
  <c r="H51" i="13"/>
  <c r="G51" i="13"/>
  <c r="E51" i="13"/>
  <c r="D51" i="13"/>
  <c r="H31" i="12" s="1"/>
  <c r="I49" i="13"/>
  <c r="H49" i="13"/>
  <c r="G49" i="13"/>
  <c r="E49" i="13"/>
  <c r="D49" i="13"/>
  <c r="G31" i="12" s="1"/>
  <c r="I47" i="13"/>
  <c r="H47" i="13"/>
  <c r="G47" i="13"/>
  <c r="E47" i="13"/>
  <c r="D47" i="13"/>
  <c r="F31" i="12" s="1"/>
  <c r="E41" i="13"/>
  <c r="E31" i="12" s="1"/>
  <c r="D38" i="13"/>
  <c r="I28" i="13"/>
  <c r="H28" i="13"/>
  <c r="G28" i="13"/>
  <c r="E28" i="13"/>
  <c r="D28" i="13"/>
  <c r="K30" i="12" s="1"/>
  <c r="I26" i="13"/>
  <c r="H26" i="13"/>
  <c r="G26" i="13"/>
  <c r="E26" i="13"/>
  <c r="D26" i="13"/>
  <c r="J30" i="12" s="1"/>
  <c r="I24" i="13"/>
  <c r="H24" i="13"/>
  <c r="G24" i="13"/>
  <c r="E24" i="13"/>
  <c r="D24" i="13"/>
  <c r="I30" i="12" s="1"/>
  <c r="I22" i="13"/>
  <c r="H22" i="13"/>
  <c r="G22" i="13"/>
  <c r="E22" i="13"/>
  <c r="D22" i="13"/>
  <c r="H30" i="12" s="1"/>
  <c r="I20" i="13"/>
  <c r="H20" i="13"/>
  <c r="G20" i="13"/>
  <c r="E20" i="13"/>
  <c r="D20" i="13"/>
  <c r="G30" i="12" s="1"/>
  <c r="I18" i="13"/>
  <c r="H18" i="13"/>
  <c r="G18" i="13"/>
  <c r="E18" i="13"/>
  <c r="D18" i="13"/>
  <c r="F30" i="12" s="1"/>
  <c r="E12" i="13"/>
  <c r="E30" i="12" s="1"/>
  <c r="D9" i="13"/>
  <c r="C26" i="12"/>
  <c r="C25" i="12"/>
  <c r="C24" i="12"/>
  <c r="C23" i="12"/>
  <c r="C22" i="12"/>
  <c r="C21" i="12"/>
  <c r="C20" i="12"/>
  <c r="C19" i="12"/>
  <c r="C18" i="12"/>
  <c r="C17" i="12"/>
  <c r="C16" i="12"/>
  <c r="C15" i="12"/>
  <c r="C14" i="12"/>
  <c r="C13" i="12"/>
  <c r="C12" i="12"/>
  <c r="C11" i="12"/>
  <c r="C10" i="12"/>
  <c r="I579" i="11"/>
  <c r="H579" i="11"/>
  <c r="G579" i="11"/>
  <c r="E579" i="11"/>
  <c r="D579" i="11"/>
  <c r="K26" i="12" s="1"/>
  <c r="I577" i="11"/>
  <c r="H577" i="11"/>
  <c r="G577" i="11"/>
  <c r="E577" i="11"/>
  <c r="D577" i="11"/>
  <c r="J26" i="12" s="1"/>
  <c r="I575" i="11"/>
  <c r="H575" i="11"/>
  <c r="G575" i="11"/>
  <c r="E575" i="11"/>
  <c r="D575" i="11"/>
  <c r="I26" i="12" s="1"/>
  <c r="I573" i="11"/>
  <c r="H573" i="11"/>
  <c r="G573" i="11"/>
  <c r="E573" i="11"/>
  <c r="D573" i="11"/>
  <c r="H26" i="12" s="1"/>
  <c r="I571" i="11"/>
  <c r="H571" i="11"/>
  <c r="G571" i="11"/>
  <c r="E571" i="11"/>
  <c r="D571" i="11"/>
  <c r="G26" i="12" s="1"/>
  <c r="I569" i="11"/>
  <c r="H569" i="11"/>
  <c r="G569" i="11"/>
  <c r="E569" i="11"/>
  <c r="D569" i="11"/>
  <c r="F26" i="12" s="1"/>
  <c r="E563" i="11"/>
  <c r="E26" i="12" s="1"/>
  <c r="D560" i="11"/>
  <c r="B557" i="11"/>
  <c r="I550" i="11"/>
  <c r="H550" i="11"/>
  <c r="G550" i="11"/>
  <c r="E550" i="11"/>
  <c r="D550" i="11"/>
  <c r="K25" i="12" s="1"/>
  <c r="I548" i="11"/>
  <c r="H548" i="11"/>
  <c r="G548" i="11"/>
  <c r="E548" i="11"/>
  <c r="D548" i="11"/>
  <c r="J25" i="12" s="1"/>
  <c r="I546" i="11"/>
  <c r="H546" i="11"/>
  <c r="G546" i="11"/>
  <c r="E546" i="11"/>
  <c r="D546" i="11"/>
  <c r="I25" i="12" s="1"/>
  <c r="I544" i="11"/>
  <c r="H544" i="11"/>
  <c r="G544" i="11"/>
  <c r="E544" i="11"/>
  <c r="D544" i="11"/>
  <c r="H25" i="12" s="1"/>
  <c r="I542" i="11"/>
  <c r="H542" i="11"/>
  <c r="G542" i="11"/>
  <c r="E542" i="11"/>
  <c r="D542" i="11"/>
  <c r="G25" i="12" s="1"/>
  <c r="I540" i="11"/>
  <c r="H540" i="11"/>
  <c r="G540" i="11"/>
  <c r="E540" i="11"/>
  <c r="D540" i="11"/>
  <c r="F25" i="12" s="1"/>
  <c r="E534" i="11"/>
  <c r="E25" i="12" s="1"/>
  <c r="D531" i="11"/>
  <c r="B528" i="11"/>
  <c r="I521" i="11"/>
  <c r="H521" i="11"/>
  <c r="G521" i="11"/>
  <c r="E521" i="11"/>
  <c r="D521" i="11"/>
  <c r="K24" i="12" s="1"/>
  <c r="I519" i="11"/>
  <c r="H519" i="11"/>
  <c r="G519" i="11"/>
  <c r="E519" i="11"/>
  <c r="D519" i="11"/>
  <c r="J24" i="12" s="1"/>
  <c r="I517" i="11"/>
  <c r="H517" i="11"/>
  <c r="G517" i="11"/>
  <c r="E517" i="11"/>
  <c r="D517" i="11"/>
  <c r="I24" i="12" s="1"/>
  <c r="I515" i="11"/>
  <c r="H515" i="11"/>
  <c r="G515" i="11"/>
  <c r="E515" i="11"/>
  <c r="D515" i="11"/>
  <c r="H24" i="12" s="1"/>
  <c r="I513" i="11"/>
  <c r="H513" i="11"/>
  <c r="G513" i="11"/>
  <c r="E513" i="11"/>
  <c r="D513" i="11"/>
  <c r="G24" i="12" s="1"/>
  <c r="I511" i="11"/>
  <c r="H511" i="11"/>
  <c r="G511" i="11"/>
  <c r="E511" i="11"/>
  <c r="D511" i="11"/>
  <c r="F24" i="12" s="1"/>
  <c r="E505" i="11"/>
  <c r="E24" i="12" s="1"/>
  <c r="D502" i="11"/>
  <c r="B499" i="11"/>
  <c r="I492" i="11"/>
  <c r="H492" i="11"/>
  <c r="G492" i="11"/>
  <c r="E492" i="11"/>
  <c r="D492" i="11"/>
  <c r="K23" i="12" s="1"/>
  <c r="I490" i="11"/>
  <c r="H490" i="11"/>
  <c r="G490" i="11"/>
  <c r="E490" i="11"/>
  <c r="D490" i="11"/>
  <c r="J23" i="12" s="1"/>
  <c r="I488" i="11"/>
  <c r="H488" i="11"/>
  <c r="G488" i="11"/>
  <c r="E488" i="11"/>
  <c r="D488" i="11"/>
  <c r="I23" i="12" s="1"/>
  <c r="I486" i="11"/>
  <c r="H486" i="11"/>
  <c r="G486" i="11"/>
  <c r="E486" i="11"/>
  <c r="D486" i="11"/>
  <c r="H23" i="12" s="1"/>
  <c r="I484" i="11"/>
  <c r="H484" i="11"/>
  <c r="G484" i="11"/>
  <c r="E484" i="11"/>
  <c r="D484" i="11"/>
  <c r="G23" i="12" s="1"/>
  <c r="I482" i="11"/>
  <c r="H482" i="11"/>
  <c r="G482" i="11"/>
  <c r="E482" i="11"/>
  <c r="D482" i="11"/>
  <c r="F23" i="12" s="1"/>
  <c r="E476" i="11"/>
  <c r="E23" i="12" s="1"/>
  <c r="D473" i="11"/>
  <c r="B470" i="11"/>
  <c r="I463" i="11"/>
  <c r="H463" i="11"/>
  <c r="G463" i="11"/>
  <c r="E463" i="11"/>
  <c r="D463" i="11"/>
  <c r="K22" i="12" s="1"/>
  <c r="I461" i="11"/>
  <c r="H461" i="11"/>
  <c r="G461" i="11"/>
  <c r="E461" i="11"/>
  <c r="D461" i="11"/>
  <c r="J22" i="12" s="1"/>
  <c r="I459" i="11"/>
  <c r="H459" i="11"/>
  <c r="G459" i="11"/>
  <c r="E459" i="11"/>
  <c r="D459" i="11"/>
  <c r="I22" i="12" s="1"/>
  <c r="I457" i="11"/>
  <c r="H457" i="11"/>
  <c r="G457" i="11"/>
  <c r="E457" i="11"/>
  <c r="D457" i="11"/>
  <c r="H22" i="12" s="1"/>
  <c r="I455" i="11"/>
  <c r="H455" i="11"/>
  <c r="G455" i="11"/>
  <c r="E455" i="11"/>
  <c r="D455" i="11"/>
  <c r="G22" i="12" s="1"/>
  <c r="I453" i="11"/>
  <c r="H453" i="11"/>
  <c r="G453" i="11"/>
  <c r="E453" i="11"/>
  <c r="D453" i="11"/>
  <c r="F22" i="12" s="1"/>
  <c r="E447" i="11"/>
  <c r="E22" i="12" s="1"/>
  <c r="D444" i="11"/>
  <c r="B441" i="11"/>
  <c r="D415" i="11"/>
  <c r="D386" i="11"/>
  <c r="D357" i="11"/>
  <c r="D328" i="11"/>
  <c r="D299" i="11"/>
  <c r="D270" i="11"/>
  <c r="D241" i="11"/>
  <c r="D212" i="11"/>
  <c r="D183" i="11"/>
  <c r="D154" i="11"/>
  <c r="D125" i="11"/>
  <c r="D96" i="11"/>
  <c r="D67" i="11"/>
  <c r="D38" i="11"/>
  <c r="D9" i="11"/>
  <c r="I434" i="11"/>
  <c r="H434" i="11"/>
  <c r="G434" i="11"/>
  <c r="E434" i="11"/>
  <c r="D434" i="11"/>
  <c r="K21" i="12" s="1"/>
  <c r="I432" i="11"/>
  <c r="H432" i="11"/>
  <c r="G432" i="11"/>
  <c r="E432" i="11"/>
  <c r="D432" i="11"/>
  <c r="J21" i="12" s="1"/>
  <c r="I430" i="11"/>
  <c r="H430" i="11"/>
  <c r="G430" i="11"/>
  <c r="E430" i="11"/>
  <c r="D430" i="11"/>
  <c r="I21" i="12" s="1"/>
  <c r="I428" i="11"/>
  <c r="H428" i="11"/>
  <c r="G428" i="11"/>
  <c r="E428" i="11"/>
  <c r="D428" i="11"/>
  <c r="H21" i="12" s="1"/>
  <c r="I426" i="11"/>
  <c r="H426" i="11"/>
  <c r="G426" i="11"/>
  <c r="E426" i="11"/>
  <c r="D426" i="11"/>
  <c r="G21" i="12" s="1"/>
  <c r="I424" i="11"/>
  <c r="H424" i="11"/>
  <c r="G424" i="11"/>
  <c r="E424" i="11"/>
  <c r="D424" i="11"/>
  <c r="F21" i="12" s="1"/>
  <c r="E418" i="11"/>
  <c r="E21" i="12" s="1"/>
  <c r="B412" i="11"/>
  <c r="I405" i="11"/>
  <c r="H405" i="11"/>
  <c r="G405" i="11"/>
  <c r="E405" i="11"/>
  <c r="D405" i="11"/>
  <c r="K20" i="12" s="1"/>
  <c r="I403" i="11"/>
  <c r="H403" i="11"/>
  <c r="G403" i="11"/>
  <c r="E403" i="11"/>
  <c r="D403" i="11"/>
  <c r="J20" i="12" s="1"/>
  <c r="I401" i="11"/>
  <c r="H401" i="11"/>
  <c r="G401" i="11"/>
  <c r="E401" i="11"/>
  <c r="D401" i="11"/>
  <c r="I20" i="12" s="1"/>
  <c r="I399" i="11"/>
  <c r="H399" i="11"/>
  <c r="G399" i="11"/>
  <c r="E399" i="11"/>
  <c r="D399" i="11"/>
  <c r="H20" i="12" s="1"/>
  <c r="I397" i="11"/>
  <c r="H397" i="11"/>
  <c r="G397" i="11"/>
  <c r="E397" i="11"/>
  <c r="D397" i="11"/>
  <c r="G20" i="12" s="1"/>
  <c r="I395" i="11"/>
  <c r="H395" i="11"/>
  <c r="G395" i="11"/>
  <c r="E395" i="11"/>
  <c r="D395" i="11"/>
  <c r="F20" i="12" s="1"/>
  <c r="E389" i="11"/>
  <c r="E20" i="12" s="1"/>
  <c r="B383" i="11"/>
  <c r="I376" i="11"/>
  <c r="H376" i="11"/>
  <c r="G376" i="11"/>
  <c r="E376" i="11"/>
  <c r="D376" i="11"/>
  <c r="K19" i="12" s="1"/>
  <c r="I374" i="11"/>
  <c r="H374" i="11"/>
  <c r="G374" i="11"/>
  <c r="E374" i="11"/>
  <c r="D374" i="11"/>
  <c r="J19" i="12" s="1"/>
  <c r="I372" i="11"/>
  <c r="H372" i="11"/>
  <c r="G372" i="11"/>
  <c r="E372" i="11"/>
  <c r="D372" i="11"/>
  <c r="I19" i="12" s="1"/>
  <c r="I370" i="11"/>
  <c r="H370" i="11"/>
  <c r="G370" i="11"/>
  <c r="E370" i="11"/>
  <c r="D370" i="11"/>
  <c r="H19" i="12" s="1"/>
  <c r="I368" i="11"/>
  <c r="H368" i="11"/>
  <c r="G368" i="11"/>
  <c r="E368" i="11"/>
  <c r="D368" i="11"/>
  <c r="G19" i="12" s="1"/>
  <c r="I366" i="11"/>
  <c r="H366" i="11"/>
  <c r="G366" i="11"/>
  <c r="E366" i="11"/>
  <c r="D366" i="11"/>
  <c r="F19" i="12" s="1"/>
  <c r="E360" i="11"/>
  <c r="E19" i="12" s="1"/>
  <c r="B354" i="11"/>
  <c r="I347" i="11"/>
  <c r="H347" i="11"/>
  <c r="G347" i="11"/>
  <c r="E347" i="11"/>
  <c r="D347" i="11"/>
  <c r="K18" i="12" s="1"/>
  <c r="I345" i="11"/>
  <c r="H345" i="11"/>
  <c r="G345" i="11"/>
  <c r="E345" i="11"/>
  <c r="D345" i="11"/>
  <c r="J18" i="12" s="1"/>
  <c r="I343" i="11"/>
  <c r="H343" i="11"/>
  <c r="G343" i="11"/>
  <c r="E343" i="11"/>
  <c r="D343" i="11"/>
  <c r="I18" i="12" s="1"/>
  <c r="I341" i="11"/>
  <c r="H341" i="11"/>
  <c r="G341" i="11"/>
  <c r="E341" i="11"/>
  <c r="D341" i="11"/>
  <c r="H18" i="12" s="1"/>
  <c r="I339" i="11"/>
  <c r="H339" i="11"/>
  <c r="G339" i="11"/>
  <c r="E339" i="11"/>
  <c r="D339" i="11"/>
  <c r="G18" i="12" s="1"/>
  <c r="I337" i="11"/>
  <c r="H337" i="11"/>
  <c r="G337" i="11"/>
  <c r="E337" i="11"/>
  <c r="D337" i="11"/>
  <c r="F18" i="12" s="1"/>
  <c r="E331" i="11"/>
  <c r="E18" i="12" s="1"/>
  <c r="B325" i="11"/>
  <c r="I318" i="11"/>
  <c r="H318" i="11"/>
  <c r="G318" i="11"/>
  <c r="E318" i="11"/>
  <c r="D318" i="11"/>
  <c r="K17" i="12" s="1"/>
  <c r="I316" i="11"/>
  <c r="H316" i="11"/>
  <c r="G316" i="11"/>
  <c r="E316" i="11"/>
  <c r="D316" i="11"/>
  <c r="J17" i="12" s="1"/>
  <c r="I314" i="11"/>
  <c r="H314" i="11"/>
  <c r="G314" i="11"/>
  <c r="E314" i="11"/>
  <c r="D314" i="11"/>
  <c r="I17" i="12" s="1"/>
  <c r="I312" i="11"/>
  <c r="H312" i="11"/>
  <c r="G312" i="11"/>
  <c r="E312" i="11"/>
  <c r="D312" i="11"/>
  <c r="H17" i="12" s="1"/>
  <c r="I310" i="11"/>
  <c r="H310" i="11"/>
  <c r="G310" i="11"/>
  <c r="E310" i="11"/>
  <c r="D310" i="11"/>
  <c r="G17" i="12" s="1"/>
  <c r="I308" i="11"/>
  <c r="H308" i="11"/>
  <c r="G308" i="11"/>
  <c r="E308" i="11"/>
  <c r="D308" i="11"/>
  <c r="F17" i="12" s="1"/>
  <c r="E302" i="11"/>
  <c r="E17" i="12" s="1"/>
  <c r="B296" i="11"/>
  <c r="I289" i="11"/>
  <c r="H289" i="11"/>
  <c r="G289" i="11"/>
  <c r="E289" i="11"/>
  <c r="D289" i="11"/>
  <c r="K16" i="12" s="1"/>
  <c r="I287" i="11"/>
  <c r="H287" i="11"/>
  <c r="G287" i="11"/>
  <c r="E287" i="11"/>
  <c r="D287" i="11"/>
  <c r="J16" i="12" s="1"/>
  <c r="I285" i="11"/>
  <c r="H285" i="11"/>
  <c r="G285" i="11"/>
  <c r="E285" i="11"/>
  <c r="D285" i="11"/>
  <c r="I16" i="12" s="1"/>
  <c r="I283" i="11"/>
  <c r="H283" i="11"/>
  <c r="G283" i="11"/>
  <c r="E283" i="11"/>
  <c r="D283" i="11"/>
  <c r="H16" i="12" s="1"/>
  <c r="I281" i="11"/>
  <c r="H281" i="11"/>
  <c r="G281" i="11"/>
  <c r="E281" i="11"/>
  <c r="D281" i="11"/>
  <c r="G16" i="12" s="1"/>
  <c r="I279" i="11"/>
  <c r="H279" i="11"/>
  <c r="G279" i="11"/>
  <c r="E279" i="11"/>
  <c r="D279" i="11"/>
  <c r="F16" i="12" s="1"/>
  <c r="E273" i="11"/>
  <c r="E16" i="12" s="1"/>
  <c r="B267" i="11"/>
  <c r="I260" i="11"/>
  <c r="H260" i="11"/>
  <c r="G260" i="11"/>
  <c r="E260" i="11"/>
  <c r="D260" i="11"/>
  <c r="K15" i="12" s="1"/>
  <c r="I258" i="11"/>
  <c r="H258" i="11"/>
  <c r="G258" i="11"/>
  <c r="E258" i="11"/>
  <c r="D258" i="11"/>
  <c r="J15" i="12" s="1"/>
  <c r="I256" i="11"/>
  <c r="H256" i="11"/>
  <c r="G256" i="11"/>
  <c r="E256" i="11"/>
  <c r="D256" i="11"/>
  <c r="I15" i="12" s="1"/>
  <c r="I254" i="11"/>
  <c r="H254" i="11"/>
  <c r="G254" i="11"/>
  <c r="E254" i="11"/>
  <c r="D254" i="11"/>
  <c r="H15" i="12" s="1"/>
  <c r="I252" i="11"/>
  <c r="H252" i="11"/>
  <c r="G252" i="11"/>
  <c r="E252" i="11"/>
  <c r="D252" i="11"/>
  <c r="G15" i="12" s="1"/>
  <c r="I250" i="11"/>
  <c r="H250" i="11"/>
  <c r="G250" i="11"/>
  <c r="E250" i="11"/>
  <c r="D250" i="11"/>
  <c r="F15" i="12" s="1"/>
  <c r="E244" i="11"/>
  <c r="E15" i="12" s="1"/>
  <c r="B238" i="11"/>
  <c r="I231" i="11"/>
  <c r="H231" i="11"/>
  <c r="G231" i="11"/>
  <c r="E231" i="11"/>
  <c r="D231" i="11"/>
  <c r="K14" i="12" s="1"/>
  <c r="I229" i="11"/>
  <c r="H229" i="11"/>
  <c r="G229" i="11"/>
  <c r="E229" i="11"/>
  <c r="D229" i="11"/>
  <c r="J14" i="12" s="1"/>
  <c r="I227" i="11"/>
  <c r="H227" i="11"/>
  <c r="G227" i="11"/>
  <c r="E227" i="11"/>
  <c r="D227" i="11"/>
  <c r="I14" i="12" s="1"/>
  <c r="I225" i="11"/>
  <c r="H225" i="11"/>
  <c r="G225" i="11"/>
  <c r="E225" i="11"/>
  <c r="D225" i="11"/>
  <c r="H14" i="12" s="1"/>
  <c r="I223" i="11"/>
  <c r="H223" i="11"/>
  <c r="G223" i="11"/>
  <c r="E223" i="11"/>
  <c r="D223" i="11"/>
  <c r="G14" i="12" s="1"/>
  <c r="I221" i="11"/>
  <c r="H221" i="11"/>
  <c r="G221" i="11"/>
  <c r="E221" i="11"/>
  <c r="D221" i="11"/>
  <c r="F14" i="12" s="1"/>
  <c r="E215" i="11"/>
  <c r="E14" i="12" s="1"/>
  <c r="B209" i="11"/>
  <c r="I202" i="11"/>
  <c r="H202" i="11"/>
  <c r="G202" i="11"/>
  <c r="E202" i="11"/>
  <c r="D202" i="11"/>
  <c r="K13" i="12" s="1"/>
  <c r="I200" i="11"/>
  <c r="H200" i="11"/>
  <c r="G200" i="11"/>
  <c r="E200" i="11"/>
  <c r="D200" i="11"/>
  <c r="J13" i="12" s="1"/>
  <c r="I198" i="11"/>
  <c r="H198" i="11"/>
  <c r="G198" i="11"/>
  <c r="E198" i="11"/>
  <c r="D198" i="11"/>
  <c r="I13" i="12" s="1"/>
  <c r="I196" i="11"/>
  <c r="H196" i="11"/>
  <c r="G196" i="11"/>
  <c r="E196" i="11"/>
  <c r="D196" i="11"/>
  <c r="H13" i="12" s="1"/>
  <c r="I194" i="11"/>
  <c r="H194" i="11"/>
  <c r="G194" i="11"/>
  <c r="E194" i="11"/>
  <c r="D194" i="11"/>
  <c r="G13" i="12" s="1"/>
  <c r="I192" i="11"/>
  <c r="H192" i="11"/>
  <c r="G192" i="11"/>
  <c r="E192" i="11"/>
  <c r="D192" i="11"/>
  <c r="F13" i="12" s="1"/>
  <c r="E186" i="11"/>
  <c r="E13" i="12"/>
  <c r="B180" i="11"/>
  <c r="I173" i="11"/>
  <c r="H173" i="11"/>
  <c r="G173" i="11"/>
  <c r="E173" i="11"/>
  <c r="D173" i="11"/>
  <c r="K12" i="12" s="1"/>
  <c r="I171" i="11"/>
  <c r="H171" i="11"/>
  <c r="G171" i="11"/>
  <c r="E171" i="11"/>
  <c r="D171" i="11"/>
  <c r="J12" i="12" s="1"/>
  <c r="I169" i="11"/>
  <c r="H169" i="11"/>
  <c r="G169" i="11"/>
  <c r="E169" i="11"/>
  <c r="D169" i="11"/>
  <c r="I12" i="12" s="1"/>
  <c r="I167" i="11"/>
  <c r="H167" i="11"/>
  <c r="G167" i="11"/>
  <c r="E167" i="11"/>
  <c r="D167" i="11"/>
  <c r="H12" i="12" s="1"/>
  <c r="I165" i="11"/>
  <c r="H165" i="11"/>
  <c r="G165" i="11"/>
  <c r="E165" i="11"/>
  <c r="D165" i="11"/>
  <c r="G12" i="12" s="1"/>
  <c r="I163" i="11"/>
  <c r="H163" i="11"/>
  <c r="G163" i="11"/>
  <c r="E163" i="11"/>
  <c r="D163" i="11"/>
  <c r="F12" i="12" s="1"/>
  <c r="E157" i="11"/>
  <c r="E12" i="12" s="1"/>
  <c r="B151" i="11"/>
  <c r="I144" i="11"/>
  <c r="H144" i="11"/>
  <c r="G144" i="11"/>
  <c r="E144" i="11"/>
  <c r="D144" i="11"/>
  <c r="K11" i="12" s="1"/>
  <c r="I142" i="11"/>
  <c r="H142" i="11"/>
  <c r="G142" i="11"/>
  <c r="E142" i="11"/>
  <c r="D142" i="11"/>
  <c r="J11" i="12" s="1"/>
  <c r="I140" i="11"/>
  <c r="H140" i="11"/>
  <c r="G140" i="11"/>
  <c r="E140" i="11"/>
  <c r="D140" i="11"/>
  <c r="I11" i="12" s="1"/>
  <c r="I138" i="11"/>
  <c r="H138" i="11"/>
  <c r="G138" i="11"/>
  <c r="E138" i="11"/>
  <c r="D138" i="11"/>
  <c r="H11" i="12" s="1"/>
  <c r="I136" i="11"/>
  <c r="H136" i="11"/>
  <c r="G136" i="11"/>
  <c r="E136" i="11"/>
  <c r="D136" i="11"/>
  <c r="G11" i="12" s="1"/>
  <c r="I134" i="11"/>
  <c r="H134" i="11"/>
  <c r="G134" i="11"/>
  <c r="E134" i="11"/>
  <c r="D134" i="11"/>
  <c r="F11" i="12" s="1"/>
  <c r="E128" i="11"/>
  <c r="E11" i="12" s="1"/>
  <c r="B122" i="11"/>
  <c r="I115" i="11"/>
  <c r="H115" i="11"/>
  <c r="G115" i="11"/>
  <c r="E115" i="11"/>
  <c r="D115" i="11"/>
  <c r="K10" i="12" s="1"/>
  <c r="I113" i="11"/>
  <c r="H113" i="11"/>
  <c r="G113" i="11"/>
  <c r="E113" i="11"/>
  <c r="D113" i="11"/>
  <c r="J10" i="12" s="1"/>
  <c r="I111" i="11"/>
  <c r="H111" i="11"/>
  <c r="G111" i="11"/>
  <c r="E111" i="11"/>
  <c r="D111" i="11"/>
  <c r="I10" i="12" s="1"/>
  <c r="I109" i="11"/>
  <c r="H109" i="11"/>
  <c r="G109" i="11"/>
  <c r="E109" i="11"/>
  <c r="D109" i="11"/>
  <c r="H10" i="12" s="1"/>
  <c r="I107" i="11"/>
  <c r="H107" i="11"/>
  <c r="G107" i="11"/>
  <c r="E107" i="11"/>
  <c r="D107" i="11"/>
  <c r="G10" i="12" s="1"/>
  <c r="I105" i="11"/>
  <c r="H105" i="11"/>
  <c r="G105" i="11"/>
  <c r="E105" i="11"/>
  <c r="D105" i="11"/>
  <c r="F10" i="12" s="1"/>
  <c r="E99" i="11"/>
  <c r="E10" i="12" s="1"/>
  <c r="B93" i="11"/>
  <c r="I86" i="11"/>
  <c r="H86" i="11"/>
  <c r="G86" i="11"/>
  <c r="E86" i="11"/>
  <c r="D86" i="11"/>
  <c r="K9" i="12" s="1"/>
  <c r="I84" i="11"/>
  <c r="H84" i="11"/>
  <c r="G84" i="11"/>
  <c r="E84" i="11"/>
  <c r="D84" i="11"/>
  <c r="J9" i="12" s="1"/>
  <c r="I82" i="11"/>
  <c r="H82" i="11"/>
  <c r="G82" i="11"/>
  <c r="E82" i="11"/>
  <c r="D82" i="11"/>
  <c r="I9" i="12" s="1"/>
  <c r="I80" i="11"/>
  <c r="H80" i="11"/>
  <c r="G80" i="11"/>
  <c r="E80" i="11"/>
  <c r="D80" i="11"/>
  <c r="H9" i="12" s="1"/>
  <c r="I78" i="11"/>
  <c r="H78" i="11"/>
  <c r="G78" i="11"/>
  <c r="E78" i="11"/>
  <c r="D78" i="11"/>
  <c r="G9" i="12" s="1"/>
  <c r="I76" i="11"/>
  <c r="H76" i="11"/>
  <c r="G76" i="11"/>
  <c r="E76" i="11"/>
  <c r="D76" i="11"/>
  <c r="F9" i="12" s="1"/>
  <c r="E70" i="11"/>
  <c r="E9" i="12" s="1"/>
  <c r="B64" i="11"/>
  <c r="B35" i="11"/>
  <c r="E41" i="11"/>
  <c r="E8" i="12" s="1"/>
  <c r="D47" i="11"/>
  <c r="F8" i="12" s="1"/>
  <c r="E47" i="11"/>
  <c r="G47" i="11"/>
  <c r="H47" i="11"/>
  <c r="I47" i="11"/>
  <c r="D49" i="11"/>
  <c r="G8" i="12" s="1"/>
  <c r="E49" i="11"/>
  <c r="G49" i="11"/>
  <c r="H49" i="11"/>
  <c r="I49" i="11"/>
  <c r="D51" i="11"/>
  <c r="H8" i="12" s="1"/>
  <c r="E51" i="11"/>
  <c r="G51" i="11"/>
  <c r="H51" i="11"/>
  <c r="I51" i="11"/>
  <c r="D53" i="11"/>
  <c r="I8" i="12" s="1"/>
  <c r="E53" i="11"/>
  <c r="G53" i="11"/>
  <c r="H53" i="11"/>
  <c r="I53" i="11"/>
  <c r="D55" i="11"/>
  <c r="J8" i="12" s="1"/>
  <c r="E55" i="11"/>
  <c r="G55" i="11"/>
  <c r="H55" i="11"/>
  <c r="I55" i="11"/>
  <c r="D57" i="11"/>
  <c r="K8" i="12" s="1"/>
  <c r="E57" i="11"/>
  <c r="G57" i="11"/>
  <c r="H57" i="11"/>
  <c r="I57" i="11"/>
  <c r="E3" i="12"/>
  <c r="B3" i="12"/>
  <c r="B6" i="11"/>
  <c r="I20" i="11"/>
  <c r="I22" i="11"/>
  <c r="I24" i="11"/>
  <c r="I26" i="11"/>
  <c r="I28" i="11"/>
  <c r="I18" i="11"/>
  <c r="H20" i="11"/>
  <c r="H22" i="11"/>
  <c r="H24" i="11"/>
  <c r="H26" i="11"/>
  <c r="H28" i="11"/>
  <c r="H18" i="11"/>
  <c r="G18" i="11"/>
  <c r="G20" i="11"/>
  <c r="G22" i="11"/>
  <c r="G24" i="11"/>
  <c r="G26" i="11"/>
  <c r="G28" i="11"/>
  <c r="E18" i="11"/>
  <c r="E20" i="11"/>
  <c r="E22" i="11"/>
  <c r="E24" i="11"/>
  <c r="E26" i="11"/>
  <c r="E28" i="11"/>
  <c r="D22" i="11"/>
  <c r="H7" i="12" s="1"/>
  <c r="D24" i="11"/>
  <c r="I7" i="12" s="1"/>
  <c r="D26" i="11"/>
  <c r="J7" i="12" s="1"/>
  <c r="D28" i="11"/>
  <c r="K7" i="12" s="1"/>
  <c r="D20" i="11"/>
  <c r="G7" i="12" s="1"/>
  <c r="D18" i="11"/>
  <c r="F7" i="12" s="1"/>
  <c r="E12" i="11"/>
  <c r="E7" i="12" s="1"/>
  <c r="F17" i="18"/>
  <c r="G17" i="18" s="1"/>
  <c r="N2" i="4"/>
  <c r="L150" i="4"/>
  <c r="N150" i="4"/>
  <c r="L151" i="4"/>
  <c r="N151" i="4"/>
  <c r="N157" i="4"/>
  <c r="L143" i="4"/>
  <c r="N143" i="4"/>
  <c r="L144" i="4"/>
  <c r="N144" i="4"/>
  <c r="L145" i="4"/>
  <c r="N145" i="4"/>
  <c r="L146" i="4"/>
  <c r="N146" i="4"/>
  <c r="L147" i="4"/>
  <c r="N147" i="4"/>
  <c r="L148" i="4"/>
  <c r="N148" i="4"/>
  <c r="L149" i="4"/>
  <c r="N149" i="4"/>
  <c r="N138" i="4"/>
  <c r="L139" i="4"/>
  <c r="N139" i="4"/>
  <c r="L140" i="4"/>
  <c r="N140" i="4"/>
  <c r="L141" i="4"/>
  <c r="N141" i="4"/>
  <c r="L142" i="4"/>
  <c r="N142" i="4"/>
  <c r="L132" i="4"/>
  <c r="N132" i="4"/>
  <c r="L133" i="4"/>
  <c r="N133" i="4"/>
  <c r="L134" i="4"/>
  <c r="N134" i="4"/>
  <c r="L135" i="4"/>
  <c r="N135" i="4"/>
  <c r="L136" i="4"/>
  <c r="N136" i="4"/>
  <c r="L137" i="4"/>
  <c r="N137" i="4"/>
  <c r="L138" i="4"/>
  <c r="L122" i="4"/>
  <c r="N122" i="4"/>
  <c r="L123" i="4"/>
  <c r="N123" i="4"/>
  <c r="L124" i="4"/>
  <c r="N124" i="4"/>
  <c r="L125" i="4"/>
  <c r="N125" i="4"/>
  <c r="L126" i="4"/>
  <c r="N126" i="4"/>
  <c r="L127" i="4"/>
  <c r="N127" i="4"/>
  <c r="L128" i="4"/>
  <c r="N128" i="4"/>
  <c r="L129" i="4"/>
  <c r="N129" i="4"/>
  <c r="L130" i="4"/>
  <c r="N130" i="4"/>
  <c r="L131" i="4"/>
  <c r="N131" i="4"/>
  <c r="L110" i="4"/>
  <c r="N110" i="4"/>
  <c r="L111" i="4"/>
  <c r="N111" i="4"/>
  <c r="L112" i="4"/>
  <c r="N112" i="4"/>
  <c r="L113" i="4"/>
  <c r="N113" i="4"/>
  <c r="L114" i="4"/>
  <c r="N114" i="4"/>
  <c r="L115" i="4"/>
  <c r="N115" i="4"/>
  <c r="L116" i="4"/>
  <c r="N116" i="4"/>
  <c r="L117" i="4"/>
  <c r="N117" i="4"/>
  <c r="L118" i="4"/>
  <c r="N118" i="4"/>
  <c r="L119" i="4"/>
  <c r="N119" i="4"/>
  <c r="L120" i="4"/>
  <c r="N120" i="4"/>
  <c r="L121" i="4"/>
  <c r="N121" i="4"/>
  <c r="N105" i="4"/>
  <c r="N102" i="4"/>
  <c r="L103" i="4"/>
  <c r="N103" i="4"/>
  <c r="L104" i="4"/>
  <c r="N104" i="4"/>
  <c r="L105" i="4"/>
  <c r="L106" i="4"/>
  <c r="N106" i="4"/>
  <c r="L107" i="4"/>
  <c r="N107" i="4"/>
  <c r="L108" i="4"/>
  <c r="N108" i="4"/>
  <c r="L109" i="4"/>
  <c r="N109" i="4"/>
  <c r="L96" i="4"/>
  <c r="N96" i="4"/>
  <c r="L97" i="4"/>
  <c r="N97" i="4"/>
  <c r="L98" i="4"/>
  <c r="N98" i="4"/>
  <c r="L99" i="4"/>
  <c r="N99" i="4"/>
  <c r="L100" i="4"/>
  <c r="N100" i="4"/>
  <c r="L101" i="4"/>
  <c r="N101" i="4"/>
  <c r="L102" i="4"/>
  <c r="L91" i="4"/>
  <c r="N91" i="4"/>
  <c r="L92" i="4"/>
  <c r="N92" i="4"/>
  <c r="L93" i="4"/>
  <c r="N93" i="4"/>
  <c r="L94" i="4"/>
  <c r="N94" i="4"/>
  <c r="L95" i="4"/>
  <c r="N95" i="4"/>
  <c r="L85" i="4"/>
  <c r="N85" i="4"/>
  <c r="L86" i="4"/>
  <c r="N86" i="4"/>
  <c r="L87" i="4"/>
  <c r="N87" i="4"/>
  <c r="L88" i="4"/>
  <c r="N88" i="4"/>
  <c r="L89" i="4"/>
  <c r="N89" i="4"/>
  <c r="L90" i="4"/>
  <c r="N90" i="4"/>
  <c r="N84" i="4"/>
  <c r="L75" i="4"/>
  <c r="N75" i="4"/>
  <c r="L76" i="4"/>
  <c r="N76" i="4"/>
  <c r="L77" i="4"/>
  <c r="N77" i="4"/>
  <c r="L78" i="4"/>
  <c r="N78" i="4"/>
  <c r="L79" i="4"/>
  <c r="N79" i="4"/>
  <c r="L80" i="4"/>
  <c r="N80" i="4"/>
  <c r="L81" i="4"/>
  <c r="N81" i="4"/>
  <c r="L82" i="4"/>
  <c r="N82" i="4"/>
  <c r="L83" i="4"/>
  <c r="N83" i="4"/>
  <c r="L84" i="4"/>
  <c r="L66" i="4"/>
  <c r="N66" i="4"/>
  <c r="L67" i="4"/>
  <c r="N67" i="4"/>
  <c r="L68" i="4"/>
  <c r="N68" i="4"/>
  <c r="L69" i="4"/>
  <c r="N69" i="4"/>
  <c r="L70" i="4"/>
  <c r="N70" i="4"/>
  <c r="L71" i="4"/>
  <c r="N71" i="4"/>
  <c r="L72" i="4"/>
  <c r="N72" i="4"/>
  <c r="L73" i="4"/>
  <c r="N73" i="4"/>
  <c r="L74" i="4"/>
  <c r="N74" i="4"/>
  <c r="N64" i="4"/>
  <c r="L65" i="4"/>
  <c r="N65" i="4"/>
  <c r="L58" i="4"/>
  <c r="N58" i="4"/>
  <c r="L59" i="4"/>
  <c r="N59" i="4"/>
  <c r="L60" i="4"/>
  <c r="N60" i="4"/>
  <c r="L61" i="4"/>
  <c r="N61" i="4"/>
  <c r="L62" i="4"/>
  <c r="N62" i="4"/>
  <c r="L63" i="4"/>
  <c r="N63" i="4"/>
  <c r="L64" i="4"/>
  <c r="N49" i="4"/>
  <c r="L50" i="4"/>
  <c r="N50" i="4"/>
  <c r="L51" i="4"/>
  <c r="N51" i="4"/>
  <c r="L52" i="4"/>
  <c r="N52" i="4"/>
  <c r="L53" i="4"/>
  <c r="N53" i="4"/>
  <c r="L54" i="4"/>
  <c r="N54" i="4"/>
  <c r="L55" i="4"/>
  <c r="N55" i="4"/>
  <c r="L56" i="4"/>
  <c r="N56" i="4"/>
  <c r="L57" i="4"/>
  <c r="N57" i="4"/>
  <c r="L2" i="4"/>
  <c r="L39" i="4"/>
  <c r="N39" i="4"/>
  <c r="L40" i="4"/>
  <c r="N40" i="4"/>
  <c r="L41" i="4"/>
  <c r="N41" i="4"/>
  <c r="L42" i="4"/>
  <c r="N42" i="4"/>
  <c r="L43" i="4"/>
  <c r="N43" i="4"/>
  <c r="L44" i="4"/>
  <c r="N44" i="4"/>
  <c r="L45" i="4"/>
  <c r="N45" i="4"/>
  <c r="L46" i="4"/>
  <c r="N46" i="4"/>
  <c r="L47" i="4"/>
  <c r="N47" i="4"/>
  <c r="L48" i="4"/>
  <c r="N48" i="4"/>
  <c r="L49" i="4"/>
  <c r="N29" i="4"/>
  <c r="L30" i="4"/>
  <c r="N30" i="4"/>
  <c r="L31" i="4"/>
  <c r="N31" i="4"/>
  <c r="L32" i="4"/>
  <c r="N32" i="4"/>
  <c r="L33" i="4"/>
  <c r="N33" i="4"/>
  <c r="L34" i="4"/>
  <c r="N34" i="4"/>
  <c r="L35" i="4"/>
  <c r="N35" i="4"/>
  <c r="L36" i="4"/>
  <c r="N36" i="4"/>
  <c r="L37" i="4"/>
  <c r="N37" i="4"/>
  <c r="L38" i="4"/>
  <c r="N38" i="4"/>
  <c r="J150" i="4"/>
  <c r="J151" i="4"/>
  <c r="J147" i="4"/>
  <c r="J148" i="4"/>
  <c r="J149" i="4"/>
  <c r="J145" i="4"/>
  <c r="J146" i="4"/>
  <c r="J142" i="4"/>
  <c r="J143" i="4"/>
  <c r="J144" i="4"/>
  <c r="J138" i="4"/>
  <c r="J139" i="4"/>
  <c r="J140" i="4"/>
  <c r="J141" i="4"/>
  <c r="J131" i="4"/>
  <c r="J132" i="4"/>
  <c r="J133" i="4"/>
  <c r="J134" i="4"/>
  <c r="J135" i="4"/>
  <c r="J136" i="4"/>
  <c r="J137" i="4"/>
  <c r="J121" i="4"/>
  <c r="J122" i="4"/>
  <c r="J123" i="4"/>
  <c r="J124" i="4"/>
  <c r="J125" i="4"/>
  <c r="J126" i="4"/>
  <c r="J127" i="4"/>
  <c r="J128" i="4"/>
  <c r="J129" i="4"/>
  <c r="J130" i="4"/>
  <c r="J110" i="4"/>
  <c r="J111" i="4"/>
  <c r="J112" i="4"/>
  <c r="J113" i="4"/>
  <c r="J114" i="4"/>
  <c r="J115" i="4"/>
  <c r="J116" i="4"/>
  <c r="J117" i="4"/>
  <c r="J118" i="4"/>
  <c r="J119" i="4"/>
  <c r="J120" i="4"/>
  <c r="J92" i="4"/>
  <c r="J93" i="4"/>
  <c r="J94" i="4"/>
  <c r="J95" i="4"/>
  <c r="J96" i="4"/>
  <c r="J97" i="4"/>
  <c r="J98" i="4"/>
  <c r="J99" i="4"/>
  <c r="J100" i="4"/>
  <c r="J101" i="4"/>
  <c r="J102" i="4"/>
  <c r="J103" i="4"/>
  <c r="J104" i="4"/>
  <c r="J105" i="4"/>
  <c r="J106" i="4"/>
  <c r="J107" i="4"/>
  <c r="J108" i="4"/>
  <c r="J109" i="4"/>
  <c r="J83" i="4"/>
  <c r="J84" i="4"/>
  <c r="J85" i="4"/>
  <c r="J86" i="4"/>
  <c r="J87" i="4"/>
  <c r="J88" i="4"/>
  <c r="J89" i="4"/>
  <c r="J90" i="4"/>
  <c r="J91" i="4"/>
  <c r="J74" i="4"/>
  <c r="J75" i="4"/>
  <c r="J76" i="4"/>
  <c r="J77" i="4"/>
  <c r="J78" i="4"/>
  <c r="J79" i="4"/>
  <c r="J80" i="4"/>
  <c r="J81" i="4"/>
  <c r="J82" i="4"/>
  <c r="J70" i="4"/>
  <c r="J71" i="4"/>
  <c r="J72" i="4"/>
  <c r="J73" i="4"/>
  <c r="J64" i="4"/>
  <c r="J65" i="4"/>
  <c r="J66" i="4"/>
  <c r="J67" i="4"/>
  <c r="J68" i="4"/>
  <c r="J69" i="4"/>
  <c r="J57" i="4"/>
  <c r="J58" i="4"/>
  <c r="J59" i="4"/>
  <c r="J60" i="4"/>
  <c r="J61" i="4"/>
  <c r="J62" i="4"/>
  <c r="J63" i="4"/>
  <c r="J50" i="4"/>
  <c r="J51" i="4"/>
  <c r="J52" i="4"/>
  <c r="J53" i="4"/>
  <c r="J54" i="4"/>
  <c r="J55" i="4"/>
  <c r="J56" i="4"/>
  <c r="J45" i="4"/>
  <c r="J46" i="4"/>
  <c r="J47" i="4"/>
  <c r="J48" i="4"/>
  <c r="J49" i="4"/>
  <c r="J42" i="4"/>
  <c r="J43" i="4"/>
  <c r="J44" i="4"/>
  <c r="J12" i="4"/>
  <c r="L12" i="4"/>
  <c r="N12" i="4"/>
  <c r="J13" i="4"/>
  <c r="L13" i="4"/>
  <c r="N13" i="4"/>
  <c r="J14" i="4"/>
  <c r="L14" i="4"/>
  <c r="N14" i="4"/>
  <c r="J15" i="4"/>
  <c r="L15" i="4"/>
  <c r="N15" i="4"/>
  <c r="J16" i="4"/>
  <c r="L16" i="4"/>
  <c r="N16" i="4"/>
  <c r="J17" i="4"/>
  <c r="L17" i="4"/>
  <c r="N17" i="4"/>
  <c r="J18" i="4"/>
  <c r="L18" i="4"/>
  <c r="N18" i="4"/>
  <c r="J19" i="4"/>
  <c r="L19" i="4"/>
  <c r="N19" i="4"/>
  <c r="J20" i="4"/>
  <c r="L20" i="4"/>
  <c r="N20" i="4"/>
  <c r="J21" i="4"/>
  <c r="L21" i="4"/>
  <c r="N21" i="4"/>
  <c r="J22" i="4"/>
  <c r="L22" i="4"/>
  <c r="N22" i="4"/>
  <c r="J23" i="4"/>
  <c r="L23" i="4"/>
  <c r="N23" i="4"/>
  <c r="J24" i="4"/>
  <c r="L24" i="4"/>
  <c r="N24" i="4"/>
  <c r="J25" i="4"/>
  <c r="L25" i="4"/>
  <c r="N25" i="4"/>
  <c r="J26" i="4"/>
  <c r="L26" i="4"/>
  <c r="N26" i="4"/>
  <c r="J27" i="4"/>
  <c r="L27" i="4"/>
  <c r="N27" i="4"/>
  <c r="J28" i="4"/>
  <c r="L28" i="4"/>
  <c r="N28" i="4"/>
  <c r="J29" i="4"/>
  <c r="L29" i="4"/>
  <c r="J30" i="4"/>
  <c r="J31" i="4"/>
  <c r="J32" i="4"/>
  <c r="J33" i="4"/>
  <c r="J34" i="4"/>
  <c r="J35" i="4"/>
  <c r="J36" i="4"/>
  <c r="J37" i="4"/>
  <c r="J38" i="4"/>
  <c r="J39" i="4"/>
  <c r="J40" i="4"/>
  <c r="J41" i="4"/>
  <c r="E49" i="2"/>
  <c r="D48" i="22" s="1"/>
  <c r="F49" i="2"/>
  <c r="H48" i="22" s="1"/>
  <c r="H49" i="2"/>
  <c r="B12" i="4" s="1"/>
  <c r="L49" i="2"/>
  <c r="N49" i="2" s="1"/>
  <c r="F50" i="2"/>
  <c r="I48" i="22" s="1"/>
  <c r="L50" i="2"/>
  <c r="N50" i="2" s="1"/>
  <c r="L51" i="2"/>
  <c r="N51" i="2" s="1"/>
  <c r="D52" i="2"/>
  <c r="D51" i="22" s="1"/>
  <c r="E52" i="2"/>
  <c r="D50" i="22" s="1"/>
  <c r="F52" i="2"/>
  <c r="H50" i="22" s="1"/>
  <c r="H52" i="2"/>
  <c r="B13" i="4" s="1"/>
  <c r="L52" i="2"/>
  <c r="N52" i="2" s="1"/>
  <c r="F53" i="2"/>
  <c r="I50" i="22" s="1"/>
  <c r="L53" i="2"/>
  <c r="N53" i="2" s="1"/>
  <c r="L54" i="2"/>
  <c r="N54" i="2" s="1"/>
  <c r="D55" i="2"/>
  <c r="E55" i="2"/>
  <c r="D52" i="22" s="1"/>
  <c r="F55" i="2"/>
  <c r="H52" i="22" s="1"/>
  <c r="H55" i="2"/>
  <c r="B14" i="4" s="1"/>
  <c r="L55" i="2"/>
  <c r="N55" i="2" s="1"/>
  <c r="F56" i="2"/>
  <c r="I52" i="22" s="1"/>
  <c r="L56" i="2"/>
  <c r="N56" i="2" s="1"/>
  <c r="L57" i="2"/>
  <c r="N57" i="2" s="1"/>
  <c r="D58" i="2"/>
  <c r="D55" i="22" s="1"/>
  <c r="E58" i="2"/>
  <c r="D54" i="22" s="1"/>
  <c r="F58" i="2"/>
  <c r="H54" i="22" s="1"/>
  <c r="H58" i="2"/>
  <c r="L58" i="2"/>
  <c r="N58" i="2" s="1"/>
  <c r="F59" i="2"/>
  <c r="I54" i="22" s="1"/>
  <c r="L59" i="2"/>
  <c r="N59" i="2" s="1"/>
  <c r="L60" i="2"/>
  <c r="N60" i="2" s="1"/>
  <c r="D61" i="2"/>
  <c r="D29" i="24" s="1"/>
  <c r="E61" i="2"/>
  <c r="D28" i="24" s="1"/>
  <c r="F61" i="2"/>
  <c r="H28" i="24" s="1"/>
  <c r="H61" i="2"/>
  <c r="B16" i="4" s="1"/>
  <c r="L61" i="2"/>
  <c r="N61" i="2" s="1"/>
  <c r="K16" i="4" s="1"/>
  <c r="F62" i="2"/>
  <c r="I28" i="24" s="1"/>
  <c r="L62" i="2"/>
  <c r="N62" i="2" s="1"/>
  <c r="M16" i="4" s="1"/>
  <c r="L63" i="2"/>
  <c r="N63" i="2" s="1"/>
  <c r="O16" i="4" s="1"/>
  <c r="D64" i="2"/>
  <c r="D31" i="24" s="1"/>
  <c r="E64" i="2"/>
  <c r="D30" i="24" s="1"/>
  <c r="F64" i="2"/>
  <c r="H30" i="24" s="1"/>
  <c r="H64" i="2"/>
  <c r="B17" i="4" s="1"/>
  <c r="L64" i="2"/>
  <c r="N64" i="2" s="1"/>
  <c r="K17" i="4" s="1"/>
  <c r="F65" i="2"/>
  <c r="I30" i="24" s="1"/>
  <c r="L65" i="2"/>
  <c r="N65" i="2" s="1"/>
  <c r="M17" i="4" s="1"/>
  <c r="L66" i="2"/>
  <c r="N66" i="2" s="1"/>
  <c r="O17" i="4" s="1"/>
  <c r="D67" i="2"/>
  <c r="D33" i="24" s="1"/>
  <c r="E67" i="2"/>
  <c r="D32" i="24" s="1"/>
  <c r="F67" i="2"/>
  <c r="H32" i="24" s="1"/>
  <c r="H67" i="2"/>
  <c r="B18" i="4" s="1"/>
  <c r="L67" i="2"/>
  <c r="N67" i="2" s="1"/>
  <c r="K18" i="4" s="1"/>
  <c r="F68" i="2"/>
  <c r="I32" i="24" s="1"/>
  <c r="L68" i="2"/>
  <c r="N68" i="2" s="1"/>
  <c r="M18" i="4" s="1"/>
  <c r="L69" i="2"/>
  <c r="N69" i="2" s="1"/>
  <c r="O18" i="4" s="1"/>
  <c r="D70" i="2"/>
  <c r="D35" i="24" s="1"/>
  <c r="E70" i="2"/>
  <c r="D34" i="24" s="1"/>
  <c r="F70" i="2"/>
  <c r="H34" i="24" s="1"/>
  <c r="H70" i="2"/>
  <c r="B19" i="4" s="1"/>
  <c r="L70" i="2"/>
  <c r="N70" i="2" s="1"/>
  <c r="K19" i="4" s="1"/>
  <c r="F71" i="2"/>
  <c r="I34" i="24" s="1"/>
  <c r="L71" i="2"/>
  <c r="N71" i="2" s="1"/>
  <c r="M19" i="4" s="1"/>
  <c r="L72" i="2"/>
  <c r="N72" i="2" s="1"/>
  <c r="O19" i="4" s="1"/>
  <c r="D73" i="2"/>
  <c r="D37" i="24" s="1"/>
  <c r="E73" i="2"/>
  <c r="D36" i="24" s="1"/>
  <c r="F73" i="2"/>
  <c r="H36" i="24" s="1"/>
  <c r="H73" i="2"/>
  <c r="B20" i="4" s="1"/>
  <c r="L73" i="2"/>
  <c r="N73" i="2" s="1"/>
  <c r="K20" i="4" s="1"/>
  <c r="F74" i="2"/>
  <c r="I36" i="24" s="1"/>
  <c r="L74" i="2"/>
  <c r="N74" i="2" s="1"/>
  <c r="M20" i="4" s="1"/>
  <c r="L75" i="2"/>
  <c r="N75" i="2" s="1"/>
  <c r="O20" i="4" s="1"/>
  <c r="D76" i="2"/>
  <c r="D39" i="24" s="1"/>
  <c r="E76" i="2"/>
  <c r="D38" i="24" s="1"/>
  <c r="F76" i="2"/>
  <c r="H38" i="24" s="1"/>
  <c r="H76" i="2"/>
  <c r="B21" i="4" s="1"/>
  <c r="L76" i="2"/>
  <c r="N76" i="2" s="1"/>
  <c r="K21" i="4" s="1"/>
  <c r="F77" i="2"/>
  <c r="I38" i="24" s="1"/>
  <c r="L77" i="2"/>
  <c r="N77" i="2" s="1"/>
  <c r="M21" i="4" s="1"/>
  <c r="L78" i="2"/>
  <c r="N78" i="2" s="1"/>
  <c r="O21" i="4" s="1"/>
  <c r="D79" i="2"/>
  <c r="D41" i="24" s="1"/>
  <c r="E79" i="2"/>
  <c r="D40" i="24" s="1"/>
  <c r="F79" i="2"/>
  <c r="H40" i="24" s="1"/>
  <c r="H79" i="2"/>
  <c r="L79" i="2"/>
  <c r="N79" i="2" s="1"/>
  <c r="K22" i="4" s="1"/>
  <c r="F80" i="2"/>
  <c r="I40" i="24" s="1"/>
  <c r="L80" i="2"/>
  <c r="N80" i="2" s="1"/>
  <c r="M22" i="4" s="1"/>
  <c r="L81" i="2"/>
  <c r="N81" i="2" s="1"/>
  <c r="O22" i="4" s="1"/>
  <c r="I10"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9" i="4"/>
  <c r="I8" i="4"/>
  <c r="I7" i="4"/>
  <c r="I6" i="4"/>
  <c r="I5" i="4"/>
  <c r="I4" i="4"/>
  <c r="I3" i="4"/>
  <c r="I2" i="4"/>
  <c r="F131" i="4"/>
  <c r="F132" i="4"/>
  <c r="F133" i="4"/>
  <c r="F134" i="4"/>
  <c r="F135" i="4"/>
  <c r="F136" i="4"/>
  <c r="F137" i="4"/>
  <c r="F138" i="4"/>
  <c r="F139" i="4"/>
  <c r="F140" i="4"/>
  <c r="F141" i="4"/>
  <c r="F142" i="4"/>
  <c r="F143" i="4"/>
  <c r="F144" i="4"/>
  <c r="F145" i="4"/>
  <c r="F146" i="4"/>
  <c r="F147" i="4"/>
  <c r="F148" i="4"/>
  <c r="F149" i="4"/>
  <c r="F150" i="4"/>
  <c r="F151"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L8" i="4"/>
  <c r="N8" i="4"/>
  <c r="J9" i="4"/>
  <c r="L9" i="4"/>
  <c r="N9" i="4"/>
  <c r="J10" i="4"/>
  <c r="L10" i="4"/>
  <c r="N10" i="4"/>
  <c r="J11" i="4"/>
  <c r="L11" i="4"/>
  <c r="N11" i="4"/>
  <c r="L4" i="4"/>
  <c r="N4" i="4"/>
  <c r="J5" i="4"/>
  <c r="L5" i="4"/>
  <c r="N5" i="4"/>
  <c r="J6" i="4"/>
  <c r="L6" i="4"/>
  <c r="N6" i="4"/>
  <c r="J7" i="4"/>
  <c r="L7" i="4"/>
  <c r="N7" i="4"/>
  <c r="J8" i="4"/>
  <c r="J3" i="4"/>
  <c r="L3" i="4"/>
  <c r="N3" i="4"/>
  <c r="J4"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H22" i="2"/>
  <c r="B3" i="4" s="1"/>
  <c r="H25" i="2"/>
  <c r="B4" i="4" s="1"/>
  <c r="H28" i="2"/>
  <c r="B5" i="4" s="1"/>
  <c r="H31" i="2"/>
  <c r="B6" i="4" s="1"/>
  <c r="H34" i="2"/>
  <c r="B7" i="4" s="1"/>
  <c r="H37" i="2"/>
  <c r="B8" i="4" s="1"/>
  <c r="H40" i="2"/>
  <c r="B9" i="4" s="1"/>
  <c r="H43" i="2"/>
  <c r="B10" i="4" s="1"/>
  <c r="H46" i="2"/>
  <c r="B11" i="4" s="1"/>
  <c r="H82" i="2"/>
  <c r="H85" i="2"/>
  <c r="B24" i="4" s="1"/>
  <c r="H88" i="2"/>
  <c r="B25" i="4" s="1"/>
  <c r="H91" i="2"/>
  <c r="B26" i="4" s="1"/>
  <c r="H94" i="2"/>
  <c r="B27" i="4" s="1"/>
  <c r="H97" i="2"/>
  <c r="B28" i="4" s="1"/>
  <c r="H100" i="2"/>
  <c r="B29" i="4" s="1"/>
  <c r="H103" i="2"/>
  <c r="B30" i="4" s="1"/>
  <c r="H106" i="2"/>
  <c r="H109" i="2"/>
  <c r="B32" i="4" s="1"/>
  <c r="H112" i="2"/>
  <c r="B33" i="4" s="1"/>
  <c r="H115" i="2"/>
  <c r="B34" i="4" s="1"/>
  <c r="H118" i="2"/>
  <c r="B35" i="4" s="1"/>
  <c r="H121" i="2"/>
  <c r="B36" i="4" s="1"/>
  <c r="H124" i="2"/>
  <c r="H127" i="2"/>
  <c r="B38" i="4" s="1"/>
  <c r="H130" i="2"/>
  <c r="B39" i="4" s="1"/>
  <c r="H133" i="2"/>
  <c r="B40" i="4" s="1"/>
  <c r="H136" i="2"/>
  <c r="B41" i="4" s="1"/>
  <c r="H139" i="2"/>
  <c r="B42" i="4" s="1"/>
  <c r="H142" i="2"/>
  <c r="H145" i="2"/>
  <c r="B44" i="4" s="1"/>
  <c r="H148" i="2"/>
  <c r="B45" i="4" s="1"/>
  <c r="H151" i="2"/>
  <c r="B46" i="4" s="1"/>
  <c r="H154" i="2"/>
  <c r="B47" i="4" s="1"/>
  <c r="H157" i="2"/>
  <c r="B48" i="4" s="1"/>
  <c r="H160" i="2"/>
  <c r="B49" i="4" s="1"/>
  <c r="H163" i="2"/>
  <c r="B50" i="4" s="1"/>
  <c r="H166" i="2"/>
  <c r="B51" i="4" s="1"/>
  <c r="H169" i="2"/>
  <c r="B52" i="4" s="1"/>
  <c r="H172" i="2"/>
  <c r="B53" i="4" s="1"/>
  <c r="H175" i="2"/>
  <c r="B54" i="4" s="1"/>
  <c r="H178" i="2"/>
  <c r="B55" i="4" s="1"/>
  <c r="H181" i="2"/>
  <c r="B56" i="4" s="1"/>
  <c r="H184" i="2"/>
  <c r="B57" i="4" s="1"/>
  <c r="H187" i="2"/>
  <c r="B58" i="4" s="1"/>
  <c r="H190" i="2"/>
  <c r="B59" i="4" s="1"/>
  <c r="H193" i="2"/>
  <c r="B60" i="4" s="1"/>
  <c r="H196" i="2"/>
  <c r="B61" i="4" s="1"/>
  <c r="H199" i="2"/>
  <c r="B62" i="4" s="1"/>
  <c r="H202" i="2"/>
  <c r="H205" i="2"/>
  <c r="B64" i="4" s="1"/>
  <c r="H208" i="2"/>
  <c r="B65" i="4" s="1"/>
  <c r="H211" i="2"/>
  <c r="B66" i="4" s="1"/>
  <c r="H214" i="2"/>
  <c r="B67" i="4" s="1"/>
  <c r="H217" i="2"/>
  <c r="B68" i="4" s="1"/>
  <c r="H220" i="2"/>
  <c r="B69" i="4" s="1"/>
  <c r="H223" i="2"/>
  <c r="B70" i="4" s="1"/>
  <c r="H226" i="2"/>
  <c r="H229" i="2"/>
  <c r="B72" i="4" s="1"/>
  <c r="H232" i="2"/>
  <c r="B73" i="4" s="1"/>
  <c r="H235" i="2"/>
  <c r="B74" i="4" s="1"/>
  <c r="H238" i="2"/>
  <c r="H241" i="2"/>
  <c r="B76" i="4" s="1"/>
  <c r="H244" i="2"/>
  <c r="B77" i="4" s="1"/>
  <c r="H247" i="2"/>
  <c r="B78" i="4" s="1"/>
  <c r="H250" i="2"/>
  <c r="H253" i="2"/>
  <c r="B80" i="4" s="1"/>
  <c r="H256" i="2"/>
  <c r="B81" i="4" s="1"/>
  <c r="H259" i="2"/>
  <c r="B82" i="4" s="1"/>
  <c r="H262" i="2"/>
  <c r="B83" i="4" s="1"/>
  <c r="H265" i="2"/>
  <c r="B84" i="4" s="1"/>
  <c r="H268" i="2"/>
  <c r="B85" i="4" s="1"/>
  <c r="H271" i="2"/>
  <c r="H274" i="2"/>
  <c r="B87" i="4" s="1"/>
  <c r="H277" i="2"/>
  <c r="B88" i="4" s="1"/>
  <c r="H280" i="2"/>
  <c r="B89" i="4" s="1"/>
  <c r="H283" i="2"/>
  <c r="B90" i="4" s="1"/>
  <c r="H286" i="2"/>
  <c r="H289" i="2"/>
  <c r="B92" i="4" s="1"/>
  <c r="H292" i="2"/>
  <c r="B93" i="4" s="1"/>
  <c r="H295" i="2"/>
  <c r="B94" i="4" s="1"/>
  <c r="H298" i="2"/>
  <c r="B95" i="4" s="1"/>
  <c r="H301" i="2"/>
  <c r="B96" i="4" s="1"/>
  <c r="H304" i="2"/>
  <c r="B97" i="4" s="1"/>
  <c r="H307" i="2"/>
  <c r="B98" i="4" s="1"/>
  <c r="H310" i="2"/>
  <c r="B99" i="4" s="1"/>
  <c r="H313" i="2"/>
  <c r="B100" i="4" s="1"/>
  <c r="H316" i="2"/>
  <c r="B101" i="4" s="1"/>
  <c r="H319" i="2"/>
  <c r="B102" i="4" s="1"/>
  <c r="H322" i="2"/>
  <c r="B103" i="4" s="1"/>
  <c r="H325" i="2"/>
  <c r="B104" i="4" s="1"/>
  <c r="H328" i="2"/>
  <c r="B105" i="4" s="1"/>
  <c r="H331" i="2"/>
  <c r="B106" i="4" s="1"/>
  <c r="H334" i="2"/>
  <c r="B107" i="4" s="1"/>
  <c r="H337" i="2"/>
  <c r="B108" i="4" s="1"/>
  <c r="H340" i="2"/>
  <c r="B109" i="4" s="1"/>
  <c r="H343" i="2"/>
  <c r="B110" i="4" s="1"/>
  <c r="H346" i="2"/>
  <c r="B111" i="4" s="1"/>
  <c r="H349" i="2"/>
  <c r="B112" i="4" s="1"/>
  <c r="H352" i="2"/>
  <c r="B113" i="4" s="1"/>
  <c r="H355" i="2"/>
  <c r="B114" i="4" s="1"/>
  <c r="H358" i="2"/>
  <c r="B115" i="4" s="1"/>
  <c r="H361" i="2"/>
  <c r="B116" i="4" s="1"/>
  <c r="H364" i="2"/>
  <c r="B117" i="4" s="1"/>
  <c r="H367" i="2"/>
  <c r="B118" i="4" s="1"/>
  <c r="H370" i="2"/>
  <c r="B119" i="4" s="1"/>
  <c r="H373" i="2"/>
  <c r="B120" i="4" s="1"/>
  <c r="H376" i="2"/>
  <c r="B121" i="4" s="1"/>
  <c r="H379" i="2"/>
  <c r="B122" i="4" s="1"/>
  <c r="H382" i="2"/>
  <c r="B123" i="4" s="1"/>
  <c r="H385" i="2"/>
  <c r="B124" i="4" s="1"/>
  <c r="H388" i="2"/>
  <c r="B125" i="4" s="1"/>
  <c r="H391" i="2"/>
  <c r="B126" i="4" s="1"/>
  <c r="H394" i="2"/>
  <c r="B127" i="4" s="1"/>
  <c r="H397" i="2"/>
  <c r="B128" i="4" s="1"/>
  <c r="H400" i="2"/>
  <c r="B129" i="4" s="1"/>
  <c r="H403" i="2"/>
  <c r="B130" i="4" s="1"/>
  <c r="H406" i="2"/>
  <c r="B131" i="4" s="1"/>
  <c r="H409" i="2"/>
  <c r="B132" i="4" s="1"/>
  <c r="H412" i="2"/>
  <c r="B133" i="4" s="1"/>
  <c r="H415" i="2"/>
  <c r="B134" i="4" s="1"/>
  <c r="H418" i="2"/>
  <c r="B135" i="4" s="1"/>
  <c r="H421" i="2"/>
  <c r="B136" i="4" s="1"/>
  <c r="H424" i="2"/>
  <c r="B137" i="4" s="1"/>
  <c r="H427" i="2"/>
  <c r="B138" i="4" s="1"/>
  <c r="H430" i="2"/>
  <c r="B139" i="4" s="1"/>
  <c r="H433" i="2"/>
  <c r="B140" i="4" s="1"/>
  <c r="H436" i="2"/>
  <c r="B141" i="4" s="1"/>
  <c r="H439" i="2"/>
  <c r="B142" i="4" s="1"/>
  <c r="H442" i="2"/>
  <c r="B143" i="4" s="1"/>
  <c r="H445" i="2"/>
  <c r="B144" i="4" s="1"/>
  <c r="H448" i="2"/>
  <c r="B145" i="4" s="1"/>
  <c r="H451" i="2"/>
  <c r="B146" i="4" s="1"/>
  <c r="H454" i="2"/>
  <c r="B147" i="4" s="1"/>
  <c r="H457" i="2"/>
  <c r="B148" i="4" s="1"/>
  <c r="H460" i="2"/>
  <c r="B149" i="4" s="1"/>
  <c r="H463" i="2"/>
  <c r="B150" i="4" s="1"/>
  <c r="H466" i="2"/>
  <c r="B151" i="4" s="1"/>
  <c r="H19" i="2"/>
  <c r="B2" i="4" s="1"/>
  <c r="L48" i="2"/>
  <c r="N48" i="2" s="1"/>
  <c r="L47" i="2"/>
  <c r="N47" i="2" s="1"/>
  <c r="F47" i="2"/>
  <c r="I46" i="22" s="1"/>
  <c r="L46" i="2"/>
  <c r="N46" i="2" s="1"/>
  <c r="F46" i="2"/>
  <c r="H46" i="22" s="1"/>
  <c r="E46" i="2"/>
  <c r="D46" i="22" s="1"/>
  <c r="D46" i="2"/>
  <c r="D47" i="22" s="1"/>
  <c r="L45" i="2"/>
  <c r="N45" i="2" s="1"/>
  <c r="L44" i="2"/>
  <c r="N44" i="2" s="1"/>
  <c r="F44" i="2"/>
  <c r="I44" i="22" s="1"/>
  <c r="L43" i="2"/>
  <c r="N43" i="2" s="1"/>
  <c r="F43" i="2"/>
  <c r="H44" i="22" s="1"/>
  <c r="E43" i="2"/>
  <c r="D44" i="22" s="1"/>
  <c r="L42" i="2"/>
  <c r="N42" i="2" s="1"/>
  <c r="L41" i="2"/>
  <c r="N41" i="2" s="1"/>
  <c r="F41" i="2"/>
  <c r="I42" i="22" s="1"/>
  <c r="L40" i="2"/>
  <c r="N40" i="2" s="1"/>
  <c r="F40" i="2"/>
  <c r="H42" i="22" s="1"/>
  <c r="E40" i="2"/>
  <c r="D42" i="22" s="1"/>
  <c r="D40" i="2"/>
  <c r="D43" i="22" s="1"/>
  <c r="L39" i="2"/>
  <c r="N39" i="2" s="1"/>
  <c r="L38" i="2"/>
  <c r="N38" i="2" s="1"/>
  <c r="F38" i="2"/>
  <c r="I40" i="22" s="1"/>
  <c r="L37" i="2"/>
  <c r="N37" i="2" s="1"/>
  <c r="F37" i="2"/>
  <c r="H40" i="22" s="1"/>
  <c r="E37" i="2"/>
  <c r="D40" i="22" s="1"/>
  <c r="D37" i="2"/>
  <c r="D41" i="22" s="1"/>
  <c r="L36" i="2"/>
  <c r="N36" i="2" s="1"/>
  <c r="L35" i="2"/>
  <c r="N35" i="2" s="1"/>
  <c r="F35" i="2"/>
  <c r="I38" i="22" s="1"/>
  <c r="L34" i="2"/>
  <c r="N34" i="2" s="1"/>
  <c r="F34" i="2"/>
  <c r="H38" i="22" s="1"/>
  <c r="E34" i="2"/>
  <c r="D38" i="22" s="1"/>
  <c r="D34" i="2"/>
  <c r="D39" i="22" s="1"/>
  <c r="L33" i="2"/>
  <c r="N33" i="2" s="1"/>
  <c r="L32" i="2"/>
  <c r="N32" i="2" s="1"/>
  <c r="F32" i="2"/>
  <c r="I36" i="22" s="1"/>
  <c r="L31" i="2"/>
  <c r="N31" i="2" s="1"/>
  <c r="F31" i="2"/>
  <c r="H36" i="22" s="1"/>
  <c r="E31" i="2"/>
  <c r="D36" i="22" s="1"/>
  <c r="D31" i="2"/>
  <c r="D37" i="22" s="1"/>
  <c r="L30" i="2"/>
  <c r="N30" i="2" s="1"/>
  <c r="L29" i="2"/>
  <c r="N29" i="2" s="1"/>
  <c r="F29" i="2"/>
  <c r="I34" i="22" s="1"/>
  <c r="L28" i="2"/>
  <c r="N28" i="2" s="1"/>
  <c r="F28" i="2"/>
  <c r="H34" i="22" s="1"/>
  <c r="E28" i="2"/>
  <c r="D34" i="22" s="1"/>
  <c r="D28" i="2"/>
  <c r="D35" i="22" s="1"/>
  <c r="L27" i="2"/>
  <c r="N27" i="2" s="1"/>
  <c r="L26" i="2"/>
  <c r="N26" i="2" s="1"/>
  <c r="F26" i="2"/>
  <c r="I32" i="22" s="1"/>
  <c r="L25" i="2"/>
  <c r="N25" i="2" s="1"/>
  <c r="F25" i="2"/>
  <c r="H32" i="22" s="1"/>
  <c r="E25" i="2"/>
  <c r="D32" i="22" s="1"/>
  <c r="D25" i="2"/>
  <c r="D33" i="22" s="1"/>
  <c r="L24" i="2"/>
  <c r="N24" i="2" s="1"/>
  <c r="L23" i="2"/>
  <c r="N23" i="2" s="1"/>
  <c r="F23" i="2"/>
  <c r="I30" i="22" s="1"/>
  <c r="L22" i="2"/>
  <c r="N22" i="2" s="1"/>
  <c r="F22" i="2"/>
  <c r="H30" i="22" s="1"/>
  <c r="E22" i="2"/>
  <c r="D30" i="22" s="1"/>
  <c r="J2" i="4"/>
  <c r="F2" i="4"/>
  <c r="D11" i="1"/>
  <c r="D3" i="12" s="1"/>
  <c r="D10" i="1"/>
  <c r="G118" i="10" s="1"/>
  <c r="L468" i="2"/>
  <c r="N468" i="2" s="1"/>
  <c r="O151" i="4" s="1"/>
  <c r="L467" i="2"/>
  <c r="N467" i="2" s="1"/>
  <c r="M151" i="4" s="1"/>
  <c r="F467" i="2"/>
  <c r="G466" i="2" s="1"/>
  <c r="H151" i="4" s="1"/>
  <c r="L466" i="2"/>
  <c r="N466" i="2" s="1"/>
  <c r="K151" i="4" s="1"/>
  <c r="F466" i="2"/>
  <c r="E466" i="2"/>
  <c r="D151" i="4" s="1"/>
  <c r="D466" i="2"/>
  <c r="L465" i="2"/>
  <c r="N465" i="2" s="1"/>
  <c r="O150" i="4" s="1"/>
  <c r="L464" i="2"/>
  <c r="N464" i="2" s="1"/>
  <c r="M150" i="4" s="1"/>
  <c r="F464" i="2"/>
  <c r="G463" i="2" s="1"/>
  <c r="H150" i="4" s="1"/>
  <c r="L463" i="2"/>
  <c r="N463" i="2" s="1"/>
  <c r="K150" i="4" s="1"/>
  <c r="F463" i="2"/>
  <c r="E463" i="2"/>
  <c r="D150" i="4" s="1"/>
  <c r="D463" i="2"/>
  <c r="L462" i="2"/>
  <c r="N462" i="2" s="1"/>
  <c r="O149" i="4" s="1"/>
  <c r="L461" i="2"/>
  <c r="N461" i="2" s="1"/>
  <c r="M149" i="4" s="1"/>
  <c r="F461" i="2"/>
  <c r="G460" i="2" s="1"/>
  <c r="H149" i="4" s="1"/>
  <c r="L460" i="2"/>
  <c r="N460" i="2" s="1"/>
  <c r="K149" i="4" s="1"/>
  <c r="F460" i="2"/>
  <c r="E460" i="2"/>
  <c r="D149" i="4" s="1"/>
  <c r="D460" i="2"/>
  <c r="L459" i="2"/>
  <c r="N459" i="2" s="1"/>
  <c r="O148" i="4" s="1"/>
  <c r="L458" i="2"/>
  <c r="N458" i="2" s="1"/>
  <c r="M148" i="4" s="1"/>
  <c r="F458" i="2"/>
  <c r="G457" i="2" s="1"/>
  <c r="H148" i="4" s="1"/>
  <c r="L457" i="2"/>
  <c r="N457" i="2" s="1"/>
  <c r="K148" i="4" s="1"/>
  <c r="F457" i="2"/>
  <c r="E457" i="2"/>
  <c r="D148" i="4" s="1"/>
  <c r="D457" i="2"/>
  <c r="L456" i="2"/>
  <c r="N456" i="2" s="1"/>
  <c r="O147" i="4" s="1"/>
  <c r="L455" i="2"/>
  <c r="N455" i="2" s="1"/>
  <c r="M147" i="4" s="1"/>
  <c r="F455" i="2"/>
  <c r="G454" i="2" s="1"/>
  <c r="H147" i="4" s="1"/>
  <c r="L454" i="2"/>
  <c r="N454" i="2" s="1"/>
  <c r="K147" i="4" s="1"/>
  <c r="F454" i="2"/>
  <c r="E454" i="2"/>
  <c r="D147" i="4" s="1"/>
  <c r="D454" i="2"/>
  <c r="L453" i="2"/>
  <c r="N453" i="2" s="1"/>
  <c r="O146" i="4" s="1"/>
  <c r="L452" i="2"/>
  <c r="N452" i="2" s="1"/>
  <c r="M146" i="4" s="1"/>
  <c r="F452" i="2"/>
  <c r="G451" i="2" s="1"/>
  <c r="H146" i="4" s="1"/>
  <c r="L451" i="2"/>
  <c r="N451" i="2" s="1"/>
  <c r="K146" i="4" s="1"/>
  <c r="F451" i="2"/>
  <c r="E451" i="2"/>
  <c r="D146" i="4" s="1"/>
  <c r="D451" i="2"/>
  <c r="L450" i="2"/>
  <c r="N450" i="2" s="1"/>
  <c r="O145" i="4" s="1"/>
  <c r="L449" i="2"/>
  <c r="N449" i="2" s="1"/>
  <c r="M145" i="4" s="1"/>
  <c r="F449" i="2"/>
  <c r="G448" i="2" s="1"/>
  <c r="H145" i="4" s="1"/>
  <c r="L448" i="2"/>
  <c r="N448" i="2" s="1"/>
  <c r="K145" i="4" s="1"/>
  <c r="F448" i="2"/>
  <c r="E448" i="2"/>
  <c r="D145" i="4" s="1"/>
  <c r="D448" i="2"/>
  <c r="L447" i="2"/>
  <c r="N447" i="2" s="1"/>
  <c r="O144" i="4" s="1"/>
  <c r="L446" i="2"/>
  <c r="N446" i="2" s="1"/>
  <c r="M144" i="4" s="1"/>
  <c r="F446" i="2"/>
  <c r="G445" i="2" s="1"/>
  <c r="H144" i="4" s="1"/>
  <c r="L445" i="2"/>
  <c r="N445" i="2" s="1"/>
  <c r="K144" i="4" s="1"/>
  <c r="F445" i="2"/>
  <c r="E445" i="2"/>
  <c r="D144" i="4" s="1"/>
  <c r="D445" i="2"/>
  <c r="L444" i="2"/>
  <c r="N444" i="2" s="1"/>
  <c r="O143" i="4" s="1"/>
  <c r="L443" i="2"/>
  <c r="N443" i="2" s="1"/>
  <c r="M143" i="4" s="1"/>
  <c r="F443" i="2"/>
  <c r="G442" i="2" s="1"/>
  <c r="H143" i="4" s="1"/>
  <c r="L442" i="2"/>
  <c r="N442" i="2" s="1"/>
  <c r="K143" i="4" s="1"/>
  <c r="F442" i="2"/>
  <c r="E442" i="2"/>
  <c r="D143" i="4" s="1"/>
  <c r="D442" i="2"/>
  <c r="L441" i="2"/>
  <c r="N441" i="2" s="1"/>
  <c r="O142" i="4" s="1"/>
  <c r="L440" i="2"/>
  <c r="N440" i="2" s="1"/>
  <c r="M142" i="4" s="1"/>
  <c r="F440" i="2"/>
  <c r="G439" i="2" s="1"/>
  <c r="H142" i="4" s="1"/>
  <c r="L439" i="2"/>
  <c r="N439" i="2" s="1"/>
  <c r="K142" i="4" s="1"/>
  <c r="F439" i="2"/>
  <c r="E439" i="2"/>
  <c r="D142" i="4" s="1"/>
  <c r="D439" i="2"/>
  <c r="L438" i="2"/>
  <c r="N438" i="2" s="1"/>
  <c r="O141" i="4" s="1"/>
  <c r="L437" i="2"/>
  <c r="N437" i="2" s="1"/>
  <c r="M141" i="4" s="1"/>
  <c r="F437" i="2"/>
  <c r="G436" i="2" s="1"/>
  <c r="H141" i="4" s="1"/>
  <c r="L436" i="2"/>
  <c r="N436" i="2" s="1"/>
  <c r="K141" i="4" s="1"/>
  <c r="F436" i="2"/>
  <c r="E436" i="2"/>
  <c r="D141" i="4" s="1"/>
  <c r="D436" i="2"/>
  <c r="L435" i="2"/>
  <c r="N435" i="2" s="1"/>
  <c r="O140" i="4" s="1"/>
  <c r="L434" i="2"/>
  <c r="N434" i="2" s="1"/>
  <c r="M140" i="4" s="1"/>
  <c r="F434" i="2"/>
  <c r="G433" i="2" s="1"/>
  <c r="H140" i="4" s="1"/>
  <c r="L433" i="2"/>
  <c r="N433" i="2" s="1"/>
  <c r="K140" i="4" s="1"/>
  <c r="F433" i="2"/>
  <c r="E433" i="2"/>
  <c r="D140" i="4" s="1"/>
  <c r="D433" i="2"/>
  <c r="L432" i="2"/>
  <c r="N432" i="2" s="1"/>
  <c r="O139" i="4" s="1"/>
  <c r="L431" i="2"/>
  <c r="N431" i="2" s="1"/>
  <c r="M139" i="4" s="1"/>
  <c r="F431" i="2"/>
  <c r="G430" i="2" s="1"/>
  <c r="H139" i="4" s="1"/>
  <c r="L430" i="2"/>
  <c r="N430" i="2" s="1"/>
  <c r="K139" i="4" s="1"/>
  <c r="F430" i="2"/>
  <c r="E430" i="2"/>
  <c r="D139" i="4" s="1"/>
  <c r="D430" i="2"/>
  <c r="L429" i="2"/>
  <c r="N429" i="2" s="1"/>
  <c r="O138" i="4" s="1"/>
  <c r="L428" i="2"/>
  <c r="N428" i="2" s="1"/>
  <c r="M138" i="4" s="1"/>
  <c r="F428" i="2"/>
  <c r="G427" i="2" s="1"/>
  <c r="H138" i="4" s="1"/>
  <c r="L427" i="2"/>
  <c r="N427" i="2" s="1"/>
  <c r="K138" i="4" s="1"/>
  <c r="F427" i="2"/>
  <c r="E427" i="2"/>
  <c r="D138" i="4" s="1"/>
  <c r="D427" i="2"/>
  <c r="L426" i="2"/>
  <c r="N426" i="2" s="1"/>
  <c r="O137" i="4" s="1"/>
  <c r="L425" i="2"/>
  <c r="N425" i="2" s="1"/>
  <c r="M137" i="4" s="1"/>
  <c r="F425" i="2"/>
  <c r="G424" i="2" s="1"/>
  <c r="H137" i="4" s="1"/>
  <c r="L424" i="2"/>
  <c r="N424" i="2" s="1"/>
  <c r="K137" i="4" s="1"/>
  <c r="F424" i="2"/>
  <c r="E424" i="2"/>
  <c r="D137" i="4" s="1"/>
  <c r="D424" i="2"/>
  <c r="L423" i="2"/>
  <c r="N423" i="2" s="1"/>
  <c r="O136" i="4" s="1"/>
  <c r="L422" i="2"/>
  <c r="N422" i="2" s="1"/>
  <c r="M136" i="4" s="1"/>
  <c r="F422" i="2"/>
  <c r="G421" i="2" s="1"/>
  <c r="H136" i="4" s="1"/>
  <c r="L421" i="2"/>
  <c r="N421" i="2" s="1"/>
  <c r="K136" i="4" s="1"/>
  <c r="F421" i="2"/>
  <c r="E421" i="2"/>
  <c r="D136" i="4" s="1"/>
  <c r="D421" i="2"/>
  <c r="L420" i="2"/>
  <c r="N420" i="2" s="1"/>
  <c r="O135" i="4" s="1"/>
  <c r="L419" i="2"/>
  <c r="N419" i="2" s="1"/>
  <c r="M135" i="4" s="1"/>
  <c r="F419" i="2"/>
  <c r="G418" i="2" s="1"/>
  <c r="H135" i="4" s="1"/>
  <c r="L418" i="2"/>
  <c r="N418" i="2" s="1"/>
  <c r="K135" i="4" s="1"/>
  <c r="F418" i="2"/>
  <c r="E418" i="2"/>
  <c r="D135" i="4" s="1"/>
  <c r="D418" i="2"/>
  <c r="L417" i="2"/>
  <c r="N417" i="2" s="1"/>
  <c r="O134" i="4" s="1"/>
  <c r="L416" i="2"/>
  <c r="N416" i="2" s="1"/>
  <c r="M134" i="4" s="1"/>
  <c r="F416" i="2"/>
  <c r="G415" i="2" s="1"/>
  <c r="H134" i="4" s="1"/>
  <c r="L415" i="2"/>
  <c r="N415" i="2" s="1"/>
  <c r="K134" i="4" s="1"/>
  <c r="F415" i="2"/>
  <c r="E415" i="2"/>
  <c r="D134" i="4" s="1"/>
  <c r="D415" i="2"/>
  <c r="L414" i="2"/>
  <c r="N414" i="2" s="1"/>
  <c r="O133" i="4" s="1"/>
  <c r="L413" i="2"/>
  <c r="N413" i="2" s="1"/>
  <c r="M133" i="4" s="1"/>
  <c r="F413" i="2"/>
  <c r="G412" i="2" s="1"/>
  <c r="H133" i="4" s="1"/>
  <c r="L412" i="2"/>
  <c r="N412" i="2" s="1"/>
  <c r="K133" i="4" s="1"/>
  <c r="F412" i="2"/>
  <c r="E412" i="2"/>
  <c r="D133" i="4" s="1"/>
  <c r="D412" i="2"/>
  <c r="L411" i="2"/>
  <c r="N411" i="2" s="1"/>
  <c r="O132" i="4" s="1"/>
  <c r="L410" i="2"/>
  <c r="N410" i="2" s="1"/>
  <c r="M132" i="4" s="1"/>
  <c r="F410" i="2"/>
  <c r="G409" i="2" s="1"/>
  <c r="H132" i="4" s="1"/>
  <c r="L409" i="2"/>
  <c r="N409" i="2" s="1"/>
  <c r="K132" i="4" s="1"/>
  <c r="F409" i="2"/>
  <c r="E409" i="2"/>
  <c r="D132" i="4" s="1"/>
  <c r="D409" i="2"/>
  <c r="L408" i="2"/>
  <c r="N408" i="2" s="1"/>
  <c r="O131" i="4" s="1"/>
  <c r="L407" i="2"/>
  <c r="N407" i="2" s="1"/>
  <c r="M131" i="4" s="1"/>
  <c r="F407" i="2"/>
  <c r="G406" i="2" s="1"/>
  <c r="H131" i="4" s="1"/>
  <c r="L406" i="2"/>
  <c r="N406" i="2" s="1"/>
  <c r="K131" i="4" s="1"/>
  <c r="F406" i="2"/>
  <c r="E406" i="2"/>
  <c r="D131" i="4" s="1"/>
  <c r="D406" i="2"/>
  <c r="L405" i="2"/>
  <c r="N405" i="2" s="1"/>
  <c r="O130" i="4" s="1"/>
  <c r="L404" i="2"/>
  <c r="N404" i="2" s="1"/>
  <c r="M130" i="4" s="1"/>
  <c r="F404" i="2"/>
  <c r="G403" i="2" s="1"/>
  <c r="H130" i="4" s="1"/>
  <c r="L403" i="2"/>
  <c r="N403" i="2" s="1"/>
  <c r="K130" i="4" s="1"/>
  <c r="F403" i="2"/>
  <c r="E403" i="2"/>
  <c r="D130" i="4" s="1"/>
  <c r="D403" i="2"/>
  <c r="L402" i="2"/>
  <c r="N402" i="2" s="1"/>
  <c r="O129" i="4" s="1"/>
  <c r="L401" i="2"/>
  <c r="N401" i="2" s="1"/>
  <c r="M129" i="4" s="1"/>
  <c r="F401" i="2"/>
  <c r="G400" i="2" s="1"/>
  <c r="H129" i="4" s="1"/>
  <c r="L400" i="2"/>
  <c r="N400" i="2" s="1"/>
  <c r="K129" i="4" s="1"/>
  <c r="F400" i="2"/>
  <c r="E400" i="2"/>
  <c r="D129" i="4" s="1"/>
  <c r="D400" i="2"/>
  <c r="L399" i="2"/>
  <c r="N399" i="2" s="1"/>
  <c r="O128" i="4" s="1"/>
  <c r="L398" i="2"/>
  <c r="N398" i="2" s="1"/>
  <c r="M128" i="4" s="1"/>
  <c r="F398" i="2"/>
  <c r="G397" i="2" s="1"/>
  <c r="H128" i="4" s="1"/>
  <c r="L397" i="2"/>
  <c r="N397" i="2" s="1"/>
  <c r="K128" i="4" s="1"/>
  <c r="F397" i="2"/>
  <c r="E397" i="2"/>
  <c r="D128" i="4" s="1"/>
  <c r="D397" i="2"/>
  <c r="L396" i="2"/>
  <c r="N396" i="2" s="1"/>
  <c r="O127" i="4" s="1"/>
  <c r="L395" i="2"/>
  <c r="N395" i="2" s="1"/>
  <c r="M127" i="4" s="1"/>
  <c r="F395" i="2"/>
  <c r="G394" i="2" s="1"/>
  <c r="H127" i="4" s="1"/>
  <c r="L394" i="2"/>
  <c r="N394" i="2" s="1"/>
  <c r="K127" i="4" s="1"/>
  <c r="F394" i="2"/>
  <c r="E394" i="2"/>
  <c r="D127" i="4" s="1"/>
  <c r="D394" i="2"/>
  <c r="L393" i="2"/>
  <c r="N393" i="2" s="1"/>
  <c r="O126" i="4" s="1"/>
  <c r="L392" i="2"/>
  <c r="N392" i="2" s="1"/>
  <c r="M126" i="4" s="1"/>
  <c r="F392" i="2"/>
  <c r="G391" i="2" s="1"/>
  <c r="H126" i="4" s="1"/>
  <c r="L391" i="2"/>
  <c r="N391" i="2" s="1"/>
  <c r="K126" i="4" s="1"/>
  <c r="F391" i="2"/>
  <c r="E391" i="2"/>
  <c r="D126" i="4" s="1"/>
  <c r="D391" i="2"/>
  <c r="L390" i="2"/>
  <c r="N390" i="2" s="1"/>
  <c r="O125" i="4" s="1"/>
  <c r="L389" i="2"/>
  <c r="N389" i="2" s="1"/>
  <c r="M125" i="4" s="1"/>
  <c r="F389" i="2"/>
  <c r="G388" i="2" s="1"/>
  <c r="H125" i="4" s="1"/>
  <c r="L388" i="2"/>
  <c r="N388" i="2" s="1"/>
  <c r="K125" i="4" s="1"/>
  <c r="F388" i="2"/>
  <c r="E388" i="2"/>
  <c r="D125" i="4" s="1"/>
  <c r="D388" i="2"/>
  <c r="L387" i="2"/>
  <c r="N387" i="2" s="1"/>
  <c r="O124" i="4" s="1"/>
  <c r="L386" i="2"/>
  <c r="N386" i="2" s="1"/>
  <c r="M124" i="4" s="1"/>
  <c r="F386" i="2"/>
  <c r="G385" i="2" s="1"/>
  <c r="H124" i="4" s="1"/>
  <c r="L385" i="2"/>
  <c r="N385" i="2" s="1"/>
  <c r="K124" i="4" s="1"/>
  <c r="F385" i="2"/>
  <c r="E385" i="2"/>
  <c r="D124" i="4" s="1"/>
  <c r="D385" i="2"/>
  <c r="L384" i="2"/>
  <c r="N384" i="2" s="1"/>
  <c r="O123" i="4" s="1"/>
  <c r="L383" i="2"/>
  <c r="N383" i="2" s="1"/>
  <c r="M123" i="4" s="1"/>
  <c r="F383" i="2"/>
  <c r="G382" i="2" s="1"/>
  <c r="H123" i="4" s="1"/>
  <c r="L382" i="2"/>
  <c r="N382" i="2" s="1"/>
  <c r="K123" i="4" s="1"/>
  <c r="F382" i="2"/>
  <c r="E382" i="2"/>
  <c r="D123" i="4" s="1"/>
  <c r="D382" i="2"/>
  <c r="L381" i="2"/>
  <c r="N381" i="2" s="1"/>
  <c r="O122" i="4" s="1"/>
  <c r="L380" i="2"/>
  <c r="N380" i="2" s="1"/>
  <c r="M122" i="4" s="1"/>
  <c r="F380" i="2"/>
  <c r="G379" i="2" s="1"/>
  <c r="H122" i="4" s="1"/>
  <c r="L379" i="2"/>
  <c r="N379" i="2" s="1"/>
  <c r="K122" i="4" s="1"/>
  <c r="F379" i="2"/>
  <c r="E379" i="2"/>
  <c r="D122" i="4" s="1"/>
  <c r="D379" i="2"/>
  <c r="L378" i="2"/>
  <c r="N378" i="2" s="1"/>
  <c r="O121" i="4" s="1"/>
  <c r="L377" i="2"/>
  <c r="N377" i="2" s="1"/>
  <c r="M121" i="4" s="1"/>
  <c r="F377" i="2"/>
  <c r="G376" i="2" s="1"/>
  <c r="H121" i="4" s="1"/>
  <c r="L376" i="2"/>
  <c r="N376" i="2" s="1"/>
  <c r="K121" i="4" s="1"/>
  <c r="F376" i="2"/>
  <c r="E376" i="2"/>
  <c r="D121" i="4" s="1"/>
  <c r="D376" i="2"/>
  <c r="L375" i="2"/>
  <c r="N375" i="2" s="1"/>
  <c r="O120" i="4" s="1"/>
  <c r="L374" i="2"/>
  <c r="N374" i="2" s="1"/>
  <c r="M120" i="4" s="1"/>
  <c r="F374" i="2"/>
  <c r="G373" i="2" s="1"/>
  <c r="H120" i="4" s="1"/>
  <c r="L373" i="2"/>
  <c r="N373" i="2" s="1"/>
  <c r="K120" i="4" s="1"/>
  <c r="F373" i="2"/>
  <c r="E373" i="2"/>
  <c r="D120" i="4" s="1"/>
  <c r="D373" i="2"/>
  <c r="L372" i="2"/>
  <c r="N372" i="2" s="1"/>
  <c r="O119" i="4" s="1"/>
  <c r="L371" i="2"/>
  <c r="N371" i="2" s="1"/>
  <c r="M119" i="4" s="1"/>
  <c r="F371" i="2"/>
  <c r="G370" i="2" s="1"/>
  <c r="H119" i="4" s="1"/>
  <c r="L370" i="2"/>
  <c r="N370" i="2" s="1"/>
  <c r="K119" i="4" s="1"/>
  <c r="F370" i="2"/>
  <c r="E370" i="2"/>
  <c r="D119" i="4" s="1"/>
  <c r="D370" i="2"/>
  <c r="L369" i="2"/>
  <c r="N369" i="2" s="1"/>
  <c r="O118" i="4" s="1"/>
  <c r="L368" i="2"/>
  <c r="N368" i="2" s="1"/>
  <c r="M118" i="4" s="1"/>
  <c r="F368" i="2"/>
  <c r="G367" i="2" s="1"/>
  <c r="H118" i="4" s="1"/>
  <c r="L367" i="2"/>
  <c r="N367" i="2" s="1"/>
  <c r="K118" i="4" s="1"/>
  <c r="F367" i="2"/>
  <c r="E367" i="2"/>
  <c r="D118" i="4" s="1"/>
  <c r="D367" i="2"/>
  <c r="L366" i="2"/>
  <c r="N366" i="2" s="1"/>
  <c r="O117" i="4" s="1"/>
  <c r="L365" i="2"/>
  <c r="N365" i="2" s="1"/>
  <c r="M117" i="4" s="1"/>
  <c r="F365" i="2"/>
  <c r="G364" i="2" s="1"/>
  <c r="H117" i="4" s="1"/>
  <c r="L364" i="2"/>
  <c r="N364" i="2" s="1"/>
  <c r="K117" i="4" s="1"/>
  <c r="F364" i="2"/>
  <c r="E364" i="2"/>
  <c r="D117" i="4" s="1"/>
  <c r="D364" i="2"/>
  <c r="L363" i="2"/>
  <c r="N363" i="2" s="1"/>
  <c r="O116" i="4" s="1"/>
  <c r="L362" i="2"/>
  <c r="N362" i="2" s="1"/>
  <c r="M116" i="4" s="1"/>
  <c r="F362" i="2"/>
  <c r="G361" i="2" s="1"/>
  <c r="H116" i="4" s="1"/>
  <c r="L361" i="2"/>
  <c r="N361" i="2" s="1"/>
  <c r="K116" i="4" s="1"/>
  <c r="F361" i="2"/>
  <c r="E361" i="2"/>
  <c r="D116" i="4" s="1"/>
  <c r="D361" i="2"/>
  <c r="L360" i="2"/>
  <c r="N360" i="2" s="1"/>
  <c r="O115" i="4" s="1"/>
  <c r="L359" i="2"/>
  <c r="N359" i="2" s="1"/>
  <c r="M115" i="4" s="1"/>
  <c r="F359" i="2"/>
  <c r="G358" i="2" s="1"/>
  <c r="H115" i="4" s="1"/>
  <c r="L358" i="2"/>
  <c r="N358" i="2" s="1"/>
  <c r="K115" i="4" s="1"/>
  <c r="F358" i="2"/>
  <c r="E358" i="2"/>
  <c r="D115" i="4" s="1"/>
  <c r="D358" i="2"/>
  <c r="L357" i="2"/>
  <c r="N357" i="2" s="1"/>
  <c r="O114" i="4" s="1"/>
  <c r="L356" i="2"/>
  <c r="N356" i="2" s="1"/>
  <c r="M114" i="4" s="1"/>
  <c r="F356" i="2"/>
  <c r="G355" i="2" s="1"/>
  <c r="H114" i="4" s="1"/>
  <c r="L355" i="2"/>
  <c r="N355" i="2" s="1"/>
  <c r="K114" i="4" s="1"/>
  <c r="F355" i="2"/>
  <c r="E355" i="2"/>
  <c r="D114" i="4" s="1"/>
  <c r="D355" i="2"/>
  <c r="L354" i="2"/>
  <c r="N354" i="2" s="1"/>
  <c r="O113" i="4" s="1"/>
  <c r="L353" i="2"/>
  <c r="N353" i="2" s="1"/>
  <c r="M113" i="4" s="1"/>
  <c r="F353" i="2"/>
  <c r="G352" i="2" s="1"/>
  <c r="H113" i="4" s="1"/>
  <c r="L352" i="2"/>
  <c r="N352" i="2" s="1"/>
  <c r="K113" i="4" s="1"/>
  <c r="F352" i="2"/>
  <c r="E352" i="2"/>
  <c r="D113" i="4" s="1"/>
  <c r="D352" i="2"/>
  <c r="L351" i="2"/>
  <c r="N351" i="2" s="1"/>
  <c r="O112" i="4" s="1"/>
  <c r="L350" i="2"/>
  <c r="N350" i="2" s="1"/>
  <c r="M112" i="4" s="1"/>
  <c r="F350" i="2"/>
  <c r="G349" i="2" s="1"/>
  <c r="H112" i="4" s="1"/>
  <c r="L349" i="2"/>
  <c r="N349" i="2" s="1"/>
  <c r="K112" i="4" s="1"/>
  <c r="F349" i="2"/>
  <c r="E349" i="2"/>
  <c r="D112" i="4" s="1"/>
  <c r="D349" i="2"/>
  <c r="L348" i="2"/>
  <c r="N348" i="2" s="1"/>
  <c r="O111" i="4" s="1"/>
  <c r="L347" i="2"/>
  <c r="N347" i="2" s="1"/>
  <c r="M111" i="4" s="1"/>
  <c r="F347" i="2"/>
  <c r="G346" i="2" s="1"/>
  <c r="H111" i="4" s="1"/>
  <c r="L346" i="2"/>
  <c r="N346" i="2" s="1"/>
  <c r="K111" i="4" s="1"/>
  <c r="F346" i="2"/>
  <c r="E346" i="2"/>
  <c r="D111" i="4" s="1"/>
  <c r="D346" i="2"/>
  <c r="L345" i="2"/>
  <c r="N345" i="2" s="1"/>
  <c r="O110" i="4" s="1"/>
  <c r="L344" i="2"/>
  <c r="N344" i="2" s="1"/>
  <c r="M110" i="4" s="1"/>
  <c r="F344" i="2"/>
  <c r="G343" i="2" s="1"/>
  <c r="H110" i="4" s="1"/>
  <c r="L343" i="2"/>
  <c r="N343" i="2" s="1"/>
  <c r="K110" i="4" s="1"/>
  <c r="F343" i="2"/>
  <c r="E343" i="2"/>
  <c r="D110" i="4" s="1"/>
  <c r="D343" i="2"/>
  <c r="L342" i="2"/>
  <c r="N342" i="2" s="1"/>
  <c r="O109" i="4" s="1"/>
  <c r="L341" i="2"/>
  <c r="N341" i="2" s="1"/>
  <c r="M109" i="4" s="1"/>
  <c r="F341" i="2"/>
  <c r="G340" i="2" s="1"/>
  <c r="H109" i="4" s="1"/>
  <c r="L340" i="2"/>
  <c r="N340" i="2" s="1"/>
  <c r="K109" i="4" s="1"/>
  <c r="F340" i="2"/>
  <c r="E340" i="2"/>
  <c r="D109" i="4" s="1"/>
  <c r="D340" i="2"/>
  <c r="L339" i="2"/>
  <c r="N339" i="2" s="1"/>
  <c r="O108" i="4" s="1"/>
  <c r="L338" i="2"/>
  <c r="N338" i="2" s="1"/>
  <c r="M108" i="4" s="1"/>
  <c r="F338" i="2"/>
  <c r="G337" i="2" s="1"/>
  <c r="H108" i="4" s="1"/>
  <c r="L337" i="2"/>
  <c r="N337" i="2" s="1"/>
  <c r="K108" i="4" s="1"/>
  <c r="F337" i="2"/>
  <c r="E337" i="2"/>
  <c r="D108" i="4" s="1"/>
  <c r="D337" i="2"/>
  <c r="L336" i="2"/>
  <c r="N336" i="2" s="1"/>
  <c r="O107" i="4" s="1"/>
  <c r="L335" i="2"/>
  <c r="N335" i="2" s="1"/>
  <c r="M107" i="4" s="1"/>
  <c r="F335" i="2"/>
  <c r="G334" i="2" s="1"/>
  <c r="H107" i="4" s="1"/>
  <c r="L334" i="2"/>
  <c r="N334" i="2" s="1"/>
  <c r="K107" i="4" s="1"/>
  <c r="F334" i="2"/>
  <c r="E334" i="2"/>
  <c r="D107" i="4" s="1"/>
  <c r="D334" i="2"/>
  <c r="L333" i="2"/>
  <c r="N333" i="2" s="1"/>
  <c r="O106" i="4" s="1"/>
  <c r="L332" i="2"/>
  <c r="N332" i="2" s="1"/>
  <c r="M106" i="4" s="1"/>
  <c r="F332" i="2"/>
  <c r="G331" i="2" s="1"/>
  <c r="H106" i="4" s="1"/>
  <c r="L331" i="2"/>
  <c r="N331" i="2" s="1"/>
  <c r="K106" i="4" s="1"/>
  <c r="F331" i="2"/>
  <c r="E331" i="2"/>
  <c r="D106" i="4" s="1"/>
  <c r="D331" i="2"/>
  <c r="L330" i="2"/>
  <c r="N330" i="2" s="1"/>
  <c r="O105" i="4" s="1"/>
  <c r="L329" i="2"/>
  <c r="N329" i="2" s="1"/>
  <c r="M105" i="4" s="1"/>
  <c r="F329" i="2"/>
  <c r="G328" i="2" s="1"/>
  <c r="H105" i="4" s="1"/>
  <c r="L328" i="2"/>
  <c r="N328" i="2" s="1"/>
  <c r="K105" i="4" s="1"/>
  <c r="F328" i="2"/>
  <c r="E328" i="2"/>
  <c r="D105" i="4" s="1"/>
  <c r="D328" i="2"/>
  <c r="L327" i="2"/>
  <c r="N327" i="2" s="1"/>
  <c r="O104" i="4" s="1"/>
  <c r="L326" i="2"/>
  <c r="N326" i="2" s="1"/>
  <c r="M104" i="4" s="1"/>
  <c r="F326" i="2"/>
  <c r="G325" i="2" s="1"/>
  <c r="H104" i="4" s="1"/>
  <c r="L325" i="2"/>
  <c r="N325" i="2" s="1"/>
  <c r="K104" i="4" s="1"/>
  <c r="F325" i="2"/>
  <c r="E325" i="2"/>
  <c r="D104" i="4" s="1"/>
  <c r="D325" i="2"/>
  <c r="L324" i="2"/>
  <c r="N324" i="2" s="1"/>
  <c r="O103" i="4" s="1"/>
  <c r="L323" i="2"/>
  <c r="N323" i="2" s="1"/>
  <c r="M103" i="4" s="1"/>
  <c r="F323" i="2"/>
  <c r="G322" i="2" s="1"/>
  <c r="H103" i="4" s="1"/>
  <c r="L322" i="2"/>
  <c r="N322" i="2" s="1"/>
  <c r="K103" i="4" s="1"/>
  <c r="F322" i="2"/>
  <c r="E322" i="2"/>
  <c r="D103" i="4" s="1"/>
  <c r="D322" i="2"/>
  <c r="L321" i="2"/>
  <c r="N321" i="2" s="1"/>
  <c r="O102" i="4" s="1"/>
  <c r="L320" i="2"/>
  <c r="N320" i="2" s="1"/>
  <c r="M102" i="4" s="1"/>
  <c r="F320" i="2"/>
  <c r="G319" i="2" s="1"/>
  <c r="H102" i="4" s="1"/>
  <c r="L319" i="2"/>
  <c r="N319" i="2" s="1"/>
  <c r="K102" i="4" s="1"/>
  <c r="F319" i="2"/>
  <c r="E319" i="2"/>
  <c r="D102" i="4" s="1"/>
  <c r="D319" i="2"/>
  <c r="L318" i="2"/>
  <c r="N318" i="2" s="1"/>
  <c r="O101" i="4" s="1"/>
  <c r="L317" i="2"/>
  <c r="N317" i="2" s="1"/>
  <c r="M101" i="4" s="1"/>
  <c r="F317" i="2"/>
  <c r="G316" i="2" s="1"/>
  <c r="H101" i="4" s="1"/>
  <c r="L316" i="2"/>
  <c r="N316" i="2" s="1"/>
  <c r="K101" i="4" s="1"/>
  <c r="F316" i="2"/>
  <c r="E316" i="2"/>
  <c r="D101" i="4" s="1"/>
  <c r="D316" i="2"/>
  <c r="L315" i="2"/>
  <c r="N315" i="2" s="1"/>
  <c r="O100" i="4" s="1"/>
  <c r="L314" i="2"/>
  <c r="N314" i="2" s="1"/>
  <c r="M100" i="4" s="1"/>
  <c r="F314" i="2"/>
  <c r="G313" i="2" s="1"/>
  <c r="H100" i="4" s="1"/>
  <c r="L313" i="2"/>
  <c r="N313" i="2" s="1"/>
  <c r="K100" i="4" s="1"/>
  <c r="F313" i="2"/>
  <c r="E313" i="2"/>
  <c r="D100" i="4" s="1"/>
  <c r="D313" i="2"/>
  <c r="L312" i="2"/>
  <c r="N312" i="2" s="1"/>
  <c r="O99" i="4" s="1"/>
  <c r="L311" i="2"/>
  <c r="N311" i="2" s="1"/>
  <c r="M99" i="4" s="1"/>
  <c r="F311" i="2"/>
  <c r="G310" i="2" s="1"/>
  <c r="H99" i="4" s="1"/>
  <c r="L310" i="2"/>
  <c r="N310" i="2" s="1"/>
  <c r="K99" i="4" s="1"/>
  <c r="F310" i="2"/>
  <c r="E310" i="2"/>
  <c r="D99" i="4" s="1"/>
  <c r="D310" i="2"/>
  <c r="L309" i="2"/>
  <c r="N309" i="2" s="1"/>
  <c r="O98" i="4" s="1"/>
  <c r="L308" i="2"/>
  <c r="N308" i="2" s="1"/>
  <c r="M98" i="4" s="1"/>
  <c r="F308" i="2"/>
  <c r="G307" i="2" s="1"/>
  <c r="H98" i="4" s="1"/>
  <c r="L307" i="2"/>
  <c r="N307" i="2" s="1"/>
  <c r="K98" i="4" s="1"/>
  <c r="F307" i="2"/>
  <c r="E307" i="2"/>
  <c r="D98" i="4" s="1"/>
  <c r="D307" i="2"/>
  <c r="L306" i="2"/>
  <c r="N306" i="2" s="1"/>
  <c r="O97" i="4" s="1"/>
  <c r="L305" i="2"/>
  <c r="N305" i="2" s="1"/>
  <c r="M97" i="4" s="1"/>
  <c r="F305" i="2"/>
  <c r="G304" i="2" s="1"/>
  <c r="H97" i="4" s="1"/>
  <c r="L304" i="2"/>
  <c r="N304" i="2" s="1"/>
  <c r="K97" i="4" s="1"/>
  <c r="F304" i="2"/>
  <c r="E304" i="2"/>
  <c r="D97" i="4" s="1"/>
  <c r="D304" i="2"/>
  <c r="L303" i="2"/>
  <c r="N303" i="2" s="1"/>
  <c r="O96" i="4" s="1"/>
  <c r="L302" i="2"/>
  <c r="N302" i="2" s="1"/>
  <c r="M96" i="4" s="1"/>
  <c r="F302" i="2"/>
  <c r="G301" i="2" s="1"/>
  <c r="H96" i="4" s="1"/>
  <c r="L301" i="2"/>
  <c r="N301" i="2" s="1"/>
  <c r="K96" i="4" s="1"/>
  <c r="F301" i="2"/>
  <c r="E301" i="2"/>
  <c r="D96" i="4" s="1"/>
  <c r="D301" i="2"/>
  <c r="L300" i="2"/>
  <c r="N300" i="2" s="1"/>
  <c r="O95" i="4" s="1"/>
  <c r="L299" i="2"/>
  <c r="N299" i="2" s="1"/>
  <c r="M95" i="4" s="1"/>
  <c r="F299" i="2"/>
  <c r="G298" i="2" s="1"/>
  <c r="H95" i="4" s="1"/>
  <c r="L298" i="2"/>
  <c r="N298" i="2" s="1"/>
  <c r="K95" i="4" s="1"/>
  <c r="F298" i="2"/>
  <c r="E298" i="2"/>
  <c r="D95" i="4" s="1"/>
  <c r="D298" i="2"/>
  <c r="L297" i="2"/>
  <c r="N297" i="2" s="1"/>
  <c r="O94" i="4" s="1"/>
  <c r="L296" i="2"/>
  <c r="N296" i="2" s="1"/>
  <c r="M94" i="4" s="1"/>
  <c r="F296" i="2"/>
  <c r="G295" i="2" s="1"/>
  <c r="H94" i="4" s="1"/>
  <c r="L295" i="2"/>
  <c r="N295" i="2" s="1"/>
  <c r="K94" i="4" s="1"/>
  <c r="F295" i="2"/>
  <c r="E295" i="2"/>
  <c r="D94" i="4" s="1"/>
  <c r="D295" i="2"/>
  <c r="L294" i="2"/>
  <c r="N294" i="2" s="1"/>
  <c r="O93" i="4" s="1"/>
  <c r="L293" i="2"/>
  <c r="N293" i="2" s="1"/>
  <c r="M93" i="4" s="1"/>
  <c r="F293" i="2"/>
  <c r="G292" i="2" s="1"/>
  <c r="H93" i="4" s="1"/>
  <c r="L292" i="2"/>
  <c r="N292" i="2" s="1"/>
  <c r="K93" i="4" s="1"/>
  <c r="F292" i="2"/>
  <c r="E292" i="2"/>
  <c r="D93" i="4" s="1"/>
  <c r="D292" i="2"/>
  <c r="L291" i="2"/>
  <c r="N291" i="2" s="1"/>
  <c r="O92" i="4" s="1"/>
  <c r="L290" i="2"/>
  <c r="N290" i="2" s="1"/>
  <c r="M92" i="4" s="1"/>
  <c r="F290" i="2"/>
  <c r="G289" i="2" s="1"/>
  <c r="H92" i="4" s="1"/>
  <c r="L289" i="2"/>
  <c r="N289" i="2" s="1"/>
  <c r="K92" i="4" s="1"/>
  <c r="F289" i="2"/>
  <c r="E289" i="2"/>
  <c r="D92" i="4" s="1"/>
  <c r="D289" i="2"/>
  <c r="L288" i="2"/>
  <c r="N288" i="2" s="1"/>
  <c r="O91" i="4" s="1"/>
  <c r="L287" i="2"/>
  <c r="N287" i="2" s="1"/>
  <c r="M91" i="4" s="1"/>
  <c r="F287" i="2"/>
  <c r="G286" i="2" s="1"/>
  <c r="H91" i="4" s="1"/>
  <c r="L286" i="2"/>
  <c r="N286" i="2" s="1"/>
  <c r="K91" i="4" s="1"/>
  <c r="B91" i="4"/>
  <c r="F286" i="2"/>
  <c r="E286" i="2"/>
  <c r="D91" i="4" s="1"/>
  <c r="D286" i="2"/>
  <c r="L285" i="2"/>
  <c r="N285" i="2" s="1"/>
  <c r="O90" i="4" s="1"/>
  <c r="L284" i="2"/>
  <c r="N284" i="2" s="1"/>
  <c r="M90" i="4" s="1"/>
  <c r="F284" i="2"/>
  <c r="G283" i="2" s="1"/>
  <c r="H90" i="4" s="1"/>
  <c r="L283" i="2"/>
  <c r="N283" i="2" s="1"/>
  <c r="K90" i="4" s="1"/>
  <c r="F283" i="2"/>
  <c r="E283" i="2"/>
  <c r="D90" i="4" s="1"/>
  <c r="D283" i="2"/>
  <c r="L282" i="2"/>
  <c r="N282" i="2" s="1"/>
  <c r="O89" i="4" s="1"/>
  <c r="L281" i="2"/>
  <c r="N281" i="2" s="1"/>
  <c r="M89" i="4" s="1"/>
  <c r="F281" i="2"/>
  <c r="G280" i="2" s="1"/>
  <c r="H89" i="4" s="1"/>
  <c r="L280" i="2"/>
  <c r="N280" i="2" s="1"/>
  <c r="K89" i="4" s="1"/>
  <c r="F280" i="2"/>
  <c r="E280" i="2"/>
  <c r="D89" i="4" s="1"/>
  <c r="D280" i="2"/>
  <c r="L279" i="2"/>
  <c r="N279" i="2" s="1"/>
  <c r="O88" i="4" s="1"/>
  <c r="L278" i="2"/>
  <c r="N278" i="2" s="1"/>
  <c r="M88" i="4" s="1"/>
  <c r="F278" i="2"/>
  <c r="G277" i="2" s="1"/>
  <c r="H88" i="4" s="1"/>
  <c r="L277" i="2"/>
  <c r="N277" i="2" s="1"/>
  <c r="K88" i="4" s="1"/>
  <c r="F277" i="2"/>
  <c r="E277" i="2"/>
  <c r="D88" i="4" s="1"/>
  <c r="D277" i="2"/>
  <c r="L276" i="2"/>
  <c r="N276" i="2" s="1"/>
  <c r="O87" i="4" s="1"/>
  <c r="L275" i="2"/>
  <c r="N275" i="2" s="1"/>
  <c r="M87" i="4" s="1"/>
  <c r="F275" i="2"/>
  <c r="G274" i="2" s="1"/>
  <c r="H87" i="4" s="1"/>
  <c r="L274" i="2"/>
  <c r="N274" i="2" s="1"/>
  <c r="K87" i="4" s="1"/>
  <c r="F274" i="2"/>
  <c r="E274" i="2"/>
  <c r="D87" i="4" s="1"/>
  <c r="D274" i="2"/>
  <c r="L273" i="2"/>
  <c r="N273" i="2" s="1"/>
  <c r="O86" i="4" s="1"/>
  <c r="L272" i="2"/>
  <c r="N272" i="2" s="1"/>
  <c r="M86" i="4" s="1"/>
  <c r="F272" i="2"/>
  <c r="G271" i="2" s="1"/>
  <c r="H86" i="4" s="1"/>
  <c r="L271" i="2"/>
  <c r="N271" i="2" s="1"/>
  <c r="K86" i="4" s="1"/>
  <c r="B86" i="4"/>
  <c r="F271" i="2"/>
  <c r="E271" i="2"/>
  <c r="D86" i="4" s="1"/>
  <c r="D271" i="2"/>
  <c r="L270" i="2"/>
  <c r="N270" i="2" s="1"/>
  <c r="O85" i="4" s="1"/>
  <c r="L269" i="2"/>
  <c r="N269" i="2" s="1"/>
  <c r="M85" i="4" s="1"/>
  <c r="F269" i="2"/>
  <c r="G268" i="2" s="1"/>
  <c r="H85" i="4" s="1"/>
  <c r="L268" i="2"/>
  <c r="N268" i="2" s="1"/>
  <c r="K85" i="4" s="1"/>
  <c r="F268" i="2"/>
  <c r="E268" i="2"/>
  <c r="D85" i="4" s="1"/>
  <c r="D268" i="2"/>
  <c r="L267" i="2"/>
  <c r="N267" i="2" s="1"/>
  <c r="O84" i="4" s="1"/>
  <c r="L266" i="2"/>
  <c r="N266" i="2" s="1"/>
  <c r="M84" i="4" s="1"/>
  <c r="F266" i="2"/>
  <c r="G265" i="2" s="1"/>
  <c r="H84" i="4" s="1"/>
  <c r="L265" i="2"/>
  <c r="N265" i="2" s="1"/>
  <c r="K84" i="4" s="1"/>
  <c r="F265" i="2"/>
  <c r="E265" i="2"/>
  <c r="D84" i="4" s="1"/>
  <c r="D265" i="2"/>
  <c r="L264" i="2"/>
  <c r="N264" i="2" s="1"/>
  <c r="O83" i="4" s="1"/>
  <c r="L263" i="2"/>
  <c r="N263" i="2" s="1"/>
  <c r="M83" i="4" s="1"/>
  <c r="F263" i="2"/>
  <c r="G262" i="2" s="1"/>
  <c r="H83" i="4" s="1"/>
  <c r="L262" i="2"/>
  <c r="N262" i="2" s="1"/>
  <c r="K83" i="4" s="1"/>
  <c r="F262" i="2"/>
  <c r="E262" i="2"/>
  <c r="D83" i="4" s="1"/>
  <c r="D262" i="2"/>
  <c r="L261" i="2"/>
  <c r="N261" i="2" s="1"/>
  <c r="O82" i="4" s="1"/>
  <c r="L260" i="2"/>
  <c r="N260" i="2" s="1"/>
  <c r="M82" i="4" s="1"/>
  <c r="F260" i="2"/>
  <c r="G259" i="2" s="1"/>
  <c r="H82" i="4" s="1"/>
  <c r="L259" i="2"/>
  <c r="N259" i="2" s="1"/>
  <c r="K82" i="4" s="1"/>
  <c r="F259" i="2"/>
  <c r="E259" i="2"/>
  <c r="D82" i="4" s="1"/>
  <c r="D259" i="2"/>
  <c r="L258" i="2"/>
  <c r="N258" i="2" s="1"/>
  <c r="O81" i="4" s="1"/>
  <c r="L257" i="2"/>
  <c r="N257" i="2" s="1"/>
  <c r="M81" i="4" s="1"/>
  <c r="F257" i="2"/>
  <c r="G256" i="2" s="1"/>
  <c r="H81" i="4" s="1"/>
  <c r="L256" i="2"/>
  <c r="N256" i="2" s="1"/>
  <c r="K81" i="4" s="1"/>
  <c r="F256" i="2"/>
  <c r="E256" i="2"/>
  <c r="D81" i="4" s="1"/>
  <c r="D256" i="2"/>
  <c r="L255" i="2"/>
  <c r="N255" i="2" s="1"/>
  <c r="O80" i="4" s="1"/>
  <c r="L254" i="2"/>
  <c r="N254" i="2" s="1"/>
  <c r="M80" i="4" s="1"/>
  <c r="F254" i="2"/>
  <c r="G253" i="2" s="1"/>
  <c r="H80" i="4" s="1"/>
  <c r="L253" i="2"/>
  <c r="N253" i="2" s="1"/>
  <c r="K80" i="4" s="1"/>
  <c r="F253" i="2"/>
  <c r="E253" i="2"/>
  <c r="D80" i="4" s="1"/>
  <c r="D253" i="2"/>
  <c r="L252" i="2"/>
  <c r="N252" i="2" s="1"/>
  <c r="O79" i="4" s="1"/>
  <c r="L251" i="2"/>
  <c r="N251" i="2" s="1"/>
  <c r="M79" i="4" s="1"/>
  <c r="F251" i="2"/>
  <c r="G250" i="2" s="1"/>
  <c r="H79" i="4" s="1"/>
  <c r="L250" i="2"/>
  <c r="N250" i="2" s="1"/>
  <c r="K79" i="4" s="1"/>
  <c r="B79" i="4"/>
  <c r="F250" i="2"/>
  <c r="E250" i="2"/>
  <c r="D79" i="4" s="1"/>
  <c r="D250" i="2"/>
  <c r="L249" i="2"/>
  <c r="N249" i="2" s="1"/>
  <c r="O78" i="4" s="1"/>
  <c r="L248" i="2"/>
  <c r="N248" i="2" s="1"/>
  <c r="M78" i="4" s="1"/>
  <c r="F248" i="2"/>
  <c r="G247" i="2" s="1"/>
  <c r="H78" i="4" s="1"/>
  <c r="L247" i="2"/>
  <c r="N247" i="2" s="1"/>
  <c r="K78" i="4" s="1"/>
  <c r="F247" i="2"/>
  <c r="E247" i="2"/>
  <c r="D78" i="4" s="1"/>
  <c r="D247" i="2"/>
  <c r="L246" i="2"/>
  <c r="N246" i="2" s="1"/>
  <c r="O77" i="4" s="1"/>
  <c r="L245" i="2"/>
  <c r="N245" i="2" s="1"/>
  <c r="M77" i="4" s="1"/>
  <c r="F245" i="2"/>
  <c r="G244" i="2" s="1"/>
  <c r="H77" i="4" s="1"/>
  <c r="L244" i="2"/>
  <c r="N244" i="2" s="1"/>
  <c r="K77" i="4" s="1"/>
  <c r="F244" i="2"/>
  <c r="E244" i="2"/>
  <c r="D77" i="4" s="1"/>
  <c r="D244" i="2"/>
  <c r="L243" i="2"/>
  <c r="N243" i="2" s="1"/>
  <c r="O76" i="4" s="1"/>
  <c r="L242" i="2"/>
  <c r="N242" i="2" s="1"/>
  <c r="M76" i="4" s="1"/>
  <c r="F242" i="2"/>
  <c r="G241" i="2" s="1"/>
  <c r="H76" i="4" s="1"/>
  <c r="L241" i="2"/>
  <c r="N241" i="2" s="1"/>
  <c r="K76" i="4" s="1"/>
  <c r="F241" i="2"/>
  <c r="E241" i="2"/>
  <c r="D76" i="4" s="1"/>
  <c r="D241" i="2"/>
  <c r="L240" i="2"/>
  <c r="N240" i="2" s="1"/>
  <c r="O75" i="4" s="1"/>
  <c r="L239" i="2"/>
  <c r="N239" i="2" s="1"/>
  <c r="M75" i="4" s="1"/>
  <c r="F239" i="2"/>
  <c r="G238" i="2" s="1"/>
  <c r="H75" i="4" s="1"/>
  <c r="L238" i="2"/>
  <c r="N238" i="2" s="1"/>
  <c r="K75" i="4" s="1"/>
  <c r="B75" i="4"/>
  <c r="F238" i="2"/>
  <c r="E238" i="2"/>
  <c r="D75" i="4" s="1"/>
  <c r="D238" i="2"/>
  <c r="L237" i="2"/>
  <c r="N237" i="2" s="1"/>
  <c r="O74" i="4" s="1"/>
  <c r="L236" i="2"/>
  <c r="N236" i="2" s="1"/>
  <c r="M74" i="4" s="1"/>
  <c r="F236" i="2"/>
  <c r="G235" i="2" s="1"/>
  <c r="H74" i="4" s="1"/>
  <c r="L235" i="2"/>
  <c r="N235" i="2" s="1"/>
  <c r="K74" i="4" s="1"/>
  <c r="F235" i="2"/>
  <c r="E235" i="2"/>
  <c r="D74" i="4" s="1"/>
  <c r="D235" i="2"/>
  <c r="L234" i="2"/>
  <c r="N234" i="2" s="1"/>
  <c r="O73" i="4" s="1"/>
  <c r="L233" i="2"/>
  <c r="N233" i="2" s="1"/>
  <c r="M73" i="4" s="1"/>
  <c r="F233" i="2"/>
  <c r="G232" i="2" s="1"/>
  <c r="H73" i="4" s="1"/>
  <c r="L232" i="2"/>
  <c r="N232" i="2" s="1"/>
  <c r="K73" i="4" s="1"/>
  <c r="F232" i="2"/>
  <c r="E232" i="2"/>
  <c r="D73" i="4" s="1"/>
  <c r="D232" i="2"/>
  <c r="L231" i="2"/>
  <c r="N231" i="2" s="1"/>
  <c r="O72" i="4" s="1"/>
  <c r="L230" i="2"/>
  <c r="N230" i="2" s="1"/>
  <c r="M72" i="4" s="1"/>
  <c r="F230" i="2"/>
  <c r="G229" i="2" s="1"/>
  <c r="H72" i="4" s="1"/>
  <c r="L229" i="2"/>
  <c r="N229" i="2" s="1"/>
  <c r="K72" i="4" s="1"/>
  <c r="F229" i="2"/>
  <c r="E229" i="2"/>
  <c r="D72" i="4" s="1"/>
  <c r="D229" i="2"/>
  <c r="L228" i="2"/>
  <c r="N228" i="2" s="1"/>
  <c r="O71" i="4" s="1"/>
  <c r="L227" i="2"/>
  <c r="N227" i="2" s="1"/>
  <c r="M71" i="4" s="1"/>
  <c r="F227" i="2"/>
  <c r="G226" i="2" s="1"/>
  <c r="H71" i="4" s="1"/>
  <c r="L226" i="2"/>
  <c r="N226" i="2" s="1"/>
  <c r="K71" i="4" s="1"/>
  <c r="B71" i="4"/>
  <c r="F226" i="2"/>
  <c r="E226" i="2"/>
  <c r="D71" i="4" s="1"/>
  <c r="D226" i="2"/>
  <c r="L225" i="2"/>
  <c r="N225" i="2" s="1"/>
  <c r="O70" i="4" s="1"/>
  <c r="L224" i="2"/>
  <c r="N224" i="2" s="1"/>
  <c r="M70" i="4" s="1"/>
  <c r="F224" i="2"/>
  <c r="G223" i="2" s="1"/>
  <c r="H70" i="4" s="1"/>
  <c r="L223" i="2"/>
  <c r="N223" i="2" s="1"/>
  <c r="K70" i="4" s="1"/>
  <c r="F223" i="2"/>
  <c r="E223" i="2"/>
  <c r="D70" i="4" s="1"/>
  <c r="D223" i="2"/>
  <c r="L222" i="2"/>
  <c r="N222" i="2" s="1"/>
  <c r="O69" i="4" s="1"/>
  <c r="L221" i="2"/>
  <c r="N221" i="2" s="1"/>
  <c r="M69" i="4" s="1"/>
  <c r="F221" i="2"/>
  <c r="G220" i="2" s="1"/>
  <c r="H69" i="4" s="1"/>
  <c r="L220" i="2"/>
  <c r="N220" i="2" s="1"/>
  <c r="K69" i="4" s="1"/>
  <c r="F220" i="2"/>
  <c r="E220" i="2"/>
  <c r="D69" i="4" s="1"/>
  <c r="D220" i="2"/>
  <c r="L219" i="2"/>
  <c r="N219" i="2" s="1"/>
  <c r="O68" i="4" s="1"/>
  <c r="L218" i="2"/>
  <c r="N218" i="2" s="1"/>
  <c r="M68" i="4" s="1"/>
  <c r="F218" i="2"/>
  <c r="G217" i="2" s="1"/>
  <c r="H68" i="4" s="1"/>
  <c r="L217" i="2"/>
  <c r="N217" i="2" s="1"/>
  <c r="K68" i="4" s="1"/>
  <c r="F217" i="2"/>
  <c r="E217" i="2"/>
  <c r="D68" i="4" s="1"/>
  <c r="D217" i="2"/>
  <c r="L216" i="2"/>
  <c r="N216" i="2" s="1"/>
  <c r="O67" i="4" s="1"/>
  <c r="L215" i="2"/>
  <c r="N215" i="2" s="1"/>
  <c r="M67" i="4" s="1"/>
  <c r="F215" i="2"/>
  <c r="G214" i="2" s="1"/>
  <c r="H67" i="4" s="1"/>
  <c r="L214" i="2"/>
  <c r="N214" i="2" s="1"/>
  <c r="K67" i="4" s="1"/>
  <c r="F214" i="2"/>
  <c r="E214" i="2"/>
  <c r="D67" i="4" s="1"/>
  <c r="D214" i="2"/>
  <c r="L213" i="2"/>
  <c r="N213" i="2" s="1"/>
  <c r="O66" i="4" s="1"/>
  <c r="L212" i="2"/>
  <c r="N212" i="2" s="1"/>
  <c r="M66" i="4" s="1"/>
  <c r="F212" i="2"/>
  <c r="G211" i="2" s="1"/>
  <c r="H66" i="4" s="1"/>
  <c r="L211" i="2"/>
  <c r="N211" i="2" s="1"/>
  <c r="K66" i="4" s="1"/>
  <c r="F211" i="2"/>
  <c r="E211" i="2"/>
  <c r="D66" i="4" s="1"/>
  <c r="D211" i="2"/>
  <c r="L210" i="2"/>
  <c r="N210" i="2" s="1"/>
  <c r="O65" i="4" s="1"/>
  <c r="L209" i="2"/>
  <c r="N209" i="2" s="1"/>
  <c r="M65" i="4" s="1"/>
  <c r="F209" i="2"/>
  <c r="G208" i="2" s="1"/>
  <c r="H65" i="4" s="1"/>
  <c r="L208" i="2"/>
  <c r="N208" i="2" s="1"/>
  <c r="K65" i="4" s="1"/>
  <c r="F208" i="2"/>
  <c r="E208" i="2"/>
  <c r="D65" i="4" s="1"/>
  <c r="D208" i="2"/>
  <c r="L207" i="2"/>
  <c r="N207" i="2" s="1"/>
  <c r="O64" i="4" s="1"/>
  <c r="L206" i="2"/>
  <c r="N206" i="2" s="1"/>
  <c r="M64" i="4" s="1"/>
  <c r="F206" i="2"/>
  <c r="G205" i="2" s="1"/>
  <c r="H64" i="4" s="1"/>
  <c r="L205" i="2"/>
  <c r="N205" i="2" s="1"/>
  <c r="K64" i="4" s="1"/>
  <c r="F205" i="2"/>
  <c r="E205" i="2"/>
  <c r="D64" i="4" s="1"/>
  <c r="D205" i="2"/>
  <c r="L204" i="2"/>
  <c r="N204" i="2" s="1"/>
  <c r="O63" i="4" s="1"/>
  <c r="L203" i="2"/>
  <c r="N203" i="2" s="1"/>
  <c r="M63" i="4" s="1"/>
  <c r="F203" i="2"/>
  <c r="G202" i="2" s="1"/>
  <c r="H63" i="4" s="1"/>
  <c r="L202" i="2"/>
  <c r="N202" i="2" s="1"/>
  <c r="K63" i="4" s="1"/>
  <c r="B63" i="4"/>
  <c r="F202" i="2"/>
  <c r="E202" i="2"/>
  <c r="D63" i="4" s="1"/>
  <c r="D202" i="2"/>
  <c r="L201" i="2"/>
  <c r="N201" i="2" s="1"/>
  <c r="O62" i="4" s="1"/>
  <c r="L200" i="2"/>
  <c r="N200" i="2" s="1"/>
  <c r="M62" i="4" s="1"/>
  <c r="F200" i="2"/>
  <c r="G199" i="2" s="1"/>
  <c r="H62" i="4" s="1"/>
  <c r="L199" i="2"/>
  <c r="N199" i="2" s="1"/>
  <c r="K62" i="4" s="1"/>
  <c r="F199" i="2"/>
  <c r="E199" i="2"/>
  <c r="D62" i="4" s="1"/>
  <c r="D199" i="2"/>
  <c r="L198" i="2"/>
  <c r="N198" i="2" s="1"/>
  <c r="O61" i="4" s="1"/>
  <c r="L197" i="2"/>
  <c r="N197" i="2" s="1"/>
  <c r="M61" i="4" s="1"/>
  <c r="F197" i="2"/>
  <c r="G196" i="2" s="1"/>
  <c r="H61" i="4" s="1"/>
  <c r="L196" i="2"/>
  <c r="N196" i="2" s="1"/>
  <c r="K61" i="4" s="1"/>
  <c r="F196" i="2"/>
  <c r="E196" i="2"/>
  <c r="D61" i="4" s="1"/>
  <c r="D196" i="2"/>
  <c r="L195" i="2"/>
  <c r="N195" i="2" s="1"/>
  <c r="O60" i="4" s="1"/>
  <c r="L194" i="2"/>
  <c r="N194" i="2" s="1"/>
  <c r="M60" i="4" s="1"/>
  <c r="F194" i="2"/>
  <c r="G193" i="2" s="1"/>
  <c r="H60" i="4" s="1"/>
  <c r="L193" i="2"/>
  <c r="N193" i="2" s="1"/>
  <c r="K60" i="4" s="1"/>
  <c r="F193" i="2"/>
  <c r="E193" i="2"/>
  <c r="D60" i="4" s="1"/>
  <c r="D193" i="2"/>
  <c r="L192" i="2"/>
  <c r="N192" i="2" s="1"/>
  <c r="O59" i="4" s="1"/>
  <c r="L191" i="2"/>
  <c r="N191" i="2" s="1"/>
  <c r="M59" i="4" s="1"/>
  <c r="F191" i="2"/>
  <c r="G190" i="2" s="1"/>
  <c r="H59" i="4" s="1"/>
  <c r="L190" i="2"/>
  <c r="N190" i="2" s="1"/>
  <c r="K59" i="4" s="1"/>
  <c r="F190" i="2"/>
  <c r="E190" i="2"/>
  <c r="D59" i="4" s="1"/>
  <c r="D190" i="2"/>
  <c r="L189" i="2"/>
  <c r="N189" i="2" s="1"/>
  <c r="O58" i="4" s="1"/>
  <c r="L188" i="2"/>
  <c r="N188" i="2" s="1"/>
  <c r="M58" i="4" s="1"/>
  <c r="F188" i="2"/>
  <c r="G187" i="2" s="1"/>
  <c r="H58" i="4" s="1"/>
  <c r="L187" i="2"/>
  <c r="N187" i="2" s="1"/>
  <c r="K58" i="4" s="1"/>
  <c r="F187" i="2"/>
  <c r="E187" i="2"/>
  <c r="D58" i="4" s="1"/>
  <c r="D187" i="2"/>
  <c r="L186" i="2"/>
  <c r="N186" i="2" s="1"/>
  <c r="O57" i="4" s="1"/>
  <c r="L185" i="2"/>
  <c r="N185" i="2" s="1"/>
  <c r="M57" i="4" s="1"/>
  <c r="F185" i="2"/>
  <c r="G184" i="2" s="1"/>
  <c r="H57" i="4" s="1"/>
  <c r="L184" i="2"/>
  <c r="N184" i="2" s="1"/>
  <c r="K57" i="4" s="1"/>
  <c r="F184" i="2"/>
  <c r="E184" i="2"/>
  <c r="D57" i="4" s="1"/>
  <c r="D184" i="2"/>
  <c r="L183" i="2"/>
  <c r="N183" i="2" s="1"/>
  <c r="O56" i="4" s="1"/>
  <c r="L182" i="2"/>
  <c r="N182" i="2" s="1"/>
  <c r="M56" i="4" s="1"/>
  <c r="F182" i="2"/>
  <c r="G181" i="2" s="1"/>
  <c r="H56" i="4" s="1"/>
  <c r="L181" i="2"/>
  <c r="N181" i="2" s="1"/>
  <c r="K56" i="4" s="1"/>
  <c r="F181" i="2"/>
  <c r="E181" i="2"/>
  <c r="D56" i="4" s="1"/>
  <c r="D181" i="2"/>
  <c r="L180" i="2"/>
  <c r="N180" i="2" s="1"/>
  <c r="O55" i="4" s="1"/>
  <c r="L179" i="2"/>
  <c r="N179" i="2" s="1"/>
  <c r="M55" i="4" s="1"/>
  <c r="F179" i="2"/>
  <c r="G178" i="2" s="1"/>
  <c r="H55" i="4" s="1"/>
  <c r="L178" i="2"/>
  <c r="N178" i="2" s="1"/>
  <c r="K55" i="4" s="1"/>
  <c r="F178" i="2"/>
  <c r="E178" i="2"/>
  <c r="D55" i="4" s="1"/>
  <c r="D178" i="2"/>
  <c r="L177" i="2"/>
  <c r="N177" i="2" s="1"/>
  <c r="O54" i="4" s="1"/>
  <c r="L176" i="2"/>
  <c r="N176" i="2" s="1"/>
  <c r="M54" i="4" s="1"/>
  <c r="F176" i="2"/>
  <c r="G175" i="2" s="1"/>
  <c r="H54" i="4" s="1"/>
  <c r="L175" i="2"/>
  <c r="N175" i="2" s="1"/>
  <c r="K54" i="4" s="1"/>
  <c r="F175" i="2"/>
  <c r="E175" i="2"/>
  <c r="D54" i="4" s="1"/>
  <c r="D175" i="2"/>
  <c r="L174" i="2"/>
  <c r="N174" i="2" s="1"/>
  <c r="O53" i="4" s="1"/>
  <c r="L173" i="2"/>
  <c r="N173" i="2" s="1"/>
  <c r="M53" i="4" s="1"/>
  <c r="F173" i="2"/>
  <c r="G172" i="2" s="1"/>
  <c r="H53" i="4" s="1"/>
  <c r="L172" i="2"/>
  <c r="N172" i="2" s="1"/>
  <c r="K53" i="4" s="1"/>
  <c r="F172" i="2"/>
  <c r="E172" i="2"/>
  <c r="D53" i="4" s="1"/>
  <c r="D172" i="2"/>
  <c r="L171" i="2"/>
  <c r="N171" i="2" s="1"/>
  <c r="O52" i="4" s="1"/>
  <c r="L170" i="2"/>
  <c r="N170" i="2" s="1"/>
  <c r="M52" i="4" s="1"/>
  <c r="F170" i="2"/>
  <c r="G169" i="2" s="1"/>
  <c r="H52" i="4" s="1"/>
  <c r="L169" i="2"/>
  <c r="N169" i="2" s="1"/>
  <c r="K52" i="4" s="1"/>
  <c r="F169" i="2"/>
  <c r="E169" i="2"/>
  <c r="D52" i="4" s="1"/>
  <c r="D169" i="2"/>
  <c r="L168" i="2"/>
  <c r="N168" i="2" s="1"/>
  <c r="O51" i="4" s="1"/>
  <c r="L167" i="2"/>
  <c r="N167" i="2" s="1"/>
  <c r="M51" i="4" s="1"/>
  <c r="F167" i="2"/>
  <c r="G166" i="2" s="1"/>
  <c r="H51" i="4" s="1"/>
  <c r="L166" i="2"/>
  <c r="N166" i="2" s="1"/>
  <c r="K51" i="4" s="1"/>
  <c r="F166" i="2"/>
  <c r="E166" i="2"/>
  <c r="D51" i="4" s="1"/>
  <c r="D166" i="2"/>
  <c r="L165" i="2"/>
  <c r="N165" i="2" s="1"/>
  <c r="O50" i="4" s="1"/>
  <c r="L164" i="2"/>
  <c r="N164" i="2" s="1"/>
  <c r="M50" i="4" s="1"/>
  <c r="F164" i="2"/>
  <c r="G163" i="2" s="1"/>
  <c r="H50" i="4" s="1"/>
  <c r="L163" i="2"/>
  <c r="N163" i="2" s="1"/>
  <c r="K50" i="4" s="1"/>
  <c r="F163" i="2"/>
  <c r="E163" i="2"/>
  <c r="D50" i="4" s="1"/>
  <c r="D163" i="2"/>
  <c r="L162" i="2"/>
  <c r="N162" i="2" s="1"/>
  <c r="O49" i="4" s="1"/>
  <c r="L161" i="2"/>
  <c r="N161" i="2" s="1"/>
  <c r="M49" i="4" s="1"/>
  <c r="F161" i="2"/>
  <c r="G160" i="2" s="1"/>
  <c r="H49" i="4" s="1"/>
  <c r="L160" i="2"/>
  <c r="N160" i="2" s="1"/>
  <c r="K49" i="4" s="1"/>
  <c r="F160" i="2"/>
  <c r="E160" i="2"/>
  <c r="D49" i="4" s="1"/>
  <c r="D160" i="2"/>
  <c r="L159" i="2"/>
  <c r="N159" i="2" s="1"/>
  <c r="O48" i="4" s="1"/>
  <c r="L158" i="2"/>
  <c r="N158" i="2" s="1"/>
  <c r="M48" i="4" s="1"/>
  <c r="F158" i="2"/>
  <c r="G157" i="2" s="1"/>
  <c r="H48" i="4" s="1"/>
  <c r="L157" i="2"/>
  <c r="N157" i="2" s="1"/>
  <c r="K48" i="4" s="1"/>
  <c r="F157" i="2"/>
  <c r="E157" i="2"/>
  <c r="D48" i="4" s="1"/>
  <c r="D157" i="2"/>
  <c r="L156" i="2"/>
  <c r="N156" i="2" s="1"/>
  <c r="O47" i="4" s="1"/>
  <c r="L155" i="2"/>
  <c r="N155" i="2" s="1"/>
  <c r="M47" i="4" s="1"/>
  <c r="F155" i="2"/>
  <c r="G154" i="2" s="1"/>
  <c r="H47" i="4" s="1"/>
  <c r="L154" i="2"/>
  <c r="N154" i="2" s="1"/>
  <c r="K47" i="4" s="1"/>
  <c r="F154" i="2"/>
  <c r="E154" i="2"/>
  <c r="D47" i="4" s="1"/>
  <c r="D154" i="2"/>
  <c r="L153" i="2"/>
  <c r="N153" i="2" s="1"/>
  <c r="O46" i="4" s="1"/>
  <c r="L152" i="2"/>
  <c r="N152" i="2" s="1"/>
  <c r="M46" i="4" s="1"/>
  <c r="F152" i="2"/>
  <c r="G151" i="2" s="1"/>
  <c r="H46" i="4" s="1"/>
  <c r="L151" i="2"/>
  <c r="N151" i="2" s="1"/>
  <c r="K46" i="4" s="1"/>
  <c r="F151" i="2"/>
  <c r="E151" i="2"/>
  <c r="D46" i="4" s="1"/>
  <c r="D151" i="2"/>
  <c r="L150" i="2"/>
  <c r="N150" i="2" s="1"/>
  <c r="O45" i="4" s="1"/>
  <c r="L149" i="2"/>
  <c r="N149" i="2" s="1"/>
  <c r="M45" i="4" s="1"/>
  <c r="F149" i="2"/>
  <c r="G148" i="2" s="1"/>
  <c r="H45" i="4" s="1"/>
  <c r="L148" i="2"/>
  <c r="N148" i="2" s="1"/>
  <c r="K45" i="4" s="1"/>
  <c r="F148" i="2"/>
  <c r="E148" i="2"/>
  <c r="D45" i="4" s="1"/>
  <c r="D148" i="2"/>
  <c r="L147" i="2"/>
  <c r="N147" i="2" s="1"/>
  <c r="O44" i="4" s="1"/>
  <c r="L146" i="2"/>
  <c r="N146" i="2" s="1"/>
  <c r="M44" i="4" s="1"/>
  <c r="F146" i="2"/>
  <c r="G145" i="2" s="1"/>
  <c r="H44" i="4" s="1"/>
  <c r="L145" i="2"/>
  <c r="N145" i="2" s="1"/>
  <c r="K44" i="4" s="1"/>
  <c r="F145" i="2"/>
  <c r="E145" i="2"/>
  <c r="D44" i="4" s="1"/>
  <c r="D145" i="2"/>
  <c r="L144" i="2"/>
  <c r="N144" i="2" s="1"/>
  <c r="O43" i="4" s="1"/>
  <c r="L143" i="2"/>
  <c r="N143" i="2" s="1"/>
  <c r="M43" i="4" s="1"/>
  <c r="F143" i="2"/>
  <c r="G142" i="2" s="1"/>
  <c r="H43" i="4" s="1"/>
  <c r="L142" i="2"/>
  <c r="N142" i="2" s="1"/>
  <c r="K43" i="4" s="1"/>
  <c r="B43" i="4"/>
  <c r="F142" i="2"/>
  <c r="E142" i="2"/>
  <c r="D43" i="4" s="1"/>
  <c r="D142" i="2"/>
  <c r="L141" i="2"/>
  <c r="N141" i="2" s="1"/>
  <c r="O42" i="4" s="1"/>
  <c r="L140" i="2"/>
  <c r="N140" i="2" s="1"/>
  <c r="M42" i="4" s="1"/>
  <c r="F140" i="2"/>
  <c r="G139" i="2" s="1"/>
  <c r="H42" i="4" s="1"/>
  <c r="L139" i="2"/>
  <c r="N139" i="2" s="1"/>
  <c r="K42" i="4" s="1"/>
  <c r="F139" i="2"/>
  <c r="E139" i="2"/>
  <c r="D42" i="4" s="1"/>
  <c r="D139" i="2"/>
  <c r="L138" i="2"/>
  <c r="N138" i="2" s="1"/>
  <c r="O41" i="4" s="1"/>
  <c r="L137" i="2"/>
  <c r="N137" i="2" s="1"/>
  <c r="M41" i="4" s="1"/>
  <c r="F137" i="2"/>
  <c r="G136" i="2" s="1"/>
  <c r="H41" i="4" s="1"/>
  <c r="L136" i="2"/>
  <c r="N136" i="2" s="1"/>
  <c r="K41" i="4" s="1"/>
  <c r="F136" i="2"/>
  <c r="E136" i="2"/>
  <c r="D41" i="4" s="1"/>
  <c r="D136" i="2"/>
  <c r="L135" i="2"/>
  <c r="N135" i="2" s="1"/>
  <c r="O40" i="4" s="1"/>
  <c r="L134" i="2"/>
  <c r="N134" i="2" s="1"/>
  <c r="M40" i="4" s="1"/>
  <c r="F134" i="2"/>
  <c r="G133" i="2" s="1"/>
  <c r="H40" i="4" s="1"/>
  <c r="L133" i="2"/>
  <c r="N133" i="2" s="1"/>
  <c r="K40" i="4" s="1"/>
  <c r="F133" i="2"/>
  <c r="E133" i="2"/>
  <c r="D40" i="4" s="1"/>
  <c r="D133" i="2"/>
  <c r="L132" i="2"/>
  <c r="N132" i="2" s="1"/>
  <c r="O39" i="4" s="1"/>
  <c r="L131" i="2"/>
  <c r="N131" i="2" s="1"/>
  <c r="M39" i="4" s="1"/>
  <c r="F131" i="2"/>
  <c r="G130" i="2" s="1"/>
  <c r="H39" i="4" s="1"/>
  <c r="L130" i="2"/>
  <c r="N130" i="2" s="1"/>
  <c r="K39" i="4" s="1"/>
  <c r="F130" i="2"/>
  <c r="E130" i="2"/>
  <c r="D39" i="4" s="1"/>
  <c r="D130" i="2"/>
  <c r="L129" i="2"/>
  <c r="N129" i="2" s="1"/>
  <c r="O38" i="4" s="1"/>
  <c r="L128" i="2"/>
  <c r="N128" i="2" s="1"/>
  <c r="M38" i="4" s="1"/>
  <c r="F128" i="2"/>
  <c r="G127" i="2" s="1"/>
  <c r="H38" i="4" s="1"/>
  <c r="L127" i="2"/>
  <c r="N127" i="2" s="1"/>
  <c r="K38" i="4" s="1"/>
  <c r="F127" i="2"/>
  <c r="E127" i="2"/>
  <c r="D38" i="4" s="1"/>
  <c r="D127" i="2"/>
  <c r="L126" i="2"/>
  <c r="N126" i="2" s="1"/>
  <c r="O37" i="4" s="1"/>
  <c r="L125" i="2"/>
  <c r="N125" i="2" s="1"/>
  <c r="M37" i="4" s="1"/>
  <c r="F125" i="2"/>
  <c r="G124" i="2" s="1"/>
  <c r="H37" i="4" s="1"/>
  <c r="L124" i="2"/>
  <c r="N124" i="2" s="1"/>
  <c r="K37" i="4" s="1"/>
  <c r="B37" i="4"/>
  <c r="F124" i="2"/>
  <c r="E124" i="2"/>
  <c r="D37" i="4" s="1"/>
  <c r="D124" i="2"/>
  <c r="L123" i="2"/>
  <c r="N123" i="2" s="1"/>
  <c r="O36" i="4" s="1"/>
  <c r="L122" i="2"/>
  <c r="N122" i="2" s="1"/>
  <c r="M36" i="4" s="1"/>
  <c r="F122" i="2"/>
  <c r="G121" i="2" s="1"/>
  <c r="H36" i="4" s="1"/>
  <c r="L121" i="2"/>
  <c r="N121" i="2" s="1"/>
  <c r="K36" i="4" s="1"/>
  <c r="F121" i="2"/>
  <c r="E121" i="2"/>
  <c r="D36" i="4" s="1"/>
  <c r="D121" i="2"/>
  <c r="L120" i="2"/>
  <c r="N120" i="2" s="1"/>
  <c r="O35" i="4" s="1"/>
  <c r="L119" i="2"/>
  <c r="N119" i="2" s="1"/>
  <c r="M35" i="4" s="1"/>
  <c r="F119" i="2"/>
  <c r="G118" i="2" s="1"/>
  <c r="H35" i="4" s="1"/>
  <c r="L118" i="2"/>
  <c r="N118" i="2" s="1"/>
  <c r="K35" i="4" s="1"/>
  <c r="F118" i="2"/>
  <c r="E118" i="2"/>
  <c r="D35" i="4" s="1"/>
  <c r="D118" i="2"/>
  <c r="L117" i="2"/>
  <c r="N117" i="2" s="1"/>
  <c r="O34" i="4" s="1"/>
  <c r="L116" i="2"/>
  <c r="N116" i="2" s="1"/>
  <c r="M34" i="4" s="1"/>
  <c r="F116" i="2"/>
  <c r="G115" i="2" s="1"/>
  <c r="H34" i="4" s="1"/>
  <c r="L115" i="2"/>
  <c r="N115" i="2" s="1"/>
  <c r="K34" i="4" s="1"/>
  <c r="F115" i="2"/>
  <c r="E115" i="2"/>
  <c r="D34" i="4" s="1"/>
  <c r="D115" i="2"/>
  <c r="L114" i="2"/>
  <c r="N114" i="2" s="1"/>
  <c r="O33" i="4" s="1"/>
  <c r="L113" i="2"/>
  <c r="N113" i="2" s="1"/>
  <c r="M33" i="4" s="1"/>
  <c r="F113" i="2"/>
  <c r="G112" i="2" s="1"/>
  <c r="H33" i="4" s="1"/>
  <c r="L112" i="2"/>
  <c r="N112" i="2" s="1"/>
  <c r="K33" i="4" s="1"/>
  <c r="F112" i="2"/>
  <c r="E112" i="2"/>
  <c r="D33" i="4" s="1"/>
  <c r="D112" i="2"/>
  <c r="L111" i="2"/>
  <c r="N111" i="2" s="1"/>
  <c r="O32" i="4" s="1"/>
  <c r="L110" i="2"/>
  <c r="N110" i="2" s="1"/>
  <c r="M32" i="4" s="1"/>
  <c r="F110" i="2"/>
  <c r="G109" i="2" s="1"/>
  <c r="H32" i="4" s="1"/>
  <c r="L109" i="2"/>
  <c r="N109" i="2" s="1"/>
  <c r="K32" i="4" s="1"/>
  <c r="F109" i="2"/>
  <c r="E109" i="2"/>
  <c r="D32" i="4" s="1"/>
  <c r="D109" i="2"/>
  <c r="L108" i="2"/>
  <c r="N108" i="2" s="1"/>
  <c r="O31" i="4" s="1"/>
  <c r="L107" i="2"/>
  <c r="N107" i="2" s="1"/>
  <c r="M31" i="4" s="1"/>
  <c r="F107" i="2"/>
  <c r="G106" i="2" s="1"/>
  <c r="H31" i="4" s="1"/>
  <c r="L106" i="2"/>
  <c r="N106" i="2" s="1"/>
  <c r="K31" i="4" s="1"/>
  <c r="B31" i="4"/>
  <c r="F106" i="2"/>
  <c r="E106" i="2"/>
  <c r="D31" i="4" s="1"/>
  <c r="D106" i="2"/>
  <c r="L105" i="2"/>
  <c r="N105" i="2" s="1"/>
  <c r="O30" i="4" s="1"/>
  <c r="L104" i="2"/>
  <c r="N104" i="2" s="1"/>
  <c r="M30" i="4" s="1"/>
  <c r="F104" i="2"/>
  <c r="G103" i="2" s="1"/>
  <c r="H30" i="4" s="1"/>
  <c r="L103" i="2"/>
  <c r="N103" i="2" s="1"/>
  <c r="K30" i="4" s="1"/>
  <c r="F103" i="2"/>
  <c r="E103" i="2"/>
  <c r="D30" i="4" s="1"/>
  <c r="D103" i="2"/>
  <c r="L102" i="2"/>
  <c r="N102" i="2" s="1"/>
  <c r="O29" i="4" s="1"/>
  <c r="L101" i="2"/>
  <c r="N101" i="2" s="1"/>
  <c r="M29" i="4" s="1"/>
  <c r="F101" i="2"/>
  <c r="I54" i="24" s="1"/>
  <c r="L100" i="2"/>
  <c r="N100" i="2" s="1"/>
  <c r="K29" i="4" s="1"/>
  <c r="F100" i="2"/>
  <c r="H54" i="24" s="1"/>
  <c r="E100" i="2"/>
  <c r="D54" i="24" s="1"/>
  <c r="D100" i="2"/>
  <c r="D55" i="24" s="1"/>
  <c r="L99" i="2"/>
  <c r="N99" i="2" s="1"/>
  <c r="O28" i="4" s="1"/>
  <c r="L98" i="2"/>
  <c r="N98" i="2" s="1"/>
  <c r="M28" i="4" s="1"/>
  <c r="F98" i="2"/>
  <c r="I52" i="24" s="1"/>
  <c r="L97" i="2"/>
  <c r="N97" i="2" s="1"/>
  <c r="K28" i="4" s="1"/>
  <c r="F97" i="2"/>
  <c r="H52" i="24" s="1"/>
  <c r="E97" i="2"/>
  <c r="D52" i="24" s="1"/>
  <c r="D97" i="2"/>
  <c r="D53" i="24" s="1"/>
  <c r="L96" i="2"/>
  <c r="N96" i="2" s="1"/>
  <c r="O27" i="4" s="1"/>
  <c r="L95" i="2"/>
  <c r="N95" i="2" s="1"/>
  <c r="M27" i="4" s="1"/>
  <c r="F95" i="2"/>
  <c r="I50" i="24" s="1"/>
  <c r="L94" i="2"/>
  <c r="N94" i="2" s="1"/>
  <c r="K27" i="4" s="1"/>
  <c r="F94" i="2"/>
  <c r="H50" i="24" s="1"/>
  <c r="E94" i="2"/>
  <c r="D50" i="24" s="1"/>
  <c r="D94" i="2"/>
  <c r="D51" i="24" s="1"/>
  <c r="L93" i="2"/>
  <c r="N93" i="2" s="1"/>
  <c r="O26" i="4" s="1"/>
  <c r="L92" i="2"/>
  <c r="N92" i="2" s="1"/>
  <c r="M26" i="4" s="1"/>
  <c r="F92" i="2"/>
  <c r="I48" i="24" s="1"/>
  <c r="L91" i="2"/>
  <c r="N91" i="2" s="1"/>
  <c r="K26" i="4" s="1"/>
  <c r="F91" i="2"/>
  <c r="H48" i="24" s="1"/>
  <c r="E91" i="2"/>
  <c r="D48" i="24" s="1"/>
  <c r="D91" i="2"/>
  <c r="D49" i="24" s="1"/>
  <c r="L90" i="2"/>
  <c r="N90" i="2" s="1"/>
  <c r="O25" i="4" s="1"/>
  <c r="L89" i="2"/>
  <c r="N89" i="2" s="1"/>
  <c r="M25" i="4" s="1"/>
  <c r="F89" i="2"/>
  <c r="I46" i="24" s="1"/>
  <c r="L88" i="2"/>
  <c r="N88" i="2" s="1"/>
  <c r="K25" i="4" s="1"/>
  <c r="F88" i="2"/>
  <c r="H46" i="24" s="1"/>
  <c r="E88" i="2"/>
  <c r="D46" i="24" s="1"/>
  <c r="D88" i="2"/>
  <c r="D47" i="24" s="1"/>
  <c r="L87" i="2"/>
  <c r="N87" i="2" s="1"/>
  <c r="O24" i="4" s="1"/>
  <c r="L86" i="2"/>
  <c r="N86" i="2" s="1"/>
  <c r="M24" i="4" s="1"/>
  <c r="F86" i="2"/>
  <c r="I44" i="24" s="1"/>
  <c r="L85" i="2"/>
  <c r="N85" i="2" s="1"/>
  <c r="K24" i="4" s="1"/>
  <c r="F85" i="2"/>
  <c r="H44" i="24" s="1"/>
  <c r="E85" i="2"/>
  <c r="D44" i="24" s="1"/>
  <c r="D85" i="2"/>
  <c r="D45" i="24" s="1"/>
  <c r="L84" i="2"/>
  <c r="N84" i="2" s="1"/>
  <c r="O23" i="4" s="1"/>
  <c r="L83" i="2"/>
  <c r="N83" i="2" s="1"/>
  <c r="M23" i="4" s="1"/>
  <c r="F83" i="2"/>
  <c r="I42" i="24" s="1"/>
  <c r="L82" i="2"/>
  <c r="N82" i="2" s="1"/>
  <c r="K23" i="4" s="1"/>
  <c r="B23" i="4"/>
  <c r="F82" i="2"/>
  <c r="H42" i="24" s="1"/>
  <c r="E82" i="2"/>
  <c r="D42" i="24" s="1"/>
  <c r="D82" i="2"/>
  <c r="D43" i="24" s="1"/>
  <c r="B22" i="4"/>
  <c r="B15" i="4"/>
  <c r="L21" i="2"/>
  <c r="N21" i="2" s="1"/>
  <c r="L20" i="2"/>
  <c r="N20" i="2" s="1"/>
  <c r="L19" i="2"/>
  <c r="N19" i="2" s="1"/>
  <c r="F19" i="2"/>
  <c r="H28" i="22" s="1"/>
  <c r="F16" i="18"/>
  <c r="G16" i="18" s="1"/>
  <c r="G18" i="18" s="1"/>
  <c r="D23" i="1"/>
  <c r="D18" i="1"/>
  <c r="D15" i="1"/>
  <c r="O25" i="19" l="1"/>
  <c r="K4" i="10" s="1"/>
  <c r="O30" i="19"/>
  <c r="O5" i="10" s="1"/>
  <c r="O31" i="19"/>
  <c r="K6" i="10" s="1"/>
  <c r="O42" i="19"/>
  <c r="O9" i="10" s="1"/>
  <c r="G91" i="19"/>
  <c r="H26" i="10" s="1"/>
  <c r="I36" i="26"/>
  <c r="G97" i="19"/>
  <c r="H28" i="10" s="1"/>
  <c r="I40" i="26"/>
  <c r="G103" i="19"/>
  <c r="H30" i="10" s="1"/>
  <c r="I44" i="26"/>
  <c r="AA67" i="19"/>
  <c r="D40" i="25"/>
  <c r="AA79" i="19"/>
  <c r="D28" i="26"/>
  <c r="AA85" i="19"/>
  <c r="D32" i="26"/>
  <c r="G94" i="19"/>
  <c r="H27" i="10" s="1"/>
  <c r="I38" i="26"/>
  <c r="G100" i="19"/>
  <c r="H29" i="10" s="1"/>
  <c r="I42" i="26"/>
  <c r="G106" i="19"/>
  <c r="H31" i="10" s="1"/>
  <c r="I46" i="26"/>
  <c r="Y55" i="2"/>
  <c r="D53" i="22"/>
  <c r="D30" i="10"/>
  <c r="AA103" i="19"/>
  <c r="D29" i="10"/>
  <c r="AA100" i="19"/>
  <c r="D28" i="10"/>
  <c r="AA97" i="19"/>
  <c r="D27" i="10"/>
  <c r="AA94" i="19"/>
  <c r="D26" i="10"/>
  <c r="AA91" i="19"/>
  <c r="D25" i="10"/>
  <c r="AA88" i="19"/>
  <c r="AA49" i="19"/>
  <c r="D28" i="25"/>
  <c r="E24" i="27"/>
  <c r="Z28" i="2"/>
  <c r="E43" i="27"/>
  <c r="E44" i="27"/>
  <c r="Z34" i="2"/>
  <c r="Z40" i="2"/>
  <c r="Z43" i="2"/>
  <c r="C4" i="27"/>
  <c r="C14" i="27"/>
  <c r="E14" i="27"/>
  <c r="E34" i="27"/>
  <c r="AH40" i="2"/>
  <c r="G40" i="2"/>
  <c r="AA55" i="2"/>
  <c r="E4" i="27"/>
  <c r="AH49" i="2"/>
  <c r="AH43" i="2"/>
  <c r="D29" i="4"/>
  <c r="G100" i="2"/>
  <c r="H29" i="4" s="1"/>
  <c r="G97" i="2"/>
  <c r="H28" i="4" s="1"/>
  <c r="D28" i="4"/>
  <c r="D27" i="4"/>
  <c r="G94" i="2"/>
  <c r="H27" i="4" s="1"/>
  <c r="D26" i="4"/>
  <c r="G91" i="2"/>
  <c r="H26" i="4" s="1"/>
  <c r="G88" i="2"/>
  <c r="H25" i="4" s="1"/>
  <c r="D25" i="4"/>
  <c r="G85" i="2"/>
  <c r="H24" i="4" s="1"/>
  <c r="D24" i="4"/>
  <c r="D23" i="4"/>
  <c r="G82" i="2"/>
  <c r="H23" i="4" s="1"/>
  <c r="G79" i="2"/>
  <c r="H22" i="4" s="1"/>
  <c r="D22" i="4"/>
  <c r="E52" i="27"/>
  <c r="E33" i="27"/>
  <c r="AA34" i="2"/>
  <c r="C53" i="27"/>
  <c r="G34" i="2"/>
  <c r="E53" i="27"/>
  <c r="AA31" i="2"/>
  <c r="C44" i="27"/>
  <c r="AA28" i="2"/>
  <c r="C34" i="27"/>
  <c r="AH25" i="2"/>
  <c r="E23" i="27"/>
  <c r="AA25" i="2"/>
  <c r="C24" i="27"/>
  <c r="AH22" i="2"/>
  <c r="E13" i="27"/>
  <c r="AU48" i="2"/>
  <c r="AH31" i="19"/>
  <c r="AH37" i="19"/>
  <c r="D31" i="10"/>
  <c r="AA106" i="19"/>
  <c r="AA82" i="19"/>
  <c r="AA76" i="19"/>
  <c r="AA73" i="19"/>
  <c r="D19" i="10"/>
  <c r="AA70" i="19"/>
  <c r="D17" i="10"/>
  <c r="AA64" i="19"/>
  <c r="D16" i="10"/>
  <c r="AA61" i="19"/>
  <c r="AA58" i="19"/>
  <c r="D14" i="10"/>
  <c r="AA55" i="19"/>
  <c r="D13" i="10"/>
  <c r="AA52" i="19"/>
  <c r="E13" i="28"/>
  <c r="AH28" i="2"/>
  <c r="AH34" i="2"/>
  <c r="M15" i="4"/>
  <c r="M14" i="4"/>
  <c r="M13" i="4"/>
  <c r="M12" i="4"/>
  <c r="O43" i="19"/>
  <c r="K10" i="10" s="1"/>
  <c r="AK43" i="19"/>
  <c r="O44" i="19"/>
  <c r="M10" i="10" s="1"/>
  <c r="AK44" i="19"/>
  <c r="O48" i="19"/>
  <c r="O11" i="10" s="1"/>
  <c r="AK48" i="19"/>
  <c r="AH31" i="2"/>
  <c r="AH37" i="2"/>
  <c r="O14" i="4"/>
  <c r="O13" i="4"/>
  <c r="O12" i="4"/>
  <c r="O45" i="19"/>
  <c r="O10" i="10" s="1"/>
  <c r="AK45" i="19"/>
  <c r="O46" i="19"/>
  <c r="K11" i="10" s="1"/>
  <c r="AK46" i="19"/>
  <c r="O47" i="19"/>
  <c r="M11" i="10" s="1"/>
  <c r="AK47" i="19"/>
  <c r="O15" i="4"/>
  <c r="I28" i="23"/>
  <c r="D2" i="10"/>
  <c r="I30" i="23"/>
  <c r="E14" i="28"/>
  <c r="D35" i="23"/>
  <c r="E33" i="28"/>
  <c r="I34" i="23"/>
  <c r="E34" i="28"/>
  <c r="H32" i="23"/>
  <c r="C24" i="28"/>
  <c r="I32" i="23"/>
  <c r="E24" i="28"/>
  <c r="D32" i="23"/>
  <c r="E23" i="28"/>
  <c r="AB28" i="19"/>
  <c r="H34" i="23"/>
  <c r="AH40" i="19"/>
  <c r="D43" i="23"/>
  <c r="I44" i="23"/>
  <c r="AA43" i="19"/>
  <c r="D44" i="23"/>
  <c r="AB43" i="19"/>
  <c r="H44" i="23"/>
  <c r="AA46" i="19"/>
  <c r="D46" i="23"/>
  <c r="AB46" i="19"/>
  <c r="Z46" i="19"/>
  <c r="AH46" i="19"/>
  <c r="AH43" i="19"/>
  <c r="Z43" i="19"/>
  <c r="D39" i="23"/>
  <c r="AH34" i="19"/>
  <c r="AH28" i="19"/>
  <c r="K15" i="4"/>
  <c r="K14" i="4"/>
  <c r="K13" i="4"/>
  <c r="K12" i="4"/>
  <c r="AA58" i="2"/>
  <c r="AH58" i="2"/>
  <c r="AD58" i="2"/>
  <c r="Y58" i="2"/>
  <c r="Z58" i="2"/>
  <c r="Z55" i="2"/>
  <c r="AA52" i="2"/>
  <c r="AH52" i="2"/>
  <c r="AD52" i="2"/>
  <c r="Y52" i="2"/>
  <c r="Z52" i="2"/>
  <c r="AA49" i="2"/>
  <c r="Z49" i="2"/>
  <c r="AH46" i="2"/>
  <c r="G46" i="2"/>
  <c r="H11" i="4" s="1"/>
  <c r="Z46" i="2"/>
  <c r="AH55" i="2"/>
  <c r="AD55" i="2"/>
  <c r="G55" i="2"/>
  <c r="D31" i="23"/>
  <c r="AH22" i="19"/>
  <c r="AA22" i="19"/>
  <c r="D30" i="23"/>
  <c r="AB22" i="19"/>
  <c r="H30" i="23"/>
  <c r="AA19" i="19"/>
  <c r="D28" i="23"/>
  <c r="AB19" i="19"/>
  <c r="H28" i="23"/>
  <c r="Z40" i="19"/>
  <c r="B41" i="21"/>
  <c r="AA40" i="19"/>
  <c r="D41" i="23"/>
  <c r="Z37" i="19"/>
  <c r="G39" i="21"/>
  <c r="I40" i="23"/>
  <c r="B39" i="21"/>
  <c r="D40" i="23"/>
  <c r="AA37" i="19"/>
  <c r="H40" i="23"/>
  <c r="AB37" i="19"/>
  <c r="AB34" i="19"/>
  <c r="H38" i="23"/>
  <c r="D37" i="23"/>
  <c r="AE37" i="19"/>
  <c r="AE38" i="19" s="1"/>
  <c r="AE39" i="19" s="1"/>
  <c r="Z34" i="19"/>
  <c r="D7" i="10"/>
  <c r="AA34" i="19"/>
  <c r="Z19" i="19"/>
  <c r="AE19" i="19"/>
  <c r="AE20" i="19" s="1"/>
  <c r="AE21" i="19" s="1"/>
  <c r="AA25" i="19"/>
  <c r="AB25" i="19"/>
  <c r="O27" i="19"/>
  <c r="O4" i="10" s="1"/>
  <c r="AK27" i="19"/>
  <c r="O28" i="19"/>
  <c r="K5" i="10" s="1"/>
  <c r="AK28" i="19"/>
  <c r="O40" i="19"/>
  <c r="K9" i="10" s="1"/>
  <c r="AK40" i="19"/>
  <c r="B30" i="21"/>
  <c r="Z22" i="19"/>
  <c r="AE22" i="19"/>
  <c r="AE23" i="19" s="1"/>
  <c r="AE24" i="19" s="1"/>
  <c r="Z28" i="19"/>
  <c r="AE28" i="19"/>
  <c r="AE29" i="19" s="1"/>
  <c r="AE30" i="19" s="1"/>
  <c r="AA31" i="19"/>
  <c r="O32" i="19"/>
  <c r="M6" i="10" s="1"/>
  <c r="AK32" i="19"/>
  <c r="O36" i="19"/>
  <c r="O7" i="10" s="1"/>
  <c r="AK36" i="19"/>
  <c r="O37" i="19"/>
  <c r="K8" i="10" s="1"/>
  <c r="AK37" i="19"/>
  <c r="AE40" i="19"/>
  <c r="AE41" i="19" s="1"/>
  <c r="AE42" i="19" s="1"/>
  <c r="AE43" i="19" s="1"/>
  <c r="AE44" i="19" s="1"/>
  <c r="AE45" i="19" s="1"/>
  <c r="AE46" i="19" s="1"/>
  <c r="AE47" i="19" s="1"/>
  <c r="AE48" i="19" s="1"/>
  <c r="O2" i="10"/>
  <c r="AK21" i="19"/>
  <c r="Z31" i="19"/>
  <c r="AE31" i="19"/>
  <c r="AE32" i="19" s="1"/>
  <c r="AE33" i="19" s="1"/>
  <c r="O39" i="19"/>
  <c r="O8" i="10" s="1"/>
  <c r="AK39" i="19"/>
  <c r="O24" i="19"/>
  <c r="O3" i="10" s="1"/>
  <c r="AK24" i="19"/>
  <c r="D5" i="10"/>
  <c r="AA28" i="19"/>
  <c r="O29" i="19"/>
  <c r="M5" i="10" s="1"/>
  <c r="AK29" i="19"/>
  <c r="AB31" i="19"/>
  <c r="O33" i="19"/>
  <c r="O6" i="10" s="1"/>
  <c r="AK33" i="19"/>
  <c r="O34" i="19"/>
  <c r="K7" i="10" s="1"/>
  <c r="AK34" i="19"/>
  <c r="O41" i="19"/>
  <c r="M9" i="10" s="1"/>
  <c r="AK41" i="19"/>
  <c r="O35" i="19"/>
  <c r="M7" i="10" s="1"/>
  <c r="AK35" i="19"/>
  <c r="M2" i="10"/>
  <c r="AK20" i="19"/>
  <c r="O22" i="19"/>
  <c r="K3" i="10" s="1"/>
  <c r="AK22" i="19"/>
  <c r="Z25" i="19"/>
  <c r="AE25" i="19"/>
  <c r="AE26" i="19" s="1"/>
  <c r="AE27" i="19" s="1"/>
  <c r="O26" i="19"/>
  <c r="M4" i="10" s="1"/>
  <c r="AK26" i="19"/>
  <c r="B38" i="21"/>
  <c r="AE34" i="19"/>
  <c r="AE35" i="19" s="1"/>
  <c r="AE36" i="19" s="1"/>
  <c r="O38" i="19"/>
  <c r="M8" i="10" s="1"/>
  <c r="AK38" i="19"/>
  <c r="D3" i="4"/>
  <c r="Z22" i="2"/>
  <c r="O4" i="4"/>
  <c r="K5" i="4"/>
  <c r="Y31" i="2"/>
  <c r="AD31" i="2"/>
  <c r="AA37" i="2"/>
  <c r="O8" i="4"/>
  <c r="K9" i="4"/>
  <c r="AD43" i="2"/>
  <c r="Y43" i="2"/>
  <c r="AD19" i="2"/>
  <c r="Y19" i="2"/>
  <c r="O2" i="4"/>
  <c r="AA22" i="2"/>
  <c r="O3" i="4"/>
  <c r="K4" i="4"/>
  <c r="AD28" i="2"/>
  <c r="Y28" i="2"/>
  <c r="Z31" i="2"/>
  <c r="O7" i="4"/>
  <c r="K8" i="4"/>
  <c r="AD40" i="2"/>
  <c r="Y40" i="2"/>
  <c r="H9" i="4"/>
  <c r="AB40" i="2"/>
  <c r="AA46" i="2"/>
  <c r="O11" i="4"/>
  <c r="Z19" i="2"/>
  <c r="AD22" i="2"/>
  <c r="Y22" i="2"/>
  <c r="K2" i="4"/>
  <c r="M2" i="4"/>
  <c r="AA19" i="2"/>
  <c r="K3" i="4"/>
  <c r="Y25" i="2"/>
  <c r="AD25" i="2"/>
  <c r="O6" i="4"/>
  <c r="K7" i="4"/>
  <c r="Y37" i="2"/>
  <c r="AD37" i="2"/>
  <c r="AA43" i="2"/>
  <c r="O10" i="4"/>
  <c r="K11" i="4"/>
  <c r="Z25" i="2"/>
  <c r="O5" i="4"/>
  <c r="K6" i="4"/>
  <c r="AD34" i="2"/>
  <c r="Y34" i="2"/>
  <c r="H7" i="4"/>
  <c r="AB34" i="2"/>
  <c r="Z37" i="2"/>
  <c r="AA40" i="2"/>
  <c r="O9" i="4"/>
  <c r="K10" i="4"/>
  <c r="AD46" i="2"/>
  <c r="Y46" i="2"/>
  <c r="M11" i="4"/>
  <c r="M10" i="4"/>
  <c r="M9" i="4"/>
  <c r="M8" i="4"/>
  <c r="M7" i="4"/>
  <c r="M6" i="4"/>
  <c r="M5" i="4"/>
  <c r="M4" i="4"/>
  <c r="M3" i="4"/>
  <c r="C74" i="10"/>
  <c r="G79" i="19"/>
  <c r="H22" i="10" s="1"/>
  <c r="G64" i="19"/>
  <c r="H17" i="10" s="1"/>
  <c r="G67" i="19"/>
  <c r="H18" i="10" s="1"/>
  <c r="G82" i="19"/>
  <c r="H23" i="10" s="1"/>
  <c r="D15" i="10"/>
  <c r="G85" i="19"/>
  <c r="H24" i="10" s="1"/>
  <c r="G73" i="19"/>
  <c r="H20" i="10" s="1"/>
  <c r="F22" i="18"/>
  <c r="G22" i="18" s="1"/>
  <c r="G23" i="18" s="1"/>
  <c r="C37" i="10"/>
  <c r="C90" i="10"/>
  <c r="C126" i="10"/>
  <c r="C133" i="10"/>
  <c r="C139" i="10"/>
  <c r="C141" i="10"/>
  <c r="G28" i="19"/>
  <c r="C3" i="10"/>
  <c r="E26" i="18"/>
  <c r="F26" i="18" s="1"/>
  <c r="G6" i="4"/>
  <c r="G109" i="4"/>
  <c r="G57" i="4"/>
  <c r="G100" i="4"/>
  <c r="G44" i="4"/>
  <c r="G118" i="4"/>
  <c r="G86" i="4"/>
  <c r="G34" i="4"/>
  <c r="G37" i="4"/>
  <c r="G28" i="4"/>
  <c r="G107" i="4"/>
  <c r="B21" i="12"/>
  <c r="B88" i="12"/>
  <c r="G11" i="4"/>
  <c r="G13" i="4"/>
  <c r="G141" i="4"/>
  <c r="G93" i="4"/>
  <c r="G45" i="4"/>
  <c r="G140" i="4"/>
  <c r="G84" i="4"/>
  <c r="G40" i="4"/>
  <c r="G138" i="4"/>
  <c r="G106" i="4"/>
  <c r="G82" i="4"/>
  <c r="G54" i="4"/>
  <c r="G22" i="4"/>
  <c r="G89" i="4"/>
  <c r="G29" i="4"/>
  <c r="G88" i="4"/>
  <c r="G20" i="4"/>
  <c r="G127" i="4"/>
  <c r="G95" i="4"/>
  <c r="G51" i="4"/>
  <c r="B13" i="12"/>
  <c r="B24" i="12"/>
  <c r="B43" i="12"/>
  <c r="B60" i="12"/>
  <c r="B69" i="12"/>
  <c r="B91" i="12"/>
  <c r="G96" i="10"/>
  <c r="G149" i="4"/>
  <c r="G144" i="4"/>
  <c r="G146" i="4"/>
  <c r="G58" i="4"/>
  <c r="G113" i="4"/>
  <c r="G108" i="4"/>
  <c r="G135" i="4"/>
  <c r="G59" i="4"/>
  <c r="B14" i="12"/>
  <c r="B46" i="12"/>
  <c r="B53" i="12"/>
  <c r="B70" i="12"/>
  <c r="G119" i="4"/>
  <c r="G91" i="4"/>
  <c r="G35" i="4"/>
  <c r="B11" i="12"/>
  <c r="B37" i="12"/>
  <c r="B32" i="12"/>
  <c r="B85" i="12"/>
  <c r="B90" i="12"/>
  <c r="G38" i="10"/>
  <c r="G44" i="10"/>
  <c r="G7" i="4"/>
  <c r="G5" i="4"/>
  <c r="G121" i="4"/>
  <c r="G85" i="4"/>
  <c r="G41" i="4"/>
  <c r="G120" i="4"/>
  <c r="G72" i="4"/>
  <c r="G32" i="4"/>
  <c r="G130" i="4"/>
  <c r="G102" i="4"/>
  <c r="G74" i="4"/>
  <c r="G42" i="4"/>
  <c r="G18" i="4"/>
  <c r="G81" i="4"/>
  <c r="G136" i="4"/>
  <c r="G68" i="4"/>
  <c r="G151" i="4"/>
  <c r="G3" i="4"/>
  <c r="G8" i="4"/>
  <c r="G117" i="4"/>
  <c r="G73" i="4"/>
  <c r="G17" i="4"/>
  <c r="G112" i="4"/>
  <c r="G64" i="4"/>
  <c r="G150" i="4"/>
  <c r="G122" i="4"/>
  <c r="G98" i="4"/>
  <c r="G66" i="4"/>
  <c r="G38" i="4"/>
  <c r="G133" i="4"/>
  <c r="G49" i="4"/>
  <c r="G128" i="4"/>
  <c r="G56" i="4"/>
  <c r="G139" i="4"/>
  <c r="G111" i="4"/>
  <c r="G83" i="4"/>
  <c r="G19" i="4"/>
  <c r="B7" i="12"/>
  <c r="B30" i="12"/>
  <c r="B63" i="12"/>
  <c r="B93" i="12"/>
  <c r="B59" i="12"/>
  <c r="G108" i="10"/>
  <c r="G66" i="10"/>
  <c r="G32" i="10"/>
  <c r="G98" i="10"/>
  <c r="G33" i="10"/>
  <c r="G2" i="4"/>
  <c r="G10" i="4"/>
  <c r="G12" i="4"/>
  <c r="G137" i="4"/>
  <c r="G97" i="4"/>
  <c r="G65" i="4"/>
  <c r="G33" i="4"/>
  <c r="G124" i="4"/>
  <c r="G92" i="4"/>
  <c r="G60" i="4"/>
  <c r="G16" i="4"/>
  <c r="G134" i="4"/>
  <c r="G114" i="4"/>
  <c r="G90" i="4"/>
  <c r="G70" i="4"/>
  <c r="G50" i="4"/>
  <c r="G26" i="4"/>
  <c r="G125" i="4"/>
  <c r="G69" i="4"/>
  <c r="G148" i="4"/>
  <c r="G96" i="4"/>
  <c r="G48" i="4"/>
  <c r="G143" i="4"/>
  <c r="G123" i="4"/>
  <c r="G103" i="4"/>
  <c r="G67" i="4"/>
  <c r="G27" i="4"/>
  <c r="A3" i="12"/>
  <c r="B25" i="12"/>
  <c r="B38" i="12"/>
  <c r="B40" i="12"/>
  <c r="B77" i="12"/>
  <c r="B61" i="12"/>
  <c r="B84" i="12"/>
  <c r="G52" i="10"/>
  <c r="G94" i="10"/>
  <c r="G120" i="10"/>
  <c r="G49" i="10"/>
  <c r="G9" i="10"/>
  <c r="G65" i="10"/>
  <c r="G17" i="10"/>
  <c r="G73" i="10"/>
  <c r="F29" i="21"/>
  <c r="B34" i="21"/>
  <c r="C99" i="10"/>
  <c r="C103" i="10"/>
  <c r="G76" i="19"/>
  <c r="H21" i="10" s="1"/>
  <c r="C26" i="10"/>
  <c r="C32" i="10"/>
  <c r="C83" i="10"/>
  <c r="C58" i="10"/>
  <c r="C118" i="10"/>
  <c r="B42" i="21"/>
  <c r="B32" i="21"/>
  <c r="D21" i="10"/>
  <c r="D4" i="10"/>
  <c r="G31" i="21"/>
  <c r="G33" i="21"/>
  <c r="G34" i="19"/>
  <c r="C17" i="10"/>
  <c r="C54" i="10"/>
  <c r="C71" i="10"/>
  <c r="C76" i="10"/>
  <c r="C78" i="10"/>
  <c r="C108" i="10"/>
  <c r="C136" i="10"/>
  <c r="C138" i="10"/>
  <c r="B31" i="21"/>
  <c r="G37" i="21"/>
  <c r="C12" i="10"/>
  <c r="C116" i="10"/>
  <c r="C42" i="10"/>
  <c r="C44" i="10"/>
  <c r="C46" i="10"/>
  <c r="C75" i="10"/>
  <c r="C79" i="10"/>
  <c r="C84" i="10"/>
  <c r="C86" i="10"/>
  <c r="C102" i="10"/>
  <c r="C109" i="10"/>
  <c r="C110" i="10"/>
  <c r="C123" i="10"/>
  <c r="C137" i="10"/>
  <c r="C143" i="10"/>
  <c r="C149" i="10"/>
  <c r="F35" i="21"/>
  <c r="C31" i="10"/>
  <c r="C35" i="10"/>
  <c r="C40" i="10"/>
  <c r="C97" i="10"/>
  <c r="C105" i="10"/>
  <c r="C125" i="10"/>
  <c r="G40" i="19"/>
  <c r="G29" i="21"/>
  <c r="C72" i="10"/>
  <c r="G41" i="21"/>
  <c r="D11" i="10"/>
  <c r="B33" i="21"/>
  <c r="D20" i="10"/>
  <c r="C4" i="10"/>
  <c r="G58" i="19"/>
  <c r="H15" i="10" s="1"/>
  <c r="C38" i="10"/>
  <c r="C41" i="10"/>
  <c r="C51" i="10"/>
  <c r="C53" i="10"/>
  <c r="C70" i="10"/>
  <c r="C43" i="10"/>
  <c r="C135" i="10"/>
  <c r="C142" i="10"/>
  <c r="C45" i="10"/>
  <c r="C80" i="10"/>
  <c r="C82" i="10"/>
  <c r="C92" i="10"/>
  <c r="C96" i="10"/>
  <c r="C107" i="10"/>
  <c r="C134" i="10"/>
  <c r="G15" i="4"/>
  <c r="G14" i="4"/>
  <c r="G9" i="4"/>
  <c r="G4" i="4"/>
  <c r="G129" i="4"/>
  <c r="G105" i="4"/>
  <c r="G77" i="4"/>
  <c r="G53" i="4"/>
  <c r="G25" i="4"/>
  <c r="G132" i="4"/>
  <c r="G104" i="4"/>
  <c r="G80" i="4"/>
  <c r="G52" i="4"/>
  <c r="G24" i="4"/>
  <c r="G142" i="4"/>
  <c r="G126" i="4"/>
  <c r="G110" i="4"/>
  <c r="G94" i="4"/>
  <c r="G78" i="4"/>
  <c r="G62" i="4"/>
  <c r="G46" i="4"/>
  <c r="G30" i="4"/>
  <c r="G145" i="4"/>
  <c r="G101" i="4"/>
  <c r="G61" i="4"/>
  <c r="G21" i="4"/>
  <c r="G116" i="4"/>
  <c r="G76" i="4"/>
  <c r="G36" i="4"/>
  <c r="G147" i="4"/>
  <c r="G131" i="4"/>
  <c r="G115" i="4"/>
  <c r="G99" i="4"/>
  <c r="G75" i="4"/>
  <c r="G43" i="4"/>
  <c r="B20" i="12"/>
  <c r="B19" i="12"/>
  <c r="B26" i="12"/>
  <c r="B45" i="12"/>
  <c r="B35" i="12"/>
  <c r="B48" i="12"/>
  <c r="B68" i="12"/>
  <c r="B80" i="12"/>
  <c r="B82" i="12"/>
  <c r="B58" i="12"/>
  <c r="G102" i="10"/>
  <c r="G64" i="10"/>
  <c r="G2" i="10"/>
  <c r="G148" i="10"/>
  <c r="G41" i="10"/>
  <c r="G81" i="10"/>
  <c r="G30" i="10"/>
  <c r="G34" i="10"/>
  <c r="G134" i="10"/>
  <c r="G25" i="10"/>
  <c r="G57" i="10"/>
  <c r="G97" i="10"/>
  <c r="C18" i="4"/>
  <c r="G49" i="2"/>
  <c r="C131" i="4"/>
  <c r="C2" i="4"/>
  <c r="C59" i="4"/>
  <c r="C60" i="4"/>
  <c r="C62" i="4"/>
  <c r="C64" i="4"/>
  <c r="C21" i="4"/>
  <c r="D18" i="4"/>
  <c r="C31" i="4"/>
  <c r="C42" i="4"/>
  <c r="C141" i="4"/>
  <c r="C142" i="4"/>
  <c r="C143" i="4"/>
  <c r="C147" i="4"/>
  <c r="C148" i="4"/>
  <c r="C12" i="4"/>
  <c r="C24" i="4"/>
  <c r="C26" i="4"/>
  <c r="C28" i="4"/>
  <c r="C30" i="4"/>
  <c r="C38" i="4"/>
  <c r="C92" i="4"/>
  <c r="C112" i="4"/>
  <c r="C126" i="4"/>
  <c r="G61" i="2"/>
  <c r="H16" i="4" s="1"/>
  <c r="G35" i="21"/>
  <c r="C28" i="10"/>
  <c r="C150" i="10"/>
  <c r="B29" i="21"/>
  <c r="D3" i="10"/>
  <c r="F31" i="21"/>
  <c r="F39" i="21"/>
  <c r="C10" i="10"/>
  <c r="F27" i="21"/>
  <c r="G31" i="19"/>
  <c r="G46" i="19"/>
  <c r="D12" i="10"/>
  <c r="G49" i="19"/>
  <c r="H12" i="10" s="1"/>
  <c r="D6" i="10"/>
  <c r="B37" i="21"/>
  <c r="C20" i="10"/>
  <c r="C25" i="10"/>
  <c r="C27" i="10"/>
  <c r="C34" i="10"/>
  <c r="C36" i="10"/>
  <c r="C49" i="10"/>
  <c r="C52" i="10"/>
  <c r="C59" i="10"/>
  <c r="C73" i="10"/>
  <c r="C87" i="10"/>
  <c r="C91" i="10"/>
  <c r="C104" i="10"/>
  <c r="C113" i="10"/>
  <c r="C115" i="10"/>
  <c r="C117" i="10"/>
  <c r="C119" i="10"/>
  <c r="C124" i="10"/>
  <c r="C131" i="10"/>
  <c r="C33" i="10"/>
  <c r="C50" i="10"/>
  <c r="C61" i="10"/>
  <c r="C94" i="10"/>
  <c r="C98" i="10"/>
  <c r="C112" i="10"/>
  <c r="C121" i="10"/>
  <c r="C127" i="10"/>
  <c r="C132" i="10"/>
  <c r="C144" i="10"/>
  <c r="C11" i="10"/>
  <c r="C22" i="10"/>
  <c r="C18" i="10"/>
  <c r="C14" i="10"/>
  <c r="G22" i="19"/>
  <c r="D8" i="10"/>
  <c r="D10" i="10"/>
  <c r="C13" i="10"/>
  <c r="G70" i="19"/>
  <c r="H19" i="10" s="1"/>
  <c r="C57" i="10"/>
  <c r="C63" i="10"/>
  <c r="C67" i="10"/>
  <c r="C88" i="10"/>
  <c r="C114" i="10"/>
  <c r="C145" i="10"/>
  <c r="G37" i="19"/>
  <c r="D9" i="10"/>
  <c r="G25" i="19"/>
  <c r="B35" i="21"/>
  <c r="G43" i="19"/>
  <c r="G61" i="19"/>
  <c r="H16" i="10" s="1"/>
  <c r="C21" i="10"/>
  <c r="D23" i="10"/>
  <c r="C16" i="10"/>
  <c r="C55" i="10"/>
  <c r="C64" i="10"/>
  <c r="C89" i="10"/>
  <c r="C39" i="10"/>
  <c r="C47" i="10"/>
  <c r="C48" i="10"/>
  <c r="C56" i="10"/>
  <c r="C68" i="10"/>
  <c r="C69" i="10"/>
  <c r="C77" i="10"/>
  <c r="C93" i="10"/>
  <c r="C95" i="10"/>
  <c r="C100" i="10"/>
  <c r="C101" i="10"/>
  <c r="C106" i="10"/>
  <c r="C111" i="10"/>
  <c r="C140" i="10"/>
  <c r="C9" i="10"/>
  <c r="C29" i="10"/>
  <c r="C30" i="10"/>
  <c r="C60" i="10"/>
  <c r="C65" i="10"/>
  <c r="C66" i="10"/>
  <c r="C85" i="10"/>
  <c r="C120" i="10"/>
  <c r="C122" i="10"/>
  <c r="C128" i="10"/>
  <c r="C129" i="10"/>
  <c r="C130" i="10"/>
  <c r="C148" i="10"/>
  <c r="C6" i="10"/>
  <c r="F37" i="21"/>
  <c r="B40" i="21"/>
  <c r="C15" i="10"/>
  <c r="G88" i="19"/>
  <c r="H25" i="10" s="1"/>
  <c r="C147" i="10"/>
  <c r="C2" i="10"/>
  <c r="G19" i="19"/>
  <c r="G27" i="21"/>
  <c r="G55" i="19"/>
  <c r="H14" i="10" s="1"/>
  <c r="C19" i="10"/>
  <c r="C24" i="10"/>
  <c r="C151" i="10"/>
  <c r="F33" i="21"/>
  <c r="C7" i="10"/>
  <c r="G52" i="19"/>
  <c r="H13" i="10" s="1"/>
  <c r="D18" i="10"/>
  <c r="C81" i="10"/>
  <c r="C8" i="10"/>
  <c r="B36" i="21"/>
  <c r="D22" i="10"/>
  <c r="C23" i="10"/>
  <c r="B28" i="21"/>
  <c r="D24" i="10"/>
  <c r="C62" i="10"/>
  <c r="B27" i="21"/>
  <c r="C5" i="10"/>
  <c r="D6" i="4"/>
  <c r="D21" i="4"/>
  <c r="C29" i="4"/>
  <c r="C114" i="4"/>
  <c r="C118" i="4"/>
  <c r="C120" i="4"/>
  <c r="C128" i="4"/>
  <c r="G22" i="2"/>
  <c r="C5" i="4"/>
  <c r="C68" i="4"/>
  <c r="C108" i="4"/>
  <c r="C110" i="4"/>
  <c r="C54" i="4"/>
  <c r="C58" i="4"/>
  <c r="C77" i="4"/>
  <c r="C93" i="4"/>
  <c r="C95" i="4"/>
  <c r="C105" i="4"/>
  <c r="C137" i="4"/>
  <c r="C138" i="4"/>
  <c r="C139" i="4"/>
  <c r="C140" i="4"/>
  <c r="C43" i="4"/>
  <c r="C44" i="4"/>
  <c r="C46" i="4"/>
  <c r="C48" i="4"/>
  <c r="C69" i="4"/>
  <c r="C73" i="4"/>
  <c r="C85" i="4"/>
  <c r="C87" i="4"/>
  <c r="C89" i="4"/>
  <c r="C90" i="4"/>
  <c r="C97" i="4"/>
  <c r="C134" i="4"/>
  <c r="C3" i="4"/>
  <c r="G73" i="2"/>
  <c r="H20" i="4" s="1"/>
  <c r="C56" i="4"/>
  <c r="C102" i="4"/>
  <c r="C133" i="4"/>
  <c r="C135" i="4"/>
  <c r="D8" i="4"/>
  <c r="C116" i="4"/>
  <c r="D12" i="4"/>
  <c r="C40" i="4"/>
  <c r="C149" i="4"/>
  <c r="C150" i="4"/>
  <c r="C151" i="4"/>
  <c r="C22" i="4"/>
  <c r="C11" i="4"/>
  <c r="C32" i="4"/>
  <c r="C34" i="4"/>
  <c r="C36" i="4"/>
  <c r="C49" i="4"/>
  <c r="C50" i="4"/>
  <c r="C52" i="4"/>
  <c r="C65" i="4"/>
  <c r="C66" i="4"/>
  <c r="C74" i="4"/>
  <c r="C75" i="4"/>
  <c r="C76" i="4"/>
  <c r="C80" i="4"/>
  <c r="C81" i="4"/>
  <c r="C84" i="4"/>
  <c r="C91" i="4"/>
  <c r="C94" i="4"/>
  <c r="C100" i="4"/>
  <c r="C104" i="4"/>
  <c r="C124" i="4"/>
  <c r="C132" i="4"/>
  <c r="C145" i="4"/>
  <c r="C146" i="4"/>
  <c r="G76" i="2"/>
  <c r="H21" i="4" s="1"/>
  <c r="C15" i="4"/>
  <c r="C9" i="4"/>
  <c r="D4" i="4"/>
  <c r="C35" i="4"/>
  <c r="C41" i="4"/>
  <c r="C51" i="4"/>
  <c r="C57" i="4"/>
  <c r="C67" i="4"/>
  <c r="C72" i="4"/>
  <c r="C83" i="4"/>
  <c r="C88" i="4"/>
  <c r="C16" i="4"/>
  <c r="C20" i="4"/>
  <c r="C13" i="4"/>
  <c r="C7" i="4"/>
  <c r="D2" i="4"/>
  <c r="G19" i="2"/>
  <c r="D13" i="4"/>
  <c r="C98" i="4"/>
  <c r="C106" i="4"/>
  <c r="C122" i="4"/>
  <c r="C130" i="4"/>
  <c r="C136" i="4"/>
  <c r="C144" i="4"/>
  <c r="C82" i="4"/>
  <c r="G31" i="2"/>
  <c r="D7" i="4"/>
  <c r="D11" i="4"/>
  <c r="C17" i="4"/>
  <c r="D5" i="4"/>
  <c r="D9" i="4"/>
  <c r="C19" i="4"/>
  <c r="C10" i="4"/>
  <c r="G43" i="2"/>
  <c r="D10" i="4"/>
  <c r="C25" i="4"/>
  <c r="C27" i="4"/>
  <c r="C39" i="4"/>
  <c r="C45" i="4"/>
  <c r="C55" i="4"/>
  <c r="C61" i="4"/>
  <c r="C70" i="4"/>
  <c r="C71" i="4"/>
  <c r="C86" i="4"/>
  <c r="C99" i="4"/>
  <c r="C103" i="4"/>
  <c r="C107" i="4"/>
  <c r="C111" i="4"/>
  <c r="C115" i="4"/>
  <c r="C119" i="4"/>
  <c r="C123" i="4"/>
  <c r="C127" i="4"/>
  <c r="C33" i="4"/>
  <c r="C37" i="4"/>
  <c r="C47" i="4"/>
  <c r="C53" i="4"/>
  <c r="C63" i="4"/>
  <c r="C78" i="4"/>
  <c r="C79" i="4"/>
  <c r="C96" i="4"/>
  <c r="C101" i="4"/>
  <c r="C109" i="4"/>
  <c r="C113" i="4"/>
  <c r="C117" i="4"/>
  <c r="C121" i="4"/>
  <c r="C125" i="4"/>
  <c r="C129" i="4"/>
  <c r="G89" i="10"/>
  <c r="G105" i="10"/>
  <c r="G145" i="10"/>
  <c r="D62" i="12"/>
  <c r="D48" i="12"/>
  <c r="G113" i="10"/>
  <c r="G121" i="10"/>
  <c r="G129" i="10"/>
  <c r="G137" i="10"/>
  <c r="D67" i="12"/>
  <c r="D95" i="11"/>
  <c r="D327" i="13"/>
  <c r="D530" i="17"/>
  <c r="D61" i="12"/>
  <c r="D25" i="12"/>
  <c r="D356" i="13"/>
  <c r="D56" i="12"/>
  <c r="D327" i="16"/>
  <c r="G136" i="10"/>
  <c r="D240" i="11"/>
  <c r="D41" i="12"/>
  <c r="D83" i="12"/>
  <c r="D19" i="12"/>
  <c r="D530" i="11"/>
  <c r="D32" i="12"/>
  <c r="D153" i="16"/>
  <c r="D501" i="17"/>
  <c r="D78" i="12"/>
  <c r="D501" i="11"/>
  <c r="D356" i="11"/>
  <c r="D14" i="12"/>
  <c r="D45" i="12"/>
  <c r="D36" i="12"/>
  <c r="D66" i="16"/>
  <c r="D385" i="16"/>
  <c r="D69" i="12"/>
  <c r="D70" i="12"/>
  <c r="D559" i="16"/>
  <c r="D8" i="12"/>
  <c r="D15" i="12"/>
  <c r="D9" i="12"/>
  <c r="D11" i="12"/>
  <c r="D22" i="12"/>
  <c r="D33" i="12"/>
  <c r="D49" i="12"/>
  <c r="D269" i="13"/>
  <c r="D40" i="12"/>
  <c r="D414" i="13"/>
  <c r="D87" i="12"/>
  <c r="D66" i="17"/>
  <c r="D88" i="12"/>
  <c r="D298" i="16"/>
  <c r="D37" i="17"/>
  <c r="D89" i="12"/>
  <c r="D95" i="17"/>
  <c r="D8" i="16"/>
  <c r="D124" i="17"/>
  <c r="D94" i="12"/>
  <c r="D385" i="11"/>
  <c r="D153" i="11"/>
  <c r="D559" i="13"/>
  <c r="D37" i="13"/>
  <c r="D182" i="13"/>
  <c r="D80" i="12"/>
  <c r="D240" i="16"/>
  <c r="D81" i="12"/>
  <c r="D60" i="12"/>
  <c r="D86" i="12"/>
  <c r="C3" i="12"/>
  <c r="D211" i="11"/>
  <c r="D20" i="12"/>
  <c r="D124" i="11"/>
  <c r="D17" i="12"/>
  <c r="D8" i="11"/>
  <c r="D95" i="13"/>
  <c r="D37" i="12"/>
  <c r="D124" i="13"/>
  <c r="D501" i="13"/>
  <c r="D44" i="12"/>
  <c r="D72" i="12"/>
  <c r="D298" i="17"/>
  <c r="D53" i="12"/>
  <c r="D443" i="17"/>
  <c r="D269" i="17"/>
  <c r="D54" i="12"/>
  <c r="D559" i="17"/>
  <c r="D95" i="16"/>
  <c r="D356" i="17"/>
  <c r="D59" i="12"/>
  <c r="D443" i="11"/>
  <c r="D16" i="12"/>
  <c r="D269" i="11"/>
  <c r="D66" i="11"/>
  <c r="D298" i="11"/>
  <c r="D13" i="12"/>
  <c r="D37" i="11"/>
  <c r="D23" i="12"/>
  <c r="D12" i="12"/>
  <c r="D26" i="12"/>
  <c r="D443" i="13"/>
  <c r="D35" i="12"/>
  <c r="D43" i="12"/>
  <c r="D8" i="13"/>
  <c r="D472" i="13"/>
  <c r="D385" i="13"/>
  <c r="D34" i="12"/>
  <c r="D42" i="12"/>
  <c r="D66" i="13"/>
  <c r="D530" i="13"/>
  <c r="D414" i="16"/>
  <c r="D37" i="16"/>
  <c r="D501" i="16"/>
  <c r="D414" i="17"/>
  <c r="D84" i="12"/>
  <c r="D57" i="12"/>
  <c r="D182" i="16"/>
  <c r="D95" i="12"/>
  <c r="D356" i="16"/>
  <c r="D385" i="17"/>
  <c r="D85" i="12"/>
  <c r="D58" i="12"/>
  <c r="D530" i="16"/>
  <c r="D79" i="12"/>
  <c r="D68" i="12"/>
  <c r="D211" i="16"/>
  <c r="D8" i="17"/>
  <c r="D472" i="17"/>
  <c r="D90" i="12"/>
  <c r="D63" i="12"/>
  <c r="D10" i="12"/>
  <c r="D559" i="11"/>
  <c r="D24" i="12"/>
  <c r="D7" i="12"/>
  <c r="D182" i="11"/>
  <c r="D414" i="11"/>
  <c r="D21" i="12"/>
  <c r="D327" i="11"/>
  <c r="D472" i="11"/>
  <c r="D18" i="12"/>
  <c r="D211" i="13"/>
  <c r="D31" i="12"/>
  <c r="D39" i="12"/>
  <c r="D47" i="12"/>
  <c r="D240" i="13"/>
  <c r="D153" i="13"/>
  <c r="D30" i="12"/>
  <c r="D38" i="12"/>
  <c r="D46" i="12"/>
  <c r="D298" i="13"/>
  <c r="D64" i="12"/>
  <c r="D269" i="16"/>
  <c r="D182" i="17"/>
  <c r="D76" i="12"/>
  <c r="D92" i="12"/>
  <c r="D65" i="12"/>
  <c r="D327" i="17"/>
  <c r="D124" i="16"/>
  <c r="D153" i="17"/>
  <c r="D77" i="12"/>
  <c r="D93" i="12"/>
  <c r="D66" i="12"/>
  <c r="D211" i="17"/>
  <c r="D91" i="12"/>
  <c r="D472" i="16"/>
  <c r="D443" i="16"/>
  <c r="D240" i="17"/>
  <c r="D82" i="12"/>
  <c r="D55" i="12"/>
  <c r="G146" i="10"/>
  <c r="G128" i="10"/>
  <c r="G149" i="10"/>
  <c r="G141" i="10"/>
  <c r="G133" i="10"/>
  <c r="G125" i="10"/>
  <c r="G117" i="10"/>
  <c r="G109" i="10"/>
  <c r="G101" i="10"/>
  <c r="G93" i="10"/>
  <c r="G85" i="10"/>
  <c r="G77" i="10"/>
  <c r="G69" i="10"/>
  <c r="G61" i="10"/>
  <c r="G53" i="10"/>
  <c r="G45" i="10"/>
  <c r="G37" i="10"/>
  <c r="G29" i="10"/>
  <c r="G21" i="10"/>
  <c r="G13" i="10"/>
  <c r="G5" i="10"/>
  <c r="G140" i="10"/>
  <c r="G126" i="10"/>
  <c r="G114" i="10"/>
  <c r="G82" i="10"/>
  <c r="G50" i="10"/>
  <c r="G18" i="10"/>
  <c r="G84" i="10"/>
  <c r="G12" i="10"/>
  <c r="G54" i="10"/>
  <c r="G112" i="10"/>
  <c r="G80" i="10"/>
  <c r="G48" i="10"/>
  <c r="G16" i="10"/>
  <c r="G76" i="10"/>
  <c r="G20" i="10"/>
  <c r="G70" i="10"/>
  <c r="G14" i="10"/>
  <c r="B83" i="12"/>
  <c r="B62" i="12"/>
  <c r="B54" i="12"/>
  <c r="B71" i="12"/>
  <c r="B94" i="12"/>
  <c r="B86" i="12"/>
  <c r="B78" i="12"/>
  <c r="B65" i="12"/>
  <c r="B57" i="12"/>
  <c r="B92" i="12"/>
  <c r="B67" i="12"/>
  <c r="B89" i="12"/>
  <c r="B81" i="12"/>
  <c r="B72" i="12"/>
  <c r="B64" i="12"/>
  <c r="B56" i="12"/>
  <c r="B76" i="12"/>
  <c r="B55" i="12"/>
  <c r="B44" i="12"/>
  <c r="B36" i="12"/>
  <c r="B47" i="12"/>
  <c r="B39" i="12"/>
  <c r="B31" i="12"/>
  <c r="B42" i="12"/>
  <c r="B34" i="12"/>
  <c r="B49" i="12"/>
  <c r="B41" i="12"/>
  <c r="B33" i="12"/>
  <c r="B23" i="12"/>
  <c r="B22" i="12"/>
  <c r="B10" i="12"/>
  <c r="B18" i="12"/>
  <c r="B12" i="12"/>
  <c r="B15" i="12"/>
  <c r="B16" i="12"/>
  <c r="B9" i="12"/>
  <c r="B17" i="12"/>
  <c r="B8" i="12"/>
  <c r="G23" i="4"/>
  <c r="G31" i="4"/>
  <c r="G39" i="4"/>
  <c r="G47" i="4"/>
  <c r="G55" i="4"/>
  <c r="G63" i="4"/>
  <c r="G71" i="4"/>
  <c r="G79" i="4"/>
  <c r="G87" i="4"/>
  <c r="G150" i="10"/>
  <c r="G142" i="10"/>
  <c r="G132" i="10"/>
  <c r="G122" i="10"/>
  <c r="G151" i="10"/>
  <c r="G147" i="10"/>
  <c r="G143" i="10"/>
  <c r="G139" i="10"/>
  <c r="G135" i="10"/>
  <c r="G131" i="10"/>
  <c r="G127" i="10"/>
  <c r="G123" i="10"/>
  <c r="G119" i="10"/>
  <c r="G115" i="10"/>
  <c r="G111" i="10"/>
  <c r="G107" i="10"/>
  <c r="G103" i="10"/>
  <c r="G99" i="10"/>
  <c r="G95" i="10"/>
  <c r="G91" i="10"/>
  <c r="G87" i="10"/>
  <c r="G83" i="10"/>
  <c r="G79" i="10"/>
  <c r="G75" i="10"/>
  <c r="G71" i="10"/>
  <c r="G67" i="10"/>
  <c r="G63" i="10"/>
  <c r="G59" i="10"/>
  <c r="G55" i="10"/>
  <c r="G51" i="10"/>
  <c r="G47" i="10"/>
  <c r="G43" i="10"/>
  <c r="G39" i="10"/>
  <c r="G35" i="10"/>
  <c r="G31" i="10"/>
  <c r="G27" i="10"/>
  <c r="G23" i="10"/>
  <c r="G19" i="10"/>
  <c r="G15" i="10"/>
  <c r="G11" i="10"/>
  <c r="G7" i="10"/>
  <c r="G3" i="10"/>
  <c r="G144" i="10"/>
  <c r="G138" i="10"/>
  <c r="G130" i="10"/>
  <c r="G124" i="10"/>
  <c r="G116" i="10"/>
  <c r="G106" i="10"/>
  <c r="G90" i="10"/>
  <c r="G74" i="10"/>
  <c r="G58" i="10"/>
  <c r="G42" i="10"/>
  <c r="G26" i="10"/>
  <c r="G10" i="10"/>
  <c r="G100" i="10"/>
  <c r="G68" i="10"/>
  <c r="G28" i="10"/>
  <c r="G110" i="10"/>
  <c r="G78" i="10"/>
  <c r="G46" i="10"/>
  <c r="G6" i="10"/>
  <c r="G104" i="10"/>
  <c r="G88" i="10"/>
  <c r="G72" i="10"/>
  <c r="G56" i="10"/>
  <c r="G40" i="10"/>
  <c r="G24" i="10"/>
  <c r="G8" i="10"/>
  <c r="G92" i="10"/>
  <c r="G60" i="10"/>
  <c r="G36" i="10"/>
  <c r="G4" i="10"/>
  <c r="G86" i="10"/>
  <c r="G62" i="10"/>
  <c r="G22" i="10"/>
  <c r="B95" i="12"/>
  <c r="B87" i="12"/>
  <c r="B79" i="12"/>
  <c r="B66" i="12"/>
  <c r="D17" i="4"/>
  <c r="D16" i="4"/>
  <c r="G70" i="2"/>
  <c r="H19" i="4" s="1"/>
  <c r="C14" i="4"/>
  <c r="C8" i="4"/>
  <c r="C6" i="4"/>
  <c r="C4" i="4"/>
  <c r="D19" i="4"/>
  <c r="D20" i="4"/>
  <c r="D15" i="4"/>
  <c r="D14" i="4"/>
  <c r="C23" i="4"/>
  <c r="G67" i="2"/>
  <c r="H18" i="4" s="1"/>
  <c r="G58" i="2"/>
  <c r="G25" i="2"/>
  <c r="G28" i="2"/>
  <c r="G37" i="2"/>
  <c r="G64" i="2"/>
  <c r="H17" i="4" s="1"/>
  <c r="G52" i="2"/>
  <c r="AV15" i="2" l="1"/>
  <c r="AU15" i="2"/>
  <c r="AB46" i="2"/>
  <c r="H11" i="10"/>
  <c r="AC46" i="19"/>
  <c r="AD46" i="19" s="1"/>
  <c r="H10" i="10"/>
  <c r="AC43" i="19"/>
  <c r="AD43" i="19" s="1"/>
  <c r="AH15" i="19"/>
  <c r="H15" i="4"/>
  <c r="AB58" i="2"/>
  <c r="AC58" i="2" s="1"/>
  <c r="H14" i="4"/>
  <c r="AB55" i="2"/>
  <c r="AC55" i="2" s="1"/>
  <c r="H13" i="4"/>
  <c r="AB52" i="2"/>
  <c r="AC52" i="2" s="1"/>
  <c r="H12" i="4"/>
  <c r="AB49" i="2"/>
  <c r="AC49" i="2" s="1"/>
  <c r="AH15" i="2"/>
  <c r="H9" i="10"/>
  <c r="AC40" i="19"/>
  <c r="AD40" i="19" s="1"/>
  <c r="H8" i="10"/>
  <c r="AC37" i="19"/>
  <c r="AD37" i="19" s="1"/>
  <c r="H7" i="10"/>
  <c r="AC34" i="19"/>
  <c r="AD34" i="19" s="1"/>
  <c r="H4" i="10"/>
  <c r="AC25" i="19"/>
  <c r="AD25" i="19" s="1"/>
  <c r="H3" i="10"/>
  <c r="AC22" i="19"/>
  <c r="AD22" i="19" s="1"/>
  <c r="H6" i="10"/>
  <c r="AC31" i="19"/>
  <c r="AD31" i="19" s="1"/>
  <c r="H5" i="10"/>
  <c r="AC28" i="19"/>
  <c r="AD28" i="19" s="1"/>
  <c r="H2" i="10"/>
  <c r="AC19" i="19"/>
  <c r="AD19" i="19" s="1"/>
  <c r="H4" i="4"/>
  <c r="AB25" i="2"/>
  <c r="AC25" i="2" s="1"/>
  <c r="H10" i="4"/>
  <c r="AB43" i="2"/>
  <c r="AC43" i="2" s="1"/>
  <c r="H6" i="4"/>
  <c r="AB31" i="2"/>
  <c r="AC31" i="2" s="1"/>
  <c r="AC40" i="2"/>
  <c r="H8" i="4"/>
  <c r="AB37" i="2"/>
  <c r="AC37" i="2" s="1"/>
  <c r="H3" i="4"/>
  <c r="AB22" i="2"/>
  <c r="AC22" i="2" s="1"/>
  <c r="H5" i="4"/>
  <c r="AB28" i="2"/>
  <c r="AC28" i="2" s="1"/>
  <c r="H2" i="4"/>
  <c r="AB19" i="2"/>
  <c r="AC19" i="2" s="1"/>
  <c r="AC46" i="2"/>
  <c r="AC34" i="2"/>
  <c r="E28" i="18"/>
  <c r="D16" i="2" l="1"/>
  <c r="Z15" i="19"/>
  <c r="Y15" i="2"/>
  <c r="D16"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D8" authorId="0" shapeId="0" xr:uid="{00000000-0006-0000-0000-000001000000}">
      <text>
        <r>
          <rPr>
            <b/>
            <sz val="12"/>
            <color indexed="81"/>
            <rFont val="MS P ゴシック"/>
            <family val="3"/>
            <charset val="128"/>
          </rPr>
          <t>選択してください。</t>
        </r>
      </text>
    </comment>
    <comment ref="D16" authorId="0" shapeId="0" xr:uid="{00000000-0006-0000-0000-000002000000}">
      <text>
        <r>
          <rPr>
            <b/>
            <sz val="12"/>
            <color indexed="81"/>
            <rFont val="MS P ゴシック"/>
            <family val="3"/>
            <charset val="128"/>
          </rPr>
          <t>黄色で塗りつぶされているセルは全て入力してください。</t>
        </r>
      </text>
    </comment>
    <comment ref="D19" authorId="0" shapeId="0" xr:uid="{00000000-0006-0000-0000-000003000000}">
      <text>
        <r>
          <rPr>
            <b/>
            <sz val="12"/>
            <color indexed="81"/>
            <rFont val="MS P ゴシック"/>
            <family val="3"/>
            <charset val="128"/>
          </rPr>
          <t>黄色で塗りつぶされているセルは全て入力してください。</t>
        </r>
      </text>
    </comment>
    <comment ref="D24" authorId="0" shapeId="0" xr:uid="{00000000-0006-0000-0000-000004000000}">
      <text>
        <r>
          <rPr>
            <b/>
            <sz val="12"/>
            <color indexed="81"/>
            <rFont val="MS P ゴシック"/>
            <family val="3"/>
            <charset val="128"/>
          </rPr>
          <t>黄色で塗りつぶされているセルは全て入力してください。</t>
        </r>
      </text>
    </comment>
    <comment ref="D26" authorId="0" shapeId="0" xr:uid="{00000000-0006-0000-0000-000005000000}">
      <text>
        <r>
          <rPr>
            <b/>
            <sz val="12"/>
            <color indexed="81"/>
            <rFont val="MS P ゴシック"/>
            <family val="3"/>
            <charset val="128"/>
          </rPr>
          <t>黄色で塗りつぶされているセルは全て入力してください。</t>
        </r>
      </text>
    </comment>
    <comment ref="D28" authorId="0" shapeId="0" xr:uid="{00000000-0006-0000-0000-000006000000}">
      <text>
        <r>
          <rPr>
            <b/>
            <sz val="12"/>
            <color indexed="81"/>
            <rFont val="MS P ゴシック"/>
            <family val="3"/>
            <charset val="128"/>
          </rPr>
          <t>黄色で塗りつぶされているセルは全て入力してください。</t>
        </r>
      </text>
    </comment>
    <comment ref="D29" authorId="0" shapeId="0" xr:uid="{00000000-0006-0000-0000-000007000000}">
      <text>
        <r>
          <rPr>
            <b/>
            <sz val="12"/>
            <color indexed="81"/>
            <rFont val="MS P ゴシック"/>
            <family val="3"/>
            <charset val="128"/>
          </rPr>
          <t>黄色で塗りつぶされているセルは全て入力してください。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s>
  <commentList>
    <comment ref="R6" authorId="0" shapeId="0" xr:uid="{8C2BEC90-0C7C-49E1-B3FE-5910089652CA}">
      <text>
        <r>
          <rPr>
            <b/>
            <sz val="9"/>
            <color indexed="81"/>
            <rFont val="MS P ゴシック"/>
            <family val="3"/>
            <charset val="128"/>
          </rPr>
          <t>チームで出場か学連混成で出場か選択してください。</t>
        </r>
      </text>
    </comment>
    <comment ref="S6" authorId="0" shapeId="0" xr:uid="{9874B7ED-F36C-4BBC-90C4-1035BBA0BA36}">
      <text>
        <r>
          <rPr>
            <b/>
            <sz val="9"/>
            <color indexed="81"/>
            <rFont val="MS P ゴシック"/>
            <family val="3"/>
            <charset val="128"/>
          </rPr>
          <t>チームで出場か学連混成で出場か選択してください。</t>
        </r>
      </text>
    </comment>
    <comment ref="C19" authorId="0" shapeId="0" xr:uid="{00000000-0006-0000-0100-000001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9" authorId="0" shapeId="0" xr:uid="{00000000-0006-0000-0100-000002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9" authorId="0" shapeId="0" xr:uid="{00000000-0006-0000-0100-000003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9" authorId="0" shapeId="0" xr:uid="{00000000-0006-0000-0100-000004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K19" authorId="1" shapeId="0" xr:uid="{00000000-0006-0000-0100-000005000000}">
      <text>
        <r>
          <rPr>
            <b/>
            <u/>
            <sz val="12"/>
            <color indexed="81"/>
            <rFont val="MS P ゴシック"/>
            <family val="3"/>
            <charset val="128"/>
          </rPr>
          <t>リストから</t>
        </r>
        <r>
          <rPr>
            <sz val="12"/>
            <color indexed="81"/>
            <rFont val="MS P ゴシック"/>
            <family val="3"/>
            <charset val="128"/>
          </rPr>
          <t xml:space="preserve">
選択してください。</t>
        </r>
      </text>
    </comment>
    <comment ref="M19" authorId="2" shapeId="0" xr:uid="{794D5052-B12B-42BE-B6D5-6E82450178D2}">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19" authorId="3" shapeId="0" xr:uid="{00000000-0006-0000-0100-00000700000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19" authorId="3" shapeId="0" xr:uid="{00000000-0006-0000-0100-00000800000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22" authorId="0" shapeId="0" xr:uid="{00000000-0006-0000-0100-00000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2" authorId="0" shapeId="0" xr:uid="{00000000-0006-0000-0100-00000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2" authorId="0" shapeId="0" xr:uid="{00000000-0006-0000-0100-00000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2" authorId="0" shapeId="0" xr:uid="{00000000-0006-0000-0100-00000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2" authorId="2" shapeId="0" xr:uid="{84F601AF-11BC-485F-AE34-2CD933572076}">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2" authorId="3" shapeId="0" xr:uid="{353902D4-F875-4A19-AEAE-ACBC68E21572}">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22" authorId="3" shapeId="0" xr:uid="{F980ED94-7CE8-49B6-85A1-091C72225225}">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25" authorId="0" shapeId="0" xr:uid="{00000000-0006-0000-0100-00001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5" authorId="0" shapeId="0" xr:uid="{00000000-0006-0000-0100-00001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5" authorId="0" shapeId="0" xr:uid="{00000000-0006-0000-0100-00001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5" authorId="0" shapeId="0" xr:uid="{00000000-0006-0000-0100-00001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5" authorId="2" shapeId="0" xr:uid="{FBCD734E-87F9-4493-A295-AD12FCADF708}">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5" authorId="3" shapeId="0" xr:uid="{B36FA015-861B-4384-B6F8-4789B6D968F2}">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25" authorId="3" shapeId="0" xr:uid="{C36CF276-C34D-4438-AB49-0B4376A9CFF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28" authorId="0" shapeId="0" xr:uid="{00000000-0006-0000-0100-00001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8" authorId="0" shapeId="0" xr:uid="{00000000-0006-0000-0100-00001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8" authorId="0" shapeId="0" xr:uid="{00000000-0006-0000-0100-00001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8" authorId="0" shapeId="0" xr:uid="{00000000-0006-0000-0100-00001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28" authorId="2" shapeId="0" xr:uid="{EAAE5AED-B304-4EF5-A94F-36ABDB58D12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28" authorId="3" shapeId="0" xr:uid="{173F78A9-DE7C-4194-9876-D48A766330FD}">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28" authorId="3" shapeId="0" xr:uid="{EFE35C50-7527-4520-9F2B-8F9F48A6D686}">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31" authorId="0" shapeId="0" xr:uid="{00000000-0006-0000-0100-00002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1" authorId="0" shapeId="0" xr:uid="{00000000-0006-0000-0100-00002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1" authorId="0" shapeId="0" xr:uid="{00000000-0006-0000-0100-00002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1" authorId="0" shapeId="0" xr:uid="{00000000-0006-0000-0100-00002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1" authorId="2" shapeId="0" xr:uid="{90233722-4FB5-43B1-90DF-1808AC1B5609}">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1" authorId="3" shapeId="0" xr:uid="{5E6C926A-C7E4-4E70-BB34-E2AA7E7F8B6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31" authorId="3" shapeId="0" xr:uid="{22EE969F-A7F4-4BB3-9454-54316DEF5AE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34" authorId="0" shapeId="0" xr:uid="{00000000-0006-0000-0100-00002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4" authorId="0" shapeId="0" xr:uid="{00000000-0006-0000-0100-00002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4" authorId="0" shapeId="0" xr:uid="{00000000-0006-0000-0100-00002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4" authorId="0" shapeId="0" xr:uid="{00000000-0006-0000-0100-00002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4" authorId="2" shapeId="0" xr:uid="{E5C78077-CC9D-45CE-AD92-73F661A2A80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4" authorId="3" shapeId="0" xr:uid="{403ECA53-0147-4F0F-A082-19F90C35A008}">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34" authorId="3" shapeId="0" xr:uid="{807DA0B9-BDC6-4632-A6AF-8F12B0758D75}">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37" authorId="0" shapeId="0" xr:uid="{00000000-0006-0000-0100-00003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7" authorId="0" shapeId="0" xr:uid="{00000000-0006-0000-0100-00003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7" authorId="0" shapeId="0" xr:uid="{00000000-0006-0000-0100-00003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7" authorId="0" shapeId="0" xr:uid="{00000000-0006-0000-0100-00003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37" authorId="2" shapeId="0" xr:uid="{7369F93E-866D-4C37-9808-5ADC874E1CF3}">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37" authorId="3" shapeId="0" xr:uid="{78969F7F-1945-4FA1-A75B-3B07D3F4434F}">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37" authorId="3" shapeId="0" xr:uid="{509F73CA-34D9-4EDA-933D-D0E7D3104FE5}">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40" authorId="0" shapeId="0" xr:uid="{00000000-0006-0000-0100-00003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0" authorId="0" shapeId="0" xr:uid="{00000000-0006-0000-0100-00003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0" authorId="0" shapeId="0" xr:uid="{00000000-0006-0000-0100-00003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0" authorId="0" shapeId="0" xr:uid="{00000000-0006-0000-0100-00003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0" authorId="2" shapeId="0" xr:uid="{F141B382-DE67-4044-A9E0-5EB1BBA94EB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0" authorId="3" shapeId="0" xr:uid="{A67897F3-F2BF-4DCC-A6EA-EB0B534C08A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40" authorId="3" shapeId="0" xr:uid="{466F5522-6ABB-4C0E-BFED-BA88FD73B9C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43" authorId="0" shapeId="0" xr:uid="{00000000-0006-0000-0100-00004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3" authorId="0" shapeId="0" xr:uid="{00000000-0006-0000-0100-00004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3" authorId="0" shapeId="0" xr:uid="{00000000-0006-0000-0100-00004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3" authorId="0" shapeId="0" xr:uid="{00000000-0006-0000-0100-00004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3" authorId="2" shapeId="0" xr:uid="{1CB4CB3D-648E-487A-9B75-255363DFC84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3" authorId="3" shapeId="0" xr:uid="{BB61903E-6A41-4D0A-A02B-5A01A2B2431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43" authorId="3" shapeId="0" xr:uid="{F1BAB9CC-0E51-458F-8F9A-6A23F0155184}">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46" authorId="0" shapeId="0" xr:uid="{00000000-0006-0000-0100-00004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6" authorId="0" shapeId="0" xr:uid="{00000000-0006-0000-0100-00004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6" authorId="0" shapeId="0" xr:uid="{00000000-0006-0000-0100-00004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6" authorId="0" shapeId="0" xr:uid="{00000000-0006-0000-0100-00004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6" authorId="2" shapeId="0" xr:uid="{C7BE5FDB-7954-4EC3-AA59-0027A658BFE8}">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6" authorId="3" shapeId="0" xr:uid="{FB70779B-ADF1-41E8-BE61-F9ABFD07C627}">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46" authorId="3" shapeId="0" xr:uid="{0B294409-C700-43E9-A2C4-C6878A54205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49" authorId="0" shapeId="0" xr:uid="{00000000-0006-0000-0100-00005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9" authorId="0" shapeId="0" xr:uid="{00000000-0006-0000-0100-00005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9" authorId="0" shapeId="0" xr:uid="{00000000-0006-0000-0100-00005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9" authorId="0" shapeId="0" xr:uid="{00000000-0006-0000-0100-00005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49" authorId="2" shapeId="0" xr:uid="{B5B5B295-6F55-401F-8349-644CDBAA547E}">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49" authorId="3" shapeId="0" xr:uid="{3CB70E10-22EC-4DEA-8E58-835C2E44AB8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49" authorId="3" shapeId="0" xr:uid="{E95E3990-87CB-47FD-9BB7-78F66CC353D8}">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52" authorId="0" shapeId="0" xr:uid="{00000000-0006-0000-0100-00005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52" authorId="0" shapeId="0" xr:uid="{00000000-0006-0000-0100-00005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52" authorId="0" shapeId="0" xr:uid="{00000000-0006-0000-0100-00005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52" authorId="0" shapeId="0" xr:uid="{00000000-0006-0000-0100-00005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52" authorId="2" shapeId="0" xr:uid="{8696C474-4B3D-4DB5-8F0A-2D24147BF3D5}">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52" authorId="3" shapeId="0" xr:uid="{1BC3ACA2-45B1-43CD-9039-20F1A1D3143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52" authorId="3" shapeId="0" xr:uid="{2DA4A45C-0EF6-49E2-ACEF-4E1E66B153A7}">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55" authorId="0" shapeId="0" xr:uid="{00000000-0006-0000-0100-00006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55" authorId="0" shapeId="0" xr:uid="{00000000-0006-0000-0100-00006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55" authorId="0" shapeId="0" xr:uid="{00000000-0006-0000-0100-00006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55" authorId="0" shapeId="0" xr:uid="{00000000-0006-0000-0100-00006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55" authorId="2" shapeId="0" xr:uid="{521BF9ED-3D6C-420E-A509-6BD00966E193}">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
</t>
        </r>
      </text>
    </comment>
    <comment ref="O55" authorId="3" shapeId="0" xr:uid="{D2B910C8-876A-4EA8-9228-7A4926AD6D95}">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55" authorId="3" shapeId="0" xr:uid="{4610412E-113A-49A9-BCF9-602CE0E0F2BB}">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C58" authorId="0" shapeId="0" xr:uid="{00000000-0006-0000-0100-00006A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58" authorId="0" shapeId="0" xr:uid="{00000000-0006-0000-0100-00006B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58" authorId="0" shapeId="0" xr:uid="{00000000-0006-0000-0100-00006C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58" authorId="0" shapeId="0" xr:uid="{00000000-0006-0000-0100-00006D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M58" authorId="2" shapeId="0" xr:uid="{85198356-0C5B-4E4C-9F13-3C6E48178F9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58" authorId="3" shapeId="0" xr:uid="{7CA23541-9090-44F6-90DD-9DA4428B33AE}">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58" authorId="3" shapeId="0" xr:uid="{BEEDA0E8-D733-4CEA-849B-0AEAF245B0D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61" authorId="2" shapeId="0" xr:uid="{FE7306B5-8C3D-4397-9F59-A54C79C1D50E}">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61" authorId="3" shapeId="0" xr:uid="{9E6CE1C0-91DE-49AA-ABE8-C14B9ED41A6D}">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61" authorId="3" shapeId="0" xr:uid="{5B46A57C-C24E-412D-991A-14F220A4807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64" authorId="2" shapeId="0" xr:uid="{36BB66B3-A50A-4BB0-945E-2A799BDE910D}">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64" authorId="3" shapeId="0" xr:uid="{558F73CA-C51D-4128-BB99-28846840AD25}">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64" authorId="3" shapeId="0" xr:uid="{871BC5C9-7708-427C-B7B5-CBE033B4239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67" authorId="2" shapeId="0" xr:uid="{D792FDA7-510E-42C9-BE7C-20A716318D0C}">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67" authorId="3" shapeId="0" xr:uid="{68B60620-D0B8-42F0-B97B-E0DBB5012BE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67" authorId="3" shapeId="0" xr:uid="{07A2D0B0-44C7-4D20-B0DF-DA6DDD494DBF}">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70" authorId="2" shapeId="0" xr:uid="{657A8EDD-DD09-4307-B7A4-F504C5105921}">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70" authorId="3" shapeId="0" xr:uid="{E1334D04-B2E0-4B18-BEEB-20556613B4A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70" authorId="3" shapeId="0" xr:uid="{41B05ADE-C013-4F78-8792-5850C0F0D0C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73" authorId="2" shapeId="0" xr:uid="{0730FAF9-0304-4E17-AD68-ADFC9D8B62FC}">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73" authorId="3" shapeId="0" xr:uid="{78B65CF9-CF15-4E6B-A629-1FE20109816A}">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73" authorId="3" shapeId="0" xr:uid="{4CBD8C91-BD23-463D-B751-1BE8D1536ACB}">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76" authorId="2" shapeId="0" xr:uid="{40040EF5-6B0E-4709-93F9-2F9BD0E673E1}">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76" authorId="3" shapeId="0" xr:uid="{DFC7813A-791A-472D-8D14-527DBBD0791B}">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76" authorId="3" shapeId="0" xr:uid="{6FDE7ABA-EFD9-4839-97BC-705D7F45DCD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79" authorId="2" shapeId="0" xr:uid="{A29EC29A-B515-4DC7-A09C-3868289A8A4A}">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79" authorId="3" shapeId="0" xr:uid="{E91A3116-6B35-4899-8EDF-31E86442429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79" authorId="3" shapeId="0" xr:uid="{1D5B1E2F-64C4-4AD8-A0BC-9F07A8D101C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82" authorId="2" shapeId="0" xr:uid="{B81F032C-2793-4437-842E-1BB74F0F6CC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82" authorId="3" shapeId="0" xr:uid="{80CFB59D-5E0D-4FBA-8EFF-4858D2E61EA2}">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82" authorId="3" shapeId="0" xr:uid="{72093671-D770-440C-8E04-5BD4E9D66CD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85" authorId="2" shapeId="0" xr:uid="{ADCAC7C0-C061-41B8-8233-F6D616313CD1}">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85" authorId="3" shapeId="0" xr:uid="{EADC0B29-44DD-44CF-B265-88662BB7626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85" authorId="3" shapeId="0" xr:uid="{9CD5485E-1351-46E9-A72C-D9BEC30BF961}">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88" authorId="2" shapeId="0" xr:uid="{94EC191D-FD7D-4085-A623-AEBEC8004D9B}">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88" authorId="3" shapeId="0" xr:uid="{9253912C-0E41-4690-85A6-FF9FF15FFEF1}">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88" authorId="3" shapeId="0" xr:uid="{C491AB8E-6B8D-43F5-A731-A71615D9C4CD}">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91" authorId="2" shapeId="0" xr:uid="{2EEF5164-8A82-436D-AB82-B30522F969B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91" authorId="3" shapeId="0" xr:uid="{678D3C59-0C7E-4F01-B106-01B77AA5A9B5}">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91" authorId="3" shapeId="0" xr:uid="{F9237D75-B1D0-4484-BE85-E2AEABA7C2E6}">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94" authorId="2" shapeId="0" xr:uid="{3DB538A7-E78F-402F-BC1D-62D1578B5C4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94" authorId="3" shapeId="0" xr:uid="{02ACF58E-A930-4FD8-9613-769CE1D2F084}">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94" authorId="3" shapeId="0" xr:uid="{016099EE-CB7E-4B0A-89FC-73B641D20EFB}">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97" authorId="2" shapeId="0" xr:uid="{AB03A449-059F-40B2-88A5-9FB1389885B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97" authorId="3" shapeId="0" xr:uid="{F13F6ECA-48B1-4444-A8BE-59D65E650E39}">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97" authorId="3" shapeId="0" xr:uid="{0ABF4A4E-6496-4193-BFF6-7B7CC23CB69D}">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 ref="M100" authorId="2" shapeId="0" xr:uid="{E2752821-833A-4949-8DDB-EC8848E3DE80}">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O100" authorId="3" shapeId="0" xr:uid="{6AFEB7B3-95AD-4E56-B338-D2D2A38AD7C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P100" authorId="3" shapeId="0" xr:uid="{4D802755-62BE-422B-9C5D-D3E7937B3D35}">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例：秩父宮賜杯第53回全日本大学駅伝対校選手権大会東海地区選考会の場合
→2021全日選考会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D13" authorId="0" shapeId="0" xr:uid="{00000000-0006-0000-0400-000001000000}">
      <text>
        <r>
          <rPr>
            <b/>
            <sz val="10"/>
            <color indexed="81"/>
            <rFont val="MS P ゴシック"/>
            <family val="3"/>
            <charset val="128"/>
          </rPr>
          <t>マネージャーの名前を入力してください。</t>
        </r>
      </text>
    </comment>
    <comment ref="D20" authorId="0" shapeId="0" xr:uid="{00000000-0006-0000-0400-000002000000}">
      <text>
        <r>
          <rPr>
            <b/>
            <sz val="10"/>
            <color indexed="81"/>
            <rFont val="MS P ゴシック"/>
            <family val="3"/>
            <charset val="128"/>
          </rPr>
          <t>連絡先(電話番号・郵便番号・住所）を入力してください。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D5" authorId="0" shapeId="0" xr:uid="{00000000-0006-0000-0600-000001000000}">
      <text>
        <r>
          <rPr>
            <sz val="12"/>
            <color indexed="81"/>
            <rFont val="MS P ゴシック"/>
            <family val="3"/>
            <charset val="128"/>
          </rPr>
          <t>過不足なく空欄を入力してください。</t>
        </r>
      </text>
    </comment>
    <comment ref="D15" authorId="0" shapeId="0" xr:uid="{A63AAEA2-D449-4B98-A5B9-280991E41327}">
      <text>
        <r>
          <rPr>
            <sz val="12"/>
            <color indexed="81"/>
            <rFont val="MS P ゴシック"/>
            <family val="3"/>
            <charset val="128"/>
          </rPr>
          <t>過不足なく空欄を入力してください。</t>
        </r>
      </text>
    </comment>
    <comment ref="D25" authorId="0" shapeId="0" xr:uid="{DA611429-6755-4AC7-A875-56B383830134}">
      <text>
        <r>
          <rPr>
            <sz val="12"/>
            <color indexed="81"/>
            <rFont val="MS P ゴシック"/>
            <family val="3"/>
            <charset val="128"/>
          </rPr>
          <t>過不足なく空欄を入力してください。</t>
        </r>
      </text>
    </comment>
    <comment ref="D35" authorId="0" shapeId="0" xr:uid="{EA196D36-5039-48CD-851E-F8DA381E7BAC}">
      <text>
        <r>
          <rPr>
            <sz val="12"/>
            <color indexed="81"/>
            <rFont val="MS P ゴシック"/>
            <family val="3"/>
            <charset val="128"/>
          </rPr>
          <t>過不足なく空欄を入力してください。</t>
        </r>
      </text>
    </comment>
    <comment ref="D45" authorId="0" shapeId="0" xr:uid="{E6693885-E666-4117-8FE9-A7386C8CB97F}">
      <text>
        <r>
          <rPr>
            <sz val="12"/>
            <color indexed="81"/>
            <rFont val="MS P ゴシック"/>
            <family val="3"/>
            <charset val="128"/>
          </rPr>
          <t>過不足なく空欄を入力してください。</t>
        </r>
      </text>
    </comment>
    <comment ref="D54" authorId="0" shapeId="0" xr:uid="{C889DBD8-D1B7-4AFD-9006-E3426BD36538}">
      <text>
        <r>
          <rPr>
            <sz val="12"/>
            <color indexed="81"/>
            <rFont val="MS P ゴシック"/>
            <family val="3"/>
            <charset val="128"/>
          </rPr>
          <t>過不足なく空欄を入力してください。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愛</author>
    <author>村松祐</author>
    <author>現代社会</author>
    <author>東海学生陸上競技連盟</author>
    <author>松田　克洋</author>
  </authors>
  <commentList>
    <comment ref="R6" authorId="0" shapeId="0" xr:uid="{00000000-0006-0000-0700-000001000000}">
      <text>
        <r>
          <rPr>
            <b/>
            <sz val="9"/>
            <color indexed="81"/>
            <rFont val="MS P ゴシック"/>
            <family val="3"/>
            <charset val="128"/>
          </rPr>
          <t>チームで出場か学連混成で出場か選択してください。</t>
        </r>
      </text>
    </comment>
    <comment ref="S6" authorId="0" shapeId="0" xr:uid="{BA6F5421-F716-4EC4-A100-F0795A343C7F}">
      <text>
        <r>
          <rPr>
            <b/>
            <sz val="9"/>
            <color indexed="81"/>
            <rFont val="MS P ゴシック"/>
            <family val="3"/>
            <charset val="128"/>
          </rPr>
          <t>チームで出場か学連混成で出場か選択してください。</t>
        </r>
      </text>
    </comment>
    <comment ref="C19" authorId="0" shapeId="0" xr:uid="{00000000-0006-0000-0700-000002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19" authorId="0" shapeId="0" xr:uid="{00000000-0006-0000-0700-000003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19" authorId="0" shapeId="0" xr:uid="{00000000-0006-0000-0700-000004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19" authorId="0" shapeId="0" xr:uid="{00000000-0006-0000-0700-000005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K19" authorId="1" shapeId="0" xr:uid="{00000000-0006-0000-0700-000006000000}">
      <text>
        <r>
          <rPr>
            <b/>
            <u/>
            <sz val="12"/>
            <color indexed="81"/>
            <rFont val="MS P ゴシック"/>
            <family val="3"/>
            <charset val="128"/>
          </rPr>
          <t>リストから</t>
        </r>
        <r>
          <rPr>
            <b/>
            <sz val="12"/>
            <color indexed="81"/>
            <rFont val="MS P ゴシック"/>
            <family val="3"/>
            <charset val="128"/>
          </rPr>
          <t xml:space="preserve">
</t>
        </r>
        <r>
          <rPr>
            <sz val="12"/>
            <color indexed="81"/>
            <rFont val="MS P ゴシック"/>
            <family val="3"/>
            <charset val="128"/>
          </rPr>
          <t>選択してください。</t>
        </r>
      </text>
    </comment>
    <comment ref="N19" authorId="2" shapeId="0" xr:uid="{1829842F-789C-4DBA-AB1A-01E74DE66F8D}">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19" authorId="3" shapeId="0" xr:uid="{0403FF06-2726-4E15-B905-CE00EB2035A3}">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19" authorId="3" shapeId="0" xr:uid="{6D7AA7D1-0A64-494B-8E3A-4B27BD9A9E07}">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19" authorId="4" shapeId="0" xr:uid="{00000000-0006-0000-0700-00000A000000}">
      <text>
        <r>
          <rPr>
            <b/>
            <sz val="10"/>
            <color indexed="81"/>
            <rFont val="MS P ゴシック"/>
            <family val="3"/>
            <charset val="128"/>
          </rPr>
          <t>自己記録に3000ｍの記録を入力した場合は○を選択</t>
        </r>
      </text>
    </comment>
    <comment ref="C22" authorId="0" shapeId="0" xr:uid="{00000000-0006-0000-0700-00000B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2" authorId="0" shapeId="0" xr:uid="{00000000-0006-0000-0700-00000C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2" authorId="0" shapeId="0" xr:uid="{00000000-0006-0000-0700-00000D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2" authorId="0" shapeId="0" xr:uid="{00000000-0006-0000-0700-00000E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2" authorId="2" shapeId="0" xr:uid="{B7668DEE-D771-4A30-AC03-9F5C4BDC1DF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22" authorId="3" shapeId="0" xr:uid="{1DF90BD9-CD37-46AE-8AB6-AA33003A0D08}">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22" authorId="3" shapeId="0" xr:uid="{00000000-0006-0000-0700-00001100000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22" authorId="4" shapeId="0" xr:uid="{00000000-0006-0000-0700-000012000000}">
      <text>
        <r>
          <rPr>
            <b/>
            <sz val="10"/>
            <color indexed="81"/>
            <rFont val="MS P ゴシック"/>
            <family val="3"/>
            <charset val="128"/>
          </rPr>
          <t>自己記録に3000ｍの記録を入力した場合は○を選択</t>
        </r>
      </text>
    </comment>
    <comment ref="C25" authorId="0" shapeId="0" xr:uid="{00000000-0006-0000-0700-000013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5" authorId="0" shapeId="0" xr:uid="{00000000-0006-0000-0700-000014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5" authorId="0" shapeId="0" xr:uid="{00000000-0006-0000-0700-000015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5" authorId="0" shapeId="0" xr:uid="{00000000-0006-0000-0700-000016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5" authorId="2" shapeId="0" xr:uid="{FC7FCC7A-7686-40ED-A894-2FD168E1045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25" authorId="3" shapeId="0" xr:uid="{FEFD9F87-8290-44BD-9A1D-08C56E184C9E}">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25" authorId="3" shapeId="0" xr:uid="{B8FC1BE0-4B76-45D6-882F-668A558E001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25" authorId="4" shapeId="0" xr:uid="{00000000-0006-0000-0700-00001A000000}">
      <text>
        <r>
          <rPr>
            <b/>
            <sz val="10"/>
            <color indexed="81"/>
            <rFont val="MS P ゴシック"/>
            <family val="3"/>
            <charset val="128"/>
          </rPr>
          <t>自己記録に3000ｍの記録を入力した場合は○を選択</t>
        </r>
      </text>
    </comment>
    <comment ref="C28" authorId="0" shapeId="0" xr:uid="{00000000-0006-0000-0700-00001B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28" authorId="0" shapeId="0" xr:uid="{00000000-0006-0000-0700-00001C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28" authorId="0" shapeId="0" xr:uid="{00000000-0006-0000-0700-00001D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28" authorId="0" shapeId="0" xr:uid="{00000000-0006-0000-0700-00001E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28" authorId="2" shapeId="0" xr:uid="{07B68155-2AF6-42BF-A741-818CD95A1861}">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28" authorId="3" shapeId="0" xr:uid="{00C86AA4-BDB0-44DD-B8F5-DDFC2ECFE737}">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28" authorId="3" shapeId="0" xr:uid="{1C2621FF-A9B6-4260-96F4-5BD47B1C58E0}">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28" authorId="4" shapeId="0" xr:uid="{00000000-0006-0000-0700-000022000000}">
      <text>
        <r>
          <rPr>
            <b/>
            <sz val="10"/>
            <color indexed="81"/>
            <rFont val="MS P ゴシック"/>
            <family val="3"/>
            <charset val="128"/>
          </rPr>
          <t>自己記録に3000ｍの記録を入力した場合は○を選択</t>
        </r>
      </text>
    </comment>
    <comment ref="C31" authorId="0" shapeId="0" xr:uid="{00000000-0006-0000-0700-000023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1" authorId="0" shapeId="0" xr:uid="{00000000-0006-0000-0700-000024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1" authorId="0" shapeId="0" xr:uid="{00000000-0006-0000-0700-000025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1" authorId="0" shapeId="0" xr:uid="{00000000-0006-0000-0700-000026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1" authorId="2" shapeId="0" xr:uid="{A050C53E-D7DD-45E8-8D60-4FC877726F8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31" authorId="3" shapeId="0" xr:uid="{137A56F2-68B4-4021-B068-71638CBB8722}">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31" authorId="3" shapeId="0" xr:uid="{CAC642B5-5681-4D80-A649-1BCA0D5C56C4}">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31" authorId="4" shapeId="0" xr:uid="{00000000-0006-0000-0700-00002A000000}">
      <text>
        <r>
          <rPr>
            <b/>
            <sz val="10"/>
            <color indexed="81"/>
            <rFont val="MS P ゴシック"/>
            <family val="3"/>
            <charset val="128"/>
          </rPr>
          <t>自己記録に3000ｍの記録を入力した場合は○を選択</t>
        </r>
      </text>
    </comment>
    <comment ref="C34" authorId="0" shapeId="0" xr:uid="{00000000-0006-0000-0700-00002B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4" authorId="0" shapeId="0" xr:uid="{00000000-0006-0000-0700-00002C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4" authorId="0" shapeId="0" xr:uid="{00000000-0006-0000-0700-00002D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4" authorId="0" shapeId="0" xr:uid="{00000000-0006-0000-0700-00002E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4" authorId="2" shapeId="0" xr:uid="{BF79749D-FB0F-46D3-AE8E-B1FCB67A74A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34" authorId="3" shapeId="0" xr:uid="{E2252BF0-F5FD-4E8D-9AC3-E9B174826531}">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34" authorId="3" shapeId="0" xr:uid="{43E080E3-90BA-4679-8444-72A12232792D}">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34" authorId="4" shapeId="0" xr:uid="{00000000-0006-0000-0700-000032000000}">
      <text>
        <r>
          <rPr>
            <b/>
            <sz val="10"/>
            <color indexed="81"/>
            <rFont val="MS P ゴシック"/>
            <family val="3"/>
            <charset val="128"/>
          </rPr>
          <t>自己記録に3000ｍの記録を入力した場合は○を選択</t>
        </r>
      </text>
    </comment>
    <comment ref="C37" authorId="0" shapeId="0" xr:uid="{00000000-0006-0000-0700-000033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37" authorId="0" shapeId="0" xr:uid="{00000000-0006-0000-0700-000034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37" authorId="0" shapeId="0" xr:uid="{00000000-0006-0000-0700-000035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37" authorId="0" shapeId="0" xr:uid="{00000000-0006-0000-0700-000036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37" authorId="2" shapeId="0" xr:uid="{B0ABE826-671A-4FA7-A338-D659DFF781B6}">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37" authorId="3" shapeId="0" xr:uid="{C0F76BEB-D8EC-40B3-975F-BB2C2B4115C1}">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37" authorId="3" shapeId="0" xr:uid="{69C166E2-93C7-4F1E-832C-7FAE1DDA257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37" authorId="4" shapeId="0" xr:uid="{00000000-0006-0000-0700-00003A000000}">
      <text>
        <r>
          <rPr>
            <b/>
            <sz val="10"/>
            <color indexed="81"/>
            <rFont val="MS P ゴシック"/>
            <family val="3"/>
            <charset val="128"/>
          </rPr>
          <t>自己記録に3000ｍの記録を入力した場合は○を選択</t>
        </r>
      </text>
    </comment>
    <comment ref="C40" authorId="0" shapeId="0" xr:uid="{00000000-0006-0000-0700-00003B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0" authorId="0" shapeId="0" xr:uid="{00000000-0006-0000-0700-00003C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0" authorId="0" shapeId="0" xr:uid="{00000000-0006-0000-0700-00003D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0" authorId="0" shapeId="0" xr:uid="{00000000-0006-0000-0700-00003E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40" authorId="2" shapeId="0" xr:uid="{3BA56949-FD5A-4075-B3B7-45A0C52E8A1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40" authorId="3" shapeId="0" xr:uid="{8CA03DD8-F2B8-42DA-8CAA-06F871C7964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40" authorId="3" shapeId="0" xr:uid="{18A38E4B-E05F-4906-BF95-9A4D733BA6C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40" authorId="4" shapeId="0" xr:uid="{00000000-0006-0000-0700-000042000000}">
      <text>
        <r>
          <rPr>
            <b/>
            <sz val="10"/>
            <color indexed="81"/>
            <rFont val="MS P ゴシック"/>
            <family val="3"/>
            <charset val="128"/>
          </rPr>
          <t>自己記録に3000ｍの記録を入力した場合は○を選択</t>
        </r>
      </text>
    </comment>
    <comment ref="C43" authorId="0" shapeId="0" xr:uid="{00000000-0006-0000-0700-000043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3" authorId="0" shapeId="0" xr:uid="{00000000-0006-0000-0700-000044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3" authorId="0" shapeId="0" xr:uid="{00000000-0006-0000-0700-000045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3" authorId="0" shapeId="0" xr:uid="{00000000-0006-0000-0700-000046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43" authorId="2" shapeId="0" xr:uid="{07E3D3DA-9766-45A6-8106-1E5011A02818}">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43" authorId="3" shapeId="0" xr:uid="{D05D4064-D118-4798-ACD6-524F468C3D04}">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43" authorId="3" shapeId="0" xr:uid="{B69DB0F3-5565-474B-A369-EB9A58025DF6}">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43" authorId="4" shapeId="0" xr:uid="{00000000-0006-0000-0700-00004A000000}">
      <text>
        <r>
          <rPr>
            <b/>
            <sz val="10"/>
            <color indexed="81"/>
            <rFont val="MS P ゴシック"/>
            <family val="3"/>
            <charset val="128"/>
          </rPr>
          <t>自己記録に3000ｍの記録を入力した場合は○を選択</t>
        </r>
      </text>
    </comment>
    <comment ref="C46" authorId="0" shapeId="0" xr:uid="{00000000-0006-0000-0700-00004B000000}">
      <text>
        <r>
          <rPr>
            <b/>
            <sz val="9"/>
            <color indexed="81"/>
            <rFont val="MS P ゴシック"/>
            <family val="3"/>
            <charset val="128"/>
          </rPr>
          <t xml:space="preserve">アスリートビブス
(登録番号)について
</t>
        </r>
        <r>
          <rPr>
            <sz val="9"/>
            <color indexed="81"/>
            <rFont val="MS P ゴシック"/>
            <family val="3"/>
            <charset val="128"/>
          </rPr>
          <t>・半角数字で入力
・最大4桁で入力
※未登録者は入力不要</t>
        </r>
      </text>
    </comment>
    <comment ref="D46" authorId="0" shapeId="0" xr:uid="{00000000-0006-0000-0700-00004C000000}">
      <text>
        <r>
          <rPr>
            <b/>
            <sz val="9"/>
            <color indexed="81"/>
            <rFont val="MS P ゴシック"/>
            <family val="3"/>
            <charset val="128"/>
          </rPr>
          <t xml:space="preserve">氏名について
</t>
        </r>
        <r>
          <rPr>
            <sz val="9"/>
            <color indexed="81"/>
            <rFont val="MS P ゴシック"/>
            <family val="3"/>
            <charset val="128"/>
          </rPr>
          <t>(未登録選手の場合)
・全角で入力
・名字と名前の間は全角スペースを入れる
例：学連　太郎</t>
        </r>
      </text>
    </comment>
    <comment ref="E46" authorId="0" shapeId="0" xr:uid="{00000000-0006-0000-0700-00004D000000}">
      <text>
        <r>
          <rPr>
            <b/>
            <sz val="9"/>
            <color indexed="81"/>
            <rFont val="MS P ゴシック"/>
            <family val="3"/>
            <charset val="128"/>
          </rPr>
          <t xml:space="preserve">フリガナについて
</t>
        </r>
        <r>
          <rPr>
            <sz val="9"/>
            <color indexed="81"/>
            <rFont val="MS P ゴシック"/>
            <family val="3"/>
            <charset val="128"/>
          </rPr>
          <t>(未登録選手の場合)
・半角カタカナで入力
･名字と名前の間は半角スペースを入れる
例：ｶﾞｸﾚﾝ ﾀﾛｳ</t>
        </r>
      </text>
    </comment>
    <comment ref="F46" authorId="0" shapeId="0" xr:uid="{00000000-0006-0000-0700-00004E000000}">
      <text>
        <r>
          <rPr>
            <b/>
            <sz val="9"/>
            <color indexed="81"/>
            <rFont val="MS P ゴシック"/>
            <family val="3"/>
            <charset val="128"/>
          </rPr>
          <t xml:space="preserve">学年/登録陸協について
</t>
        </r>
        <r>
          <rPr>
            <sz val="9"/>
            <color indexed="81"/>
            <rFont val="MS P ゴシック"/>
            <family val="3"/>
            <charset val="128"/>
          </rPr>
          <t>(未登録選手の場合)
・学年は半角数字で入力
・登録陸協は都・府・県まで入力</t>
        </r>
      </text>
    </comment>
    <comment ref="N46" authorId="2" shapeId="0" xr:uid="{1D248D5C-657F-4B8A-87D3-49C325EEF62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46" authorId="3" shapeId="0" xr:uid="{5480DEEF-4F62-454B-AF74-D9D0E2C015AA}">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46" authorId="3" shapeId="0" xr:uid="{8CB59830-4181-4A09-835D-CB21C05C2D2E}">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T46" authorId="4" shapeId="0" xr:uid="{00000000-0006-0000-0700-000052000000}">
      <text>
        <r>
          <rPr>
            <b/>
            <sz val="10"/>
            <color indexed="81"/>
            <rFont val="MS P ゴシック"/>
            <family val="3"/>
            <charset val="128"/>
          </rPr>
          <t>自己記録に3000ｍの記録を入力した場合は○を選択</t>
        </r>
      </text>
    </comment>
    <comment ref="N49" authorId="2" shapeId="0" xr:uid="{1E4241D2-FD21-4869-AD6D-8450D6A168CD}">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49" authorId="3" shapeId="0" xr:uid="{E8B93954-3966-4FFA-B765-CB46CB2F26CE}">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49" authorId="3" shapeId="0" xr:uid="{0E6537A1-13B4-4EF0-A89B-068A3E4C8A18}">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52" authorId="2" shapeId="0" xr:uid="{387B5D48-52AB-4717-A647-A2C0B815E13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52" authorId="3" shapeId="0" xr:uid="{8E727492-CCF2-4176-8AFE-5607B56C999A}">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52" authorId="3" shapeId="0" xr:uid="{167C739A-FB85-453D-BAC4-6182449EFB99}">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55" authorId="2" shapeId="0" xr:uid="{2D6D1258-BF23-4D13-8D90-8B30866619C9}">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55" authorId="3" shapeId="0" xr:uid="{DF4C5A7B-FE3F-43CC-A087-59FBFD77E4EE}">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55" authorId="3" shapeId="0" xr:uid="{6508A692-253E-4813-B0CB-DCAD0820E312}">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58" authorId="2" shapeId="0" xr:uid="{E890E028-9AF3-42A0-877E-5867AAF70E11}">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58" authorId="3" shapeId="0" xr:uid="{8DBE10C9-9214-4391-85F7-3ECB241F7785}">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58" authorId="3" shapeId="0" xr:uid="{51084146-7948-4F58-A289-D532DA8E2D9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61" authorId="2" shapeId="0" xr:uid="{C5E17534-D794-4516-8A3B-9E67B3F5591C}">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61" authorId="3" shapeId="0" xr:uid="{9D479946-F352-492A-A2BA-22BD54E89A0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61" authorId="3" shapeId="0" xr:uid="{73C6F994-4F40-4055-BDAF-88F215D106F3}">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64" authorId="2" shapeId="0" xr:uid="{08F5E937-212E-4D92-9B06-1AF56C36F5C5}">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64" authorId="3" shapeId="0" xr:uid="{A60F13ED-BAD8-4405-85D2-29A8FAEE1A79}">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64" authorId="3" shapeId="0" xr:uid="{A28BBD64-D518-4804-AE0C-9ECF93567A49}">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67" authorId="2" shapeId="0" xr:uid="{02DC3705-E122-4042-BF04-5B6FBD72B81E}">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67" authorId="3" shapeId="0" xr:uid="{2CD33037-55D5-4DB3-8968-2370652BCA55}">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67" authorId="3" shapeId="0" xr:uid="{8574A62B-3BD7-4055-9F88-8E99E0DBACF7}">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70" authorId="2" shapeId="0" xr:uid="{327D3CE3-6E0B-48DE-8DD5-EDD4F978514C}">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70" authorId="3" shapeId="0" xr:uid="{D51BE46A-A62F-45DC-8D87-89F532CD9A6D}">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70" authorId="3" shapeId="0" xr:uid="{FA725747-AE88-4127-9B34-E1F9D6AFD0FF}">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73" authorId="2" shapeId="0" xr:uid="{32E0C2CB-C8C4-469A-B3F1-8F39E6EC72F3}">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73" authorId="3" shapeId="0" xr:uid="{0CB55AB2-3CD9-49A8-AF7D-76B769A6F9F0}">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73" authorId="3" shapeId="0" xr:uid="{E2847128-F966-4D02-9FF7-9BB48436B257}">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76" authorId="2" shapeId="0" xr:uid="{EA5CC08B-978B-4D0B-BD13-FC885C616FD8}">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76" authorId="3" shapeId="0" xr:uid="{949A18D5-288C-4635-9AB8-857D117B638F}">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76" authorId="3" shapeId="0" xr:uid="{4496AAD5-39C7-4BA1-B137-46911CA19B0F}">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79" authorId="2" shapeId="0" xr:uid="{324B49D1-96AB-49F6-B259-E4950B5A2C4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79" authorId="3" shapeId="0" xr:uid="{3622900E-23CC-453B-8F5C-A31945A79648}">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79" authorId="3" shapeId="0" xr:uid="{05D33BA4-3035-4FF9-9291-C0F19D44FF19}">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82" authorId="2" shapeId="0" xr:uid="{6580ACD0-FFD9-4329-AF34-AD5D55A1118E}">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82" authorId="3" shapeId="0" xr:uid="{60804A32-A5D1-47E4-8485-34FC5FD39D76}">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82" authorId="3" shapeId="0" xr:uid="{5B5E5E53-8606-44DD-89FD-14B5444E3BA7}">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85" authorId="2" shapeId="0" xr:uid="{832E39A9-14C4-446D-B831-B5474D480ECC}">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85" authorId="3" shapeId="0" xr:uid="{32151129-9E5F-419A-A1AD-0C7BD9CD4719}">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85" authorId="3" shapeId="0" xr:uid="{CDB6BED2-5AA2-4789-9C06-BCF8075B73A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88" authorId="2" shapeId="0" xr:uid="{F2BE4F18-BE39-41CE-A0AF-546464D9C45E}">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88" authorId="3" shapeId="0" xr:uid="{C61E4816-3901-4887-8E01-CE763668F58C}">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88" authorId="3" shapeId="0" xr:uid="{CFB97A39-8EA9-4F5F-9030-80A5F9712021}">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91" authorId="2" shapeId="0" xr:uid="{1C2DF642-4750-4B96-8AEB-569D07597D0F}">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91" authorId="3" shapeId="0" xr:uid="{3571E51C-A2A8-4B7A-83D6-F5D4F2C14687}">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91" authorId="3" shapeId="0" xr:uid="{F1DCEBCA-6495-4116-BA75-BFB2F5B8C0A1}">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94" authorId="2" shapeId="0" xr:uid="{75F9EDA1-3940-4204-A784-D8EA4DDD901B}">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94" authorId="3" shapeId="0" xr:uid="{B89CF539-F084-49C6-9CBA-F9CDEEA810D1}">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94" authorId="3" shapeId="0" xr:uid="{251CD0F1-0D2E-4F85-9FAA-BBAD9D41E66F}">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97" authorId="2" shapeId="0" xr:uid="{81F47DF5-F994-4B5D-BC0C-6CD38B5B12D7}">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97" authorId="3" shapeId="0" xr:uid="{D293D246-D1A8-4E6D-9FCA-3821D88E3F04}">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97" authorId="3" shapeId="0" xr:uid="{F2EEC768-CB8E-411F-80F7-B736779F05D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100" authorId="2" shapeId="0" xr:uid="{3AF8249F-5231-4C08-ABFA-A91489EDAF0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100" authorId="3" shapeId="0" xr:uid="{5DE44F11-C7E4-442D-8055-439DFEB82678}">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100" authorId="3" shapeId="0" xr:uid="{371A9237-B8A8-4685-B7A3-3A6F7E8EE6EB}">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103" authorId="2" shapeId="0" xr:uid="{7A7ED0E4-0F99-4577-9094-420B194AF954}">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103" authorId="3" shapeId="0" xr:uid="{F00D0E46-8E89-4D1D-BF39-162019B3913F}">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103" authorId="3" shapeId="0" xr:uid="{4B1AF0D2-94B2-41E4-99E2-17FFBF8E8FDA}">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 ref="N106" authorId="2" shapeId="0" xr:uid="{9A982B91-D79C-4E27-BB34-4D12FD234EC3}">
      <text>
        <r>
          <rPr>
            <b/>
            <sz val="10"/>
            <color indexed="81"/>
            <rFont val="ＭＳ Ｐゴシック"/>
            <family val="3"/>
            <charset val="128"/>
          </rPr>
          <t xml:space="preserve">自己記録について
</t>
        </r>
        <r>
          <rPr>
            <sz val="10"/>
            <color indexed="81"/>
            <rFont val="ＭＳ Ｐゴシック"/>
            <family val="3"/>
            <charset val="128"/>
          </rPr>
          <t>・期間内に出した自己記録を入力
期間：2020/01/01～2021/11/22
・半角数字で入力
・10000m(なければ5000m)の記録を入力
・どちらの記録もない場合は入力しない</t>
        </r>
        <r>
          <rPr>
            <b/>
            <sz val="11"/>
            <color indexed="81"/>
            <rFont val="ＭＳ Ｐゴシック"/>
            <family val="3"/>
            <charset val="128"/>
          </rPr>
          <t xml:space="preserve">
</t>
        </r>
        <r>
          <rPr>
            <sz val="10"/>
            <color indexed="81"/>
            <rFont val="ＭＳ Ｐゴシック"/>
            <family val="3"/>
            <charset val="128"/>
          </rPr>
          <t>・コンマを入れないで入力</t>
        </r>
        <r>
          <rPr>
            <sz val="11"/>
            <color indexed="81"/>
            <rFont val="ＭＳ Ｐゴシック"/>
            <family val="3"/>
            <charset val="128"/>
          </rPr>
          <t xml:space="preserve">
例：</t>
        </r>
        <r>
          <rPr>
            <u/>
            <sz val="10"/>
            <color indexed="81"/>
            <rFont val="ＭＳ Ｐゴシック"/>
            <family val="3"/>
            <charset val="128"/>
          </rPr>
          <t>○305623</t>
        </r>
        <r>
          <rPr>
            <sz val="10"/>
            <color indexed="81"/>
            <rFont val="ＭＳ Ｐゴシック"/>
            <family val="3"/>
            <charset val="128"/>
          </rPr>
          <t xml:space="preserve">     ×30.56.23</t>
        </r>
      </text>
    </comment>
    <comment ref="P106" authorId="3" shapeId="0" xr:uid="{521DB518-1A30-481B-B0DB-5EEE582B2FCF}">
      <text>
        <r>
          <rPr>
            <b/>
            <sz val="10"/>
            <color indexed="81"/>
            <rFont val="ＭＳ Ｐゴシック"/>
            <family val="3"/>
            <charset val="128"/>
          </rPr>
          <t>年月日について</t>
        </r>
        <r>
          <rPr>
            <sz val="10"/>
            <color indexed="81"/>
            <rFont val="ＭＳ Ｐゴシック"/>
            <family val="3"/>
            <charset val="128"/>
          </rPr>
          <t xml:space="preserve">
・期間内に出した記録の年月日を入力
期間：2020/01/01～2021/11/22
・西暦から年月日を/で区切り8桁で入力
例：2020年8月10日の場合
　　→2020/08/10</t>
        </r>
      </text>
    </comment>
    <comment ref="Q106" authorId="3" shapeId="0" xr:uid="{687A38BF-E6E8-4ED7-90DE-5F6080B79AC1}">
      <text>
        <r>
          <rPr>
            <b/>
            <sz val="10"/>
            <color indexed="81"/>
            <rFont val="ＭＳ Ｐゴシック"/>
            <family val="3"/>
            <charset val="128"/>
          </rPr>
          <t>大会名について</t>
        </r>
        <r>
          <rPr>
            <sz val="10"/>
            <color indexed="81"/>
            <rFont val="ＭＳ Ｐゴシック"/>
            <family val="3"/>
            <charset val="128"/>
          </rPr>
          <t xml:space="preserve">
・期間内に出した記録の大会名(省略名でも可)を入力
例：第39回全日本大学女子駅伝対校選手権大会東海地区選考会の場合
→2021全女選考会</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愛</author>
  </authors>
  <commentList>
    <comment ref="E13" authorId="0" shapeId="0" xr:uid="{00000000-0006-0000-0C00-000001000000}">
      <text>
        <r>
          <rPr>
            <b/>
            <sz val="10"/>
            <color indexed="81"/>
            <rFont val="MS P ゴシック"/>
            <family val="3"/>
            <charset val="128"/>
          </rPr>
          <t>マネージャーの名前を入力してください。</t>
        </r>
      </text>
    </comment>
    <comment ref="E20" authorId="0" shapeId="0" xr:uid="{00000000-0006-0000-0C00-000002000000}">
      <text>
        <r>
          <rPr>
            <b/>
            <sz val="10"/>
            <color indexed="81"/>
            <rFont val="MS P ゴシック"/>
            <family val="3"/>
            <charset val="128"/>
          </rPr>
          <t>連絡先(電話番号・郵便番号・住所）を入力してください。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D5" authorId="0" shapeId="0" xr:uid="{00000000-0006-0000-0D00-000001000000}">
      <text>
        <r>
          <rPr>
            <sz val="10"/>
            <color indexed="81"/>
            <rFont val="MS P ゴシック"/>
            <family val="3"/>
            <charset val="128"/>
          </rPr>
          <t>選手本人の連絡先(電話番号・メールアドレス)を入力してください。</t>
        </r>
      </text>
    </comment>
    <comment ref="D15" authorId="0" shapeId="0" xr:uid="{00000000-0006-0000-0D00-000002000000}">
      <text>
        <r>
          <rPr>
            <sz val="10"/>
            <color indexed="81"/>
            <rFont val="MS P ゴシック"/>
            <family val="3"/>
            <charset val="128"/>
          </rPr>
          <t>選手本人の連絡先(電話番号・メールアドレス)を入力してください。</t>
        </r>
      </text>
    </comment>
    <comment ref="D25" authorId="0" shapeId="0" xr:uid="{00000000-0006-0000-0D00-000003000000}">
      <text>
        <r>
          <rPr>
            <sz val="10"/>
            <color indexed="81"/>
            <rFont val="MS P ゴシック"/>
            <family val="3"/>
            <charset val="128"/>
          </rPr>
          <t>選手本人の連絡先(電話番号・メールアドレス)を入力してください。</t>
        </r>
      </text>
    </comment>
    <comment ref="D35" authorId="0" shapeId="0" xr:uid="{00000000-0006-0000-0D00-000004000000}">
      <text>
        <r>
          <rPr>
            <sz val="10"/>
            <color indexed="81"/>
            <rFont val="MS P ゴシック"/>
            <family val="3"/>
            <charset val="128"/>
          </rPr>
          <t>選手本人の連絡先(電話番号・メールアドレス)を入力してください。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村松祐</author>
  </authors>
  <commentList>
    <comment ref="H1" authorId="0" shapeId="0" xr:uid="{00000000-0006-0000-1400-000001000000}">
      <text>
        <r>
          <rPr>
            <b/>
            <sz val="9"/>
            <color indexed="81"/>
            <rFont val="MS P ゴシック"/>
            <family val="3"/>
            <charset val="128"/>
          </rPr>
          <t>学年は数値で入力させる。</t>
        </r>
      </text>
    </comment>
  </commentList>
</comments>
</file>

<file path=xl/sharedStrings.xml><?xml version="1.0" encoding="utf-8"?>
<sst xmlns="http://schemas.openxmlformats.org/spreadsheetml/2006/main" count="17060" uniqueCount="6218">
  <si>
    <t>大学名　ﾌﾘｶﾞﾅ</t>
    <rPh sb="0" eb="3">
      <t>ダイガクメイ</t>
    </rPh>
    <phoneticPr fontId="1"/>
  </si>
  <si>
    <t>大学名</t>
    <rPh sb="0" eb="3">
      <t>ダイガクメイ</t>
    </rPh>
    <phoneticPr fontId="1"/>
  </si>
  <si>
    <t>大学コード</t>
    <rPh sb="0" eb="2">
      <t>ダイガク</t>
    </rPh>
    <phoneticPr fontId="1"/>
  </si>
  <si>
    <t>略称</t>
    <rPh sb="0" eb="2">
      <t>リャクショウ</t>
    </rPh>
    <phoneticPr fontId="1"/>
  </si>
  <si>
    <t>KC</t>
  </si>
  <si>
    <t>部長名　ﾌﾘｶﾞﾅ</t>
    <rPh sb="0" eb="2">
      <t>ブチョウ</t>
    </rPh>
    <rPh sb="2" eb="3">
      <t>メイ</t>
    </rPh>
    <rPh sb="3" eb="4">
      <t>ムメイ</t>
    </rPh>
    <phoneticPr fontId="1"/>
  </si>
  <si>
    <t>部長名</t>
    <rPh sb="0" eb="2">
      <t>ブチョウ</t>
    </rPh>
    <rPh sb="2" eb="3">
      <t>メイ</t>
    </rPh>
    <phoneticPr fontId="1"/>
  </si>
  <si>
    <t>監督名　ﾌﾘｶﾞﾅ</t>
    <rPh sb="0" eb="2">
      <t>カントク</t>
    </rPh>
    <rPh sb="2" eb="3">
      <t>メイ</t>
    </rPh>
    <phoneticPr fontId="1"/>
  </si>
  <si>
    <t>監督名</t>
    <rPh sb="0" eb="2">
      <t>カントク</t>
    </rPh>
    <rPh sb="2" eb="3">
      <t>メイ</t>
    </rPh>
    <phoneticPr fontId="1"/>
  </si>
  <si>
    <t>申込責任者氏名　ﾌﾘｶﾞﾅ</t>
    <rPh sb="0" eb="2">
      <t>モウシコミ</t>
    </rPh>
    <rPh sb="2" eb="5">
      <t>セキニンシャ</t>
    </rPh>
    <rPh sb="5" eb="7">
      <t>シメイ</t>
    </rPh>
    <phoneticPr fontId="1"/>
  </si>
  <si>
    <t>申込責任者氏名</t>
    <rPh sb="0" eb="2">
      <t>モウシコミ</t>
    </rPh>
    <rPh sb="2" eb="5">
      <t>セキニンシャ</t>
    </rPh>
    <rPh sb="5" eb="7">
      <t>シメイ</t>
    </rPh>
    <phoneticPr fontId="1"/>
  </si>
  <si>
    <t>電話番号</t>
    <rPh sb="0" eb="2">
      <t>デンワ</t>
    </rPh>
    <rPh sb="2" eb="4">
      <t>バンゴウ</t>
    </rPh>
    <phoneticPr fontId="1"/>
  </si>
  <si>
    <t>緊急連絡先</t>
    <rPh sb="0" eb="2">
      <t>キンキュウ</t>
    </rPh>
    <rPh sb="2" eb="5">
      <t>レンラクサキ</t>
    </rPh>
    <phoneticPr fontId="1"/>
  </si>
  <si>
    <t>郵便番号</t>
    <rPh sb="0" eb="4">
      <t>ユウビンバンゴウ</t>
    </rPh>
    <phoneticPr fontId="1"/>
  </si>
  <si>
    <t>住所</t>
    <rPh sb="0" eb="2">
      <t>ジュウショ</t>
    </rPh>
    <phoneticPr fontId="1"/>
  </si>
  <si>
    <t>申込責任者</t>
    <rPh sb="0" eb="5">
      <t>モウシコミセキニンシャ</t>
    </rPh>
    <phoneticPr fontId="1"/>
  </si>
  <si>
    <t>基本情報登録（このシート）</t>
    <rPh sb="0" eb="2">
      <t>キホン</t>
    </rPh>
    <rPh sb="2" eb="4">
      <t>ジョウホウ</t>
    </rPh>
    <rPh sb="4" eb="6">
      <t>トウロク</t>
    </rPh>
    <phoneticPr fontId="1"/>
  </si>
  <si>
    <t>様式Ⅲ－1（男子）</t>
    <rPh sb="0" eb="2">
      <t>ヨウシキ</t>
    </rPh>
    <rPh sb="6" eb="8">
      <t>ダンシ</t>
    </rPh>
    <phoneticPr fontId="1"/>
  </si>
  <si>
    <t>様式Ⅲ－1（女子）</t>
    <rPh sb="0" eb="2">
      <t>ヨウシキ</t>
    </rPh>
    <rPh sb="6" eb="8">
      <t>ジョシ</t>
    </rPh>
    <phoneticPr fontId="1"/>
  </si>
  <si>
    <t>様式Ⅲ－2　チームエントリー（男子）</t>
    <rPh sb="0" eb="2">
      <t>ヨウシキ</t>
    </rPh>
    <rPh sb="15" eb="17">
      <t>ダンシ</t>
    </rPh>
    <phoneticPr fontId="1"/>
  </si>
  <si>
    <t>様式Ⅲ－2　チームエントリー（女子）</t>
    <rPh sb="0" eb="2">
      <t>ヨウシキ</t>
    </rPh>
    <rPh sb="15" eb="17">
      <t>ジョシ</t>
    </rPh>
    <phoneticPr fontId="1"/>
  </si>
  <si>
    <t>tgrrkiroku@yahoo.co.jp</t>
    <phoneticPr fontId="1"/>
  </si>
  <si>
    <t>申込責任者</t>
    <rPh sb="0" eb="2">
      <t>モウシコミ</t>
    </rPh>
    <rPh sb="2" eb="5">
      <t>セキニンシャ</t>
    </rPh>
    <phoneticPr fontId="1"/>
  </si>
  <si>
    <t>延べ人数</t>
    <rPh sb="0" eb="1">
      <t>ノ</t>
    </rPh>
    <rPh sb="2" eb="4">
      <t>ニンズウ</t>
    </rPh>
    <phoneticPr fontId="1"/>
  </si>
  <si>
    <t>印</t>
  </si>
  <si>
    <t>電話番号</t>
    <rPh sb="0" eb="4">
      <t>デンワバンゴウ</t>
    </rPh>
    <phoneticPr fontId="1"/>
  </si>
  <si>
    <t>No.</t>
  </si>
  <si>
    <t>登録番号</t>
    <rPh sb="0" eb="2">
      <t>トウロク</t>
    </rPh>
    <rPh sb="2" eb="4">
      <t>バンゴウ</t>
    </rPh>
    <phoneticPr fontId="1"/>
  </si>
  <si>
    <t>氏名</t>
    <rPh sb="0" eb="2">
      <t>シメイ</t>
    </rPh>
    <phoneticPr fontId="1"/>
  </si>
  <si>
    <t>ﾌﾘｶﾞﾅ</t>
  </si>
  <si>
    <t>学年/登録陸協</t>
    <rPh sb="0" eb="2">
      <t>ガクネン</t>
    </rPh>
    <rPh sb="3" eb="5">
      <t>トウロク</t>
    </rPh>
    <rPh sb="5" eb="6">
      <t>リク</t>
    </rPh>
    <rPh sb="6" eb="7">
      <t>キョウ</t>
    </rPh>
    <phoneticPr fontId="1"/>
  </si>
  <si>
    <t>ＤＢ</t>
  </si>
  <si>
    <t>出場種目</t>
    <rPh sb="0" eb="2">
      <t>シュツジョウ</t>
    </rPh>
    <rPh sb="2" eb="4">
      <t>シュモク</t>
    </rPh>
    <phoneticPr fontId="1"/>
  </si>
  <si>
    <t>S1,S2,S3</t>
  </si>
  <si>
    <t>最高記録</t>
    <rPh sb="0" eb="2">
      <t>サイコウ</t>
    </rPh>
    <rPh sb="2" eb="4">
      <t>キロク</t>
    </rPh>
    <phoneticPr fontId="1"/>
  </si>
  <si>
    <t>Mat</t>
  </si>
  <si>
    <t>年月日</t>
    <rPh sb="0" eb="3">
      <t>ネンガッピ</t>
    </rPh>
    <phoneticPr fontId="1"/>
  </si>
  <si>
    <t>大会名</t>
    <rPh sb="0" eb="2">
      <t>タイカイ</t>
    </rPh>
    <rPh sb="2" eb="3">
      <t>メイ</t>
    </rPh>
    <phoneticPr fontId="1"/>
  </si>
  <si>
    <t>5-</t>
    <phoneticPr fontId="1"/>
  </si>
  <si>
    <t>種目①</t>
    <rPh sb="0" eb="2">
      <t>シュモク</t>
    </rPh>
    <phoneticPr fontId="1"/>
  </si>
  <si>
    <t>①</t>
  </si>
  <si>
    <t>種目②</t>
    <rPh sb="0" eb="2">
      <t>シュモク</t>
    </rPh>
    <phoneticPr fontId="1"/>
  </si>
  <si>
    <t>※備考欄：</t>
    <rPh sb="1" eb="3">
      <t>ビコウ</t>
    </rPh>
    <rPh sb="3" eb="4">
      <t>ラン</t>
    </rPh>
    <phoneticPr fontId="1"/>
  </si>
  <si>
    <t>種目③</t>
    <rPh sb="0" eb="2">
      <t>シュモク</t>
    </rPh>
    <phoneticPr fontId="1"/>
  </si>
  <si>
    <t>5-</t>
  </si>
  <si>
    <t>Bチーム3</t>
  </si>
  <si>
    <t>Bチーム4</t>
  </si>
  <si>
    <t>Bチーム5</t>
  </si>
  <si>
    <t>Bチーム6</t>
  </si>
  <si>
    <t>Bチーム7</t>
  </si>
  <si>
    <t>Bチーム8</t>
  </si>
  <si>
    <t>Bチーム9</t>
  </si>
  <si>
    <t>Bチーム10</t>
  </si>
  <si>
    <t>No.1</t>
    <phoneticPr fontId="1"/>
  </si>
  <si>
    <t>ﾌﾘｶﾞﾅ</t>
    <phoneticPr fontId="1"/>
  </si>
  <si>
    <t>区分</t>
    <rPh sb="0" eb="2">
      <t>クブン</t>
    </rPh>
    <phoneticPr fontId="1"/>
  </si>
  <si>
    <t>期日</t>
    <rPh sb="0" eb="2">
      <t>キジツ</t>
    </rPh>
    <phoneticPr fontId="1"/>
  </si>
  <si>
    <t>登録選手</t>
    <rPh sb="0" eb="2">
      <t>トウロク</t>
    </rPh>
    <rPh sb="2" eb="4">
      <t>センシュ</t>
    </rPh>
    <phoneticPr fontId="1"/>
  </si>
  <si>
    <t>No.</t>
    <phoneticPr fontId="1"/>
  </si>
  <si>
    <t>DB</t>
    <phoneticPr fontId="1"/>
  </si>
  <si>
    <t>名前</t>
    <rPh sb="0" eb="2">
      <t>ナマエ</t>
    </rPh>
    <phoneticPr fontId="1"/>
  </si>
  <si>
    <t>学年</t>
    <rPh sb="0" eb="2">
      <t>ガクネン</t>
    </rPh>
    <phoneticPr fontId="1"/>
  </si>
  <si>
    <t>登録陸協</t>
    <rPh sb="0" eb="2">
      <t>トウロク</t>
    </rPh>
    <rPh sb="2" eb="3">
      <t>リク</t>
    </rPh>
    <rPh sb="3" eb="4">
      <t>キョウ</t>
    </rPh>
    <phoneticPr fontId="1"/>
  </si>
  <si>
    <t>※備考：</t>
    <rPh sb="1" eb="3">
      <t>ビコウ</t>
    </rPh>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</si>
  <si>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</si>
  <si>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</si>
  <si>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</si>
  <si>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</si>
  <si>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</si>
  <si>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</si>
  <si>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</si>
  <si>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</si>
  <si>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</si>
  <si>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No.11</t>
    <phoneticPr fontId="1"/>
  </si>
  <si>
    <t>No.12</t>
    <phoneticPr fontId="1"/>
  </si>
  <si>
    <t>No.13</t>
    <phoneticPr fontId="1"/>
  </si>
  <si>
    <t>No.14</t>
    <phoneticPr fontId="1"/>
  </si>
  <si>
    <t>No.15</t>
    <phoneticPr fontId="1"/>
  </si>
  <si>
    <t>No.16</t>
    <phoneticPr fontId="1"/>
  </si>
  <si>
    <t>No.17</t>
    <phoneticPr fontId="1"/>
  </si>
  <si>
    <t>No.18</t>
    <phoneticPr fontId="1"/>
  </si>
  <si>
    <t>No.19</t>
    <phoneticPr fontId="1"/>
  </si>
  <si>
    <t>No.20</t>
    <phoneticPr fontId="1"/>
  </si>
  <si>
    <t>（様式Ⅲ－2）</t>
    <rPh sb="2" eb="3">
      <t>シキ</t>
    </rPh>
    <phoneticPr fontId="1"/>
  </si>
  <si>
    <t>　　チームエントリー</t>
    <phoneticPr fontId="1"/>
  </si>
  <si>
    <t>大学(正式)名</t>
    <rPh sb="0" eb="2">
      <t>ダイガク</t>
    </rPh>
    <rPh sb="3" eb="5">
      <t>セイシキ</t>
    </rPh>
    <rPh sb="6" eb="7">
      <t>メイ</t>
    </rPh>
    <phoneticPr fontId="2"/>
  </si>
  <si>
    <t>北海道</t>
  </si>
  <si>
    <t>青森県</t>
    <rPh sb="2" eb="3">
      <t>ケン</t>
    </rPh>
    <phoneticPr fontId="1"/>
  </si>
  <si>
    <t>監　　督　　名</t>
    <rPh sb="0" eb="1">
      <t>カン</t>
    </rPh>
    <rPh sb="3" eb="4">
      <t>ヨシ</t>
    </rPh>
    <rPh sb="6" eb="7">
      <t>メイ</t>
    </rPh>
    <phoneticPr fontId="2"/>
  </si>
  <si>
    <t>岩手県</t>
    <rPh sb="2" eb="3">
      <t>ケン</t>
    </rPh>
    <phoneticPr fontId="1"/>
  </si>
  <si>
    <t>印</t>
    <rPh sb="0" eb="1">
      <t>イン</t>
    </rPh>
    <phoneticPr fontId="2"/>
  </si>
  <si>
    <t>宮城県</t>
    <rPh sb="2" eb="3">
      <t>ケン</t>
    </rPh>
    <phoneticPr fontId="1"/>
  </si>
  <si>
    <t>秋田県</t>
    <rPh sb="2" eb="3">
      <t>ケン</t>
    </rPh>
    <phoneticPr fontId="1"/>
  </si>
  <si>
    <t>マネージャー名</t>
    <rPh sb="6" eb="7">
      <t>メイ</t>
    </rPh>
    <phoneticPr fontId="2"/>
  </si>
  <si>
    <t>山形県</t>
    <rPh sb="2" eb="3">
      <t>ケン</t>
    </rPh>
    <phoneticPr fontId="1"/>
  </si>
  <si>
    <t>福島県</t>
    <rPh sb="2" eb="3">
      <t>ケン</t>
    </rPh>
    <phoneticPr fontId="1"/>
  </si>
  <si>
    <t>茨城県</t>
    <rPh sb="2" eb="3">
      <t>ケン</t>
    </rPh>
    <phoneticPr fontId="1"/>
  </si>
  <si>
    <t>連絡責任者名</t>
    <rPh sb="0" eb="5">
      <t>レンラクセキニンシャ</t>
    </rPh>
    <rPh sb="5" eb="6">
      <t>メイ</t>
    </rPh>
    <phoneticPr fontId="2"/>
  </si>
  <si>
    <t>栃木県</t>
    <rPh sb="2" eb="3">
      <t>ケン</t>
    </rPh>
    <phoneticPr fontId="1"/>
  </si>
  <si>
    <t>群馬県</t>
    <rPh sb="2" eb="3">
      <t>ケン</t>
    </rPh>
    <phoneticPr fontId="1"/>
  </si>
  <si>
    <t>埼玉県</t>
    <rPh sb="2" eb="3">
      <t>ケン</t>
    </rPh>
    <phoneticPr fontId="1"/>
  </si>
  <si>
    <t>〒</t>
    <phoneticPr fontId="2"/>
  </si>
  <si>
    <t>-</t>
    <phoneticPr fontId="1"/>
  </si>
  <si>
    <t>TEL</t>
    <phoneticPr fontId="2"/>
  </si>
  <si>
    <t>（　　　）</t>
    <phoneticPr fontId="2"/>
  </si>
  <si>
    <t>千葉県</t>
    <rPh sb="2" eb="3">
      <t>ケン</t>
    </rPh>
    <phoneticPr fontId="1"/>
  </si>
  <si>
    <t>連　　絡　　先</t>
    <rPh sb="0" eb="1">
      <t>レン</t>
    </rPh>
    <rPh sb="3" eb="4">
      <t>ラク</t>
    </rPh>
    <rPh sb="6" eb="7">
      <t>サキ</t>
    </rPh>
    <phoneticPr fontId="2"/>
  </si>
  <si>
    <t>市・郡</t>
    <rPh sb="0" eb="1">
      <t>シ</t>
    </rPh>
    <rPh sb="2" eb="3">
      <t>グン</t>
    </rPh>
    <phoneticPr fontId="2"/>
  </si>
  <si>
    <t>東京都</t>
    <rPh sb="2" eb="3">
      <t>ト</t>
    </rPh>
    <phoneticPr fontId="1"/>
  </si>
  <si>
    <t>神奈川県</t>
    <rPh sb="3" eb="4">
      <t>ケン</t>
    </rPh>
    <phoneticPr fontId="1"/>
  </si>
  <si>
    <t>山梨県</t>
    <rPh sb="2" eb="3">
      <t>ケン</t>
    </rPh>
    <phoneticPr fontId="1"/>
  </si>
  <si>
    <t>新潟県</t>
    <rPh sb="2" eb="3">
      <t>ケン</t>
    </rPh>
    <phoneticPr fontId="1"/>
  </si>
  <si>
    <t>チーム
ナンバー</t>
    <phoneticPr fontId="2"/>
  </si>
  <si>
    <t>※</t>
    <phoneticPr fontId="2"/>
  </si>
  <si>
    <t>大学
略称名</t>
    <rPh sb="0" eb="2">
      <t>ダイガク</t>
    </rPh>
    <rPh sb="3" eb="5">
      <t>リャクショウ</t>
    </rPh>
    <rPh sb="5" eb="6">
      <t>メイ</t>
    </rPh>
    <phoneticPr fontId="2"/>
  </si>
  <si>
    <t>富山県</t>
    <rPh sb="2" eb="3">
      <t>ケン</t>
    </rPh>
    <phoneticPr fontId="1"/>
  </si>
  <si>
    <t>石川県</t>
    <rPh sb="2" eb="3">
      <t>ケン</t>
    </rPh>
    <phoneticPr fontId="1"/>
  </si>
  <si>
    <r>
      <rPr>
        <sz val="8"/>
        <color indexed="8"/>
        <rFont val="ＭＳ ゴシック"/>
        <family val="3"/>
        <charset val="128"/>
      </rPr>
      <t>フリガナ</t>
    </r>
    <r>
      <rPr>
        <sz val="11"/>
        <color theme="1"/>
        <rFont val="ＭＳ ゴシック"/>
        <family val="3"/>
        <charset val="128"/>
      </rPr>
      <t xml:space="preserve">
名前</t>
    </r>
    <rPh sb="5" eb="7">
      <t>ナマエ</t>
    </rPh>
    <phoneticPr fontId="2"/>
  </si>
  <si>
    <t>登録番号</t>
    <rPh sb="0" eb="2">
      <t>トウロク</t>
    </rPh>
    <rPh sb="2" eb="4">
      <t>バンゴウ</t>
    </rPh>
    <phoneticPr fontId="2"/>
  </si>
  <si>
    <t>学年</t>
    <rPh sb="0" eb="2">
      <t>ガクネン</t>
    </rPh>
    <phoneticPr fontId="2"/>
  </si>
  <si>
    <t>登録陸協</t>
    <rPh sb="0" eb="2">
      <t>トウロク</t>
    </rPh>
    <rPh sb="2" eb="3">
      <t>リッ</t>
    </rPh>
    <rPh sb="3" eb="4">
      <t>キョウ</t>
    </rPh>
    <phoneticPr fontId="2"/>
  </si>
  <si>
    <t>10000ｍ(5000m)
自己最高記録</t>
    <rPh sb="14" eb="16">
      <t>ジコ</t>
    </rPh>
    <rPh sb="16" eb="18">
      <t>サイコウ</t>
    </rPh>
    <rPh sb="18" eb="20">
      <t>キロク</t>
    </rPh>
    <phoneticPr fontId="2"/>
  </si>
  <si>
    <t>福井県</t>
    <rPh sb="2" eb="3">
      <t>ケン</t>
    </rPh>
    <phoneticPr fontId="1"/>
  </si>
  <si>
    <t>長野県</t>
    <rPh sb="2" eb="3">
      <t>ケン</t>
    </rPh>
    <phoneticPr fontId="1"/>
  </si>
  <si>
    <t>岐阜県</t>
    <rPh sb="2" eb="3">
      <t>ケン</t>
    </rPh>
    <phoneticPr fontId="1"/>
  </si>
  <si>
    <t>静岡県</t>
    <rPh sb="2" eb="3">
      <t>ケン</t>
    </rPh>
    <phoneticPr fontId="1"/>
  </si>
  <si>
    <t>愛知県</t>
    <rPh sb="2" eb="3">
      <t>ケン</t>
    </rPh>
    <phoneticPr fontId="1"/>
  </si>
  <si>
    <t>三重県</t>
    <rPh sb="2" eb="3">
      <t>ケン</t>
    </rPh>
    <phoneticPr fontId="1"/>
  </si>
  <si>
    <t>滋賀県</t>
    <rPh sb="2" eb="3">
      <t>ケン</t>
    </rPh>
    <phoneticPr fontId="1"/>
  </si>
  <si>
    <t>京都府</t>
    <rPh sb="2" eb="3">
      <t>フ</t>
    </rPh>
    <phoneticPr fontId="1"/>
  </si>
  <si>
    <t>大阪府</t>
    <rPh sb="2" eb="3">
      <t>フ</t>
    </rPh>
    <phoneticPr fontId="1"/>
  </si>
  <si>
    <t>兵庫県</t>
    <rPh sb="2" eb="3">
      <t>ケン</t>
    </rPh>
    <phoneticPr fontId="1"/>
  </si>
  <si>
    <t>奈良県</t>
    <rPh sb="2" eb="3">
      <t>ケン</t>
    </rPh>
    <phoneticPr fontId="1"/>
  </si>
  <si>
    <t>和歌山県</t>
    <rPh sb="3" eb="4">
      <t>ケン</t>
    </rPh>
    <phoneticPr fontId="1"/>
  </si>
  <si>
    <t>鳥取県</t>
    <rPh sb="2" eb="3">
      <t>ケン</t>
    </rPh>
    <phoneticPr fontId="1"/>
  </si>
  <si>
    <t>島根県</t>
    <rPh sb="2" eb="3">
      <t>ケン</t>
    </rPh>
    <phoneticPr fontId="1"/>
  </si>
  <si>
    <t>岡山県</t>
    <rPh sb="2" eb="3">
      <t>ケン</t>
    </rPh>
    <phoneticPr fontId="1"/>
  </si>
  <si>
    <t>広島県</t>
    <rPh sb="2" eb="3">
      <t>ケン</t>
    </rPh>
    <phoneticPr fontId="1"/>
  </si>
  <si>
    <t>山口県</t>
    <rPh sb="2" eb="3">
      <t>ケン</t>
    </rPh>
    <phoneticPr fontId="1"/>
  </si>
  <si>
    <t>徳島県</t>
    <rPh sb="2" eb="3">
      <t>ケン</t>
    </rPh>
    <phoneticPr fontId="1"/>
  </si>
  <si>
    <t>香川県</t>
    <rPh sb="2" eb="3">
      <t>ケン</t>
    </rPh>
    <phoneticPr fontId="1"/>
  </si>
  <si>
    <t>愛媛県</t>
    <rPh sb="2" eb="3">
      <t>ケン</t>
    </rPh>
    <phoneticPr fontId="1"/>
  </si>
  <si>
    <t>高知県</t>
    <rPh sb="2" eb="3">
      <t>ケン</t>
    </rPh>
    <phoneticPr fontId="1"/>
  </si>
  <si>
    <t>福岡県</t>
    <rPh sb="2" eb="3">
      <t>ケン</t>
    </rPh>
    <phoneticPr fontId="1"/>
  </si>
  <si>
    <t>佐賀県</t>
    <rPh sb="2" eb="3">
      <t>ケン</t>
    </rPh>
    <phoneticPr fontId="1"/>
  </si>
  <si>
    <t>(注)</t>
    <rPh sb="1" eb="2">
      <t>チュウ</t>
    </rPh>
    <phoneticPr fontId="2"/>
  </si>
  <si>
    <t>※は記入しないこと</t>
    <rPh sb="2" eb="4">
      <t>キニュウ</t>
    </rPh>
    <phoneticPr fontId="2"/>
  </si>
  <si>
    <t>長崎県</t>
    <rPh sb="2" eb="3">
      <t>ケン</t>
    </rPh>
    <phoneticPr fontId="1"/>
  </si>
  <si>
    <t>熊本県</t>
    <rPh sb="2" eb="3">
      <t>ケン</t>
    </rPh>
    <phoneticPr fontId="1"/>
  </si>
  <si>
    <t>10000mの記録を持っていない場合のみ、5000mの記録を記載しても良い</t>
  </si>
  <si>
    <t>大分県</t>
    <rPh sb="2" eb="3">
      <t>ケン</t>
    </rPh>
    <phoneticPr fontId="1"/>
  </si>
  <si>
    <t>東海学生陸上競技連盟</t>
    <rPh sb="0" eb="2">
      <t>トウカイ</t>
    </rPh>
    <rPh sb="2" eb="4">
      <t>ガクセイ</t>
    </rPh>
    <rPh sb="4" eb="6">
      <t>リクジョウ</t>
    </rPh>
    <rPh sb="6" eb="8">
      <t>キョウギ</t>
    </rPh>
    <rPh sb="8" eb="10">
      <t>レンメイ</t>
    </rPh>
    <phoneticPr fontId="2"/>
  </si>
  <si>
    <t>宮崎県</t>
    <rPh sb="2" eb="3">
      <t>ケン</t>
    </rPh>
    <phoneticPr fontId="1"/>
  </si>
  <si>
    <t>鹿児島県</t>
    <rPh sb="3" eb="4">
      <t>ケン</t>
    </rPh>
    <phoneticPr fontId="1"/>
  </si>
  <si>
    <t>沖縄県</t>
    <rPh sb="2" eb="3">
      <t>ケン</t>
    </rPh>
    <phoneticPr fontId="1"/>
  </si>
  <si>
    <t>（様式Ⅲ－2）</t>
    <phoneticPr fontId="1"/>
  </si>
  <si>
    <t>氏名（フリガナ）</t>
    <rPh sb="0" eb="2">
      <t>シメイ</t>
    </rPh>
    <phoneticPr fontId="2"/>
  </si>
  <si>
    <t>登録陸協</t>
    <rPh sb="0" eb="2">
      <t>トウロク</t>
    </rPh>
    <rPh sb="2" eb="4">
      <t>リッキョウ</t>
    </rPh>
    <phoneticPr fontId="2"/>
  </si>
  <si>
    <t>連絡先電話番号</t>
    <rPh sb="0" eb="3">
      <t>レンラクサキ</t>
    </rPh>
    <rPh sb="3" eb="5">
      <t>デンワ</t>
    </rPh>
    <rPh sb="5" eb="7">
      <t>バンゴウ</t>
    </rPh>
    <phoneticPr fontId="2"/>
  </si>
  <si>
    <t>大学名</t>
    <rPh sb="0" eb="3">
      <t>ダイガクメイ</t>
    </rPh>
    <phoneticPr fontId="2"/>
  </si>
  <si>
    <t>連絡先メールアドレス</t>
    <rPh sb="0" eb="3">
      <t>レンラクサキ</t>
    </rPh>
    <phoneticPr fontId="2"/>
  </si>
  <si>
    <t>申込責任者名</t>
    <rPh sb="0" eb="2">
      <t>モウシコミ</t>
    </rPh>
    <rPh sb="2" eb="5">
      <t>セキニンシャ</t>
    </rPh>
    <rPh sb="5" eb="6">
      <t>メイ</t>
    </rPh>
    <phoneticPr fontId="1"/>
  </si>
  <si>
    <t>(明細)</t>
    <rPh sb="1" eb="3">
      <t>メイサイ</t>
    </rPh>
    <phoneticPr fontId="1"/>
  </si>
  <si>
    <t>男子</t>
    <rPh sb="0" eb="2">
      <t>ダンシ</t>
    </rPh>
    <phoneticPr fontId="1"/>
  </si>
  <si>
    <t>個人種目</t>
    <rPh sb="0" eb="2">
      <t>コジン</t>
    </rPh>
    <rPh sb="2" eb="4">
      <t>シュモク</t>
    </rPh>
    <phoneticPr fontId="1"/>
  </si>
  <si>
    <t>×</t>
    <phoneticPr fontId="1"/>
  </si>
  <si>
    <t>リレー</t>
    <phoneticPr fontId="1"/>
  </si>
  <si>
    <t>小計</t>
    <rPh sb="0" eb="2">
      <t>ショウケイ</t>
    </rPh>
    <phoneticPr fontId="1"/>
  </si>
  <si>
    <t>女子</t>
    <rPh sb="0" eb="2">
      <t>ジョシ</t>
    </rPh>
    <phoneticPr fontId="1"/>
  </si>
  <si>
    <t>広告補助金</t>
    <rPh sb="0" eb="2">
      <t>コウコク</t>
    </rPh>
    <rPh sb="2" eb="5">
      <t>ホジョキン</t>
    </rPh>
    <phoneticPr fontId="1"/>
  </si>
  <si>
    <t>実人数</t>
    <rPh sb="0" eb="1">
      <t>ジツ</t>
    </rPh>
    <rPh sb="1" eb="3">
      <t>ニンズウ</t>
    </rPh>
    <phoneticPr fontId="1"/>
  </si>
  <si>
    <t>合計</t>
    <rPh sb="0" eb="2">
      <t>ゴウケイ</t>
    </rPh>
    <phoneticPr fontId="1"/>
  </si>
  <si>
    <t>振込先</t>
    <rPh sb="0" eb="2">
      <t>フリコミ</t>
    </rPh>
    <rPh sb="2" eb="3">
      <t>サキ</t>
    </rPh>
    <phoneticPr fontId="1"/>
  </si>
  <si>
    <t>三菱UFJ銀行　八事支店　普通口座3351198</t>
    <rPh sb="0" eb="2">
      <t>ミツビシ</t>
    </rPh>
    <rPh sb="5" eb="7">
      <t>ギンコウ</t>
    </rPh>
    <rPh sb="8" eb="9">
      <t>ハチ</t>
    </rPh>
    <rPh sb="9" eb="10">
      <t>コト</t>
    </rPh>
    <rPh sb="10" eb="12">
      <t>シテン</t>
    </rPh>
    <rPh sb="13" eb="15">
      <t>フツウ</t>
    </rPh>
    <rPh sb="15" eb="17">
      <t>コウザ</t>
    </rPh>
    <phoneticPr fontId="1"/>
  </si>
  <si>
    <t>東海学生陸上競技連盟　黒須　雅弘</t>
    <rPh sb="0" eb="2">
      <t>トウカイ</t>
    </rPh>
    <rPh sb="2" eb="4">
      <t>ガクセイ</t>
    </rPh>
    <rPh sb="4" eb="6">
      <t>リクジョウ</t>
    </rPh>
    <rPh sb="6" eb="8">
      <t>キョウギ</t>
    </rPh>
    <rPh sb="8" eb="10">
      <t>レンメイ</t>
    </rPh>
    <rPh sb="11" eb="13">
      <t>クロス</t>
    </rPh>
    <rPh sb="14" eb="15">
      <t>マサ</t>
    </rPh>
    <rPh sb="15" eb="16">
      <t>ヒロ</t>
    </rPh>
    <phoneticPr fontId="1"/>
  </si>
  <si>
    <t>領収書（選択してください）</t>
    <rPh sb="0" eb="3">
      <t>リョウシュウショ</t>
    </rPh>
    <rPh sb="4" eb="6">
      <t>センタク</t>
    </rPh>
    <phoneticPr fontId="1"/>
  </si>
  <si>
    <t>必要</t>
    <rPh sb="0" eb="2">
      <t>ヒツヨウ</t>
    </rPh>
    <phoneticPr fontId="1"/>
  </si>
  <si>
    <t>領収書発行に関する備考：</t>
    <rPh sb="0" eb="3">
      <t>リョウシュウショ</t>
    </rPh>
    <rPh sb="3" eb="5">
      <t>ハッコウ</t>
    </rPh>
    <rPh sb="6" eb="7">
      <t>カン</t>
    </rPh>
    <rPh sb="9" eb="11">
      <t>ビコウ</t>
    </rPh>
    <phoneticPr fontId="1"/>
  </si>
  <si>
    <t>振込明細書
貼り付け欄</t>
    <rPh sb="0" eb="2">
      <t>フリコ</t>
    </rPh>
    <rPh sb="2" eb="5">
      <t>メイサイショ</t>
    </rPh>
    <rPh sb="6" eb="7">
      <t>ハ</t>
    </rPh>
    <rPh sb="8" eb="9">
      <t>ツ</t>
    </rPh>
    <rPh sb="10" eb="11">
      <t>ラン</t>
    </rPh>
    <phoneticPr fontId="1"/>
  </si>
  <si>
    <t>第３５回全日本大学女子駅伝対校選手権大会</t>
    <rPh sb="0" eb="1">
      <t>ダイ</t>
    </rPh>
    <rPh sb="3" eb="4">
      <t>カイ</t>
    </rPh>
    <rPh sb="4" eb="7">
      <t>ゼンニホン</t>
    </rPh>
    <rPh sb="7" eb="9">
      <t>ダイガク</t>
    </rPh>
    <rPh sb="9" eb="11">
      <t>ジョシ</t>
    </rPh>
    <rPh sb="11" eb="13">
      <t>エキデン</t>
    </rPh>
    <rPh sb="13" eb="15">
      <t>タイコウ</t>
    </rPh>
    <rPh sb="15" eb="18">
      <t>センシュケン</t>
    </rPh>
    <rPh sb="18" eb="20">
      <t>タイカイ</t>
    </rPh>
    <phoneticPr fontId="2"/>
  </si>
  <si>
    <t>東海地区選考会　チームエントリー</t>
    <rPh sb="0" eb="2">
      <t>トウカイ</t>
    </rPh>
    <rPh sb="2" eb="4">
      <t>チク</t>
    </rPh>
    <rPh sb="4" eb="7">
      <t>センコウカイ</t>
    </rPh>
    <phoneticPr fontId="2"/>
  </si>
  <si>
    <t>大学（正式）名</t>
    <rPh sb="0" eb="2">
      <t>ダイガク</t>
    </rPh>
    <rPh sb="3" eb="5">
      <t>セイシキ</t>
    </rPh>
    <rPh sb="6" eb="7">
      <t>メイ</t>
    </rPh>
    <phoneticPr fontId="2"/>
  </si>
  <si>
    <t>監　　督　　名</t>
    <rPh sb="0" eb="1">
      <t>カン</t>
    </rPh>
    <rPh sb="3" eb="4">
      <t>トク</t>
    </rPh>
    <rPh sb="6" eb="7">
      <t>メイ</t>
    </rPh>
    <phoneticPr fontId="2"/>
  </si>
  <si>
    <t>（　　　　）　　　　　-</t>
    <phoneticPr fontId="2"/>
  </si>
  <si>
    <t>県</t>
    <rPh sb="0" eb="1">
      <t>ケン</t>
    </rPh>
    <phoneticPr fontId="2"/>
  </si>
  <si>
    <t>大</t>
    <rPh sb="0" eb="1">
      <t>ダイ</t>
    </rPh>
    <phoneticPr fontId="2"/>
  </si>
  <si>
    <r>
      <rPr>
        <sz val="8"/>
        <color indexed="8"/>
        <rFont val="ＭＳ Ｐゴシック"/>
        <family val="3"/>
        <charset val="128"/>
      </rPr>
      <t>フリガナ</t>
    </r>
    <r>
      <rPr>
        <sz val="11"/>
        <color theme="1"/>
        <rFont val="ＭＳ Ｐゴシック"/>
        <family val="2"/>
        <charset val="128"/>
        <scheme val="minor"/>
      </rPr>
      <t xml:space="preserve">
名前</t>
    </r>
    <rPh sb="5" eb="7">
      <t>ナマエ</t>
    </rPh>
    <phoneticPr fontId="2"/>
  </si>
  <si>
    <t>5000ｍ
自己最高記録</t>
    <rPh sb="6" eb="8">
      <t>ジコ</t>
    </rPh>
    <rPh sb="8" eb="10">
      <t>サイコウ</t>
    </rPh>
    <rPh sb="10" eb="12">
      <t>キロク</t>
    </rPh>
    <phoneticPr fontId="2"/>
  </si>
  <si>
    <t>（　　　　）　　-</t>
    <phoneticPr fontId="2"/>
  </si>
  <si>
    <t>5000ｍ(3000m)
自己最高記録</t>
    <rPh sb="13" eb="15">
      <t>ジコ</t>
    </rPh>
    <rPh sb="15" eb="17">
      <t>サイコウ</t>
    </rPh>
    <rPh sb="17" eb="19">
      <t>キロク</t>
    </rPh>
    <phoneticPr fontId="2"/>
  </si>
  <si>
    <t>通しNo.</t>
    <rPh sb="0" eb="1">
      <t>トオ</t>
    </rPh>
    <phoneticPr fontId="1"/>
  </si>
  <si>
    <t>DB</t>
  </si>
  <si>
    <t>N1</t>
  </si>
  <si>
    <t>N2</t>
  </si>
  <si>
    <t>SX</t>
  </si>
  <si>
    <t>所属名</t>
    <rPh sb="0" eb="3">
      <t>ショゾクメイ</t>
    </rPh>
    <phoneticPr fontId="1"/>
  </si>
  <si>
    <t xml:space="preserve">MC </t>
  </si>
  <si>
    <t>ZK</t>
  </si>
  <si>
    <t>種目1</t>
    <rPh sb="0" eb="2">
      <t>シュモク</t>
    </rPh>
    <phoneticPr fontId="1"/>
  </si>
  <si>
    <t>S1</t>
  </si>
  <si>
    <t>種目2</t>
    <rPh sb="0" eb="2">
      <t>シュモク</t>
    </rPh>
    <phoneticPr fontId="1"/>
  </si>
  <si>
    <t>S2</t>
  </si>
  <si>
    <t>種目3</t>
    <rPh sb="0" eb="2">
      <t>シュモク</t>
    </rPh>
    <phoneticPr fontId="1"/>
  </si>
  <si>
    <t>S3</t>
    <phoneticPr fontId="1"/>
  </si>
  <si>
    <t>所属マスター</t>
    <rPh sb="0" eb="2">
      <t>ショゾク</t>
    </rPh>
    <phoneticPr fontId="1"/>
  </si>
  <si>
    <t>N1</t>
    <phoneticPr fontId="1"/>
  </si>
  <si>
    <t>N2</t>
    <phoneticPr fontId="1"/>
  </si>
  <si>
    <t>N3</t>
    <phoneticPr fontId="1"/>
  </si>
  <si>
    <t>KC</t>
    <phoneticPr fontId="1"/>
  </si>
  <si>
    <t>男子4×100mR</t>
    <rPh sb="0" eb="2">
      <t>ダンシ</t>
    </rPh>
    <phoneticPr fontId="1"/>
  </si>
  <si>
    <t>通し番号</t>
    <rPh sb="0" eb="1">
      <t>トオ</t>
    </rPh>
    <rPh sb="2" eb="4">
      <t>バンゴウ</t>
    </rPh>
    <phoneticPr fontId="1"/>
  </si>
  <si>
    <t>TM</t>
    <phoneticPr fontId="1"/>
  </si>
  <si>
    <t>S1</t>
    <phoneticPr fontId="1"/>
  </si>
  <si>
    <t>S2</t>
    <phoneticPr fontId="1"/>
  </si>
  <si>
    <t>S4</t>
    <phoneticPr fontId="1"/>
  </si>
  <si>
    <t>S5</t>
    <phoneticPr fontId="1"/>
  </si>
  <si>
    <t>S6</t>
    <phoneticPr fontId="1"/>
  </si>
  <si>
    <t>男子4×400mR</t>
    <rPh sb="0" eb="2">
      <t>ダンシ</t>
    </rPh>
    <phoneticPr fontId="1"/>
  </si>
  <si>
    <t>女子4×100mR</t>
    <rPh sb="0" eb="2">
      <t>ジョシ</t>
    </rPh>
    <phoneticPr fontId="1"/>
  </si>
  <si>
    <t>女子4×400mR</t>
    <phoneticPr fontId="1"/>
  </si>
  <si>
    <t>ｶﾅ</t>
    <phoneticPr fontId="1"/>
  </si>
  <si>
    <t>愛知大学</t>
  </si>
  <si>
    <t>愛知大</t>
  </si>
  <si>
    <t>大会名設定</t>
    <rPh sb="0" eb="2">
      <t>タイカイ</t>
    </rPh>
    <rPh sb="2" eb="3">
      <t>メイ</t>
    </rPh>
    <rPh sb="3" eb="5">
      <t>セッテイ</t>
    </rPh>
    <phoneticPr fontId="1"/>
  </si>
  <si>
    <t>愛知医科大学</t>
  </si>
  <si>
    <t>愛知医科大</t>
  </si>
  <si>
    <t>不必要</t>
    <rPh sb="0" eb="3">
      <t>フヒツヨウ</t>
    </rPh>
    <phoneticPr fontId="1"/>
  </si>
  <si>
    <t>冠名</t>
    <rPh sb="0" eb="1">
      <t>カンムリ</t>
    </rPh>
    <rPh sb="1" eb="2">
      <t>メイ</t>
    </rPh>
    <phoneticPr fontId="1"/>
  </si>
  <si>
    <t>第/年</t>
    <rPh sb="0" eb="1">
      <t>ダイ</t>
    </rPh>
    <rPh sb="2" eb="3">
      <t>ネン</t>
    </rPh>
    <phoneticPr fontId="1"/>
  </si>
  <si>
    <t>回数</t>
    <rPh sb="0" eb="2">
      <t>カイスウ</t>
    </rPh>
    <phoneticPr fontId="1"/>
  </si>
  <si>
    <t>名称</t>
    <rPh sb="0" eb="2">
      <t>メイショウ</t>
    </rPh>
    <phoneticPr fontId="1"/>
  </si>
  <si>
    <t>天皇賜杯</t>
    <rPh sb="0" eb="2">
      <t>テンノウ</t>
    </rPh>
    <rPh sb="2" eb="4">
      <t>シハイ</t>
    </rPh>
    <phoneticPr fontId="1"/>
  </si>
  <si>
    <t>第</t>
    <rPh sb="0" eb="1">
      <t>ダイ</t>
    </rPh>
    <phoneticPr fontId="1"/>
  </si>
  <si>
    <t>1回</t>
    <rPh sb="1" eb="2">
      <t>カイ</t>
    </rPh>
    <phoneticPr fontId="1"/>
  </si>
  <si>
    <t>日本学生陸上競技対校選手権大会</t>
    <rPh sb="0" eb="2">
      <t>ニホン</t>
    </rPh>
    <rPh sb="2" eb="4">
      <t>ガクセイ</t>
    </rPh>
    <rPh sb="4" eb="6">
      <t>リクジョウ</t>
    </rPh>
    <rPh sb="6" eb="8">
      <t>キョウギ</t>
    </rPh>
    <rPh sb="8" eb="10">
      <t>タイコウ</t>
    </rPh>
    <rPh sb="10" eb="13">
      <t>センシュケン</t>
    </rPh>
    <rPh sb="13" eb="15">
      <t>タイカイ</t>
    </rPh>
    <phoneticPr fontId="1"/>
  </si>
  <si>
    <t>愛知学院大学</t>
  </si>
  <si>
    <t>愛知学院大</t>
  </si>
  <si>
    <t>79回</t>
    <rPh sb="2" eb="3">
      <t>カイ</t>
    </rPh>
    <phoneticPr fontId="1"/>
  </si>
  <si>
    <t>秩父宮賜杯</t>
    <rPh sb="0" eb="3">
      <t>チチブノミヤ</t>
    </rPh>
    <rPh sb="3" eb="5">
      <t>シハイ</t>
    </rPh>
    <phoneticPr fontId="1"/>
  </si>
  <si>
    <t>2回</t>
    <rPh sb="1" eb="2">
      <t>カイ</t>
    </rPh>
    <phoneticPr fontId="1"/>
  </si>
  <si>
    <t>日本学生陸上競技個人選手権</t>
    <rPh sb="0" eb="2">
      <t>ニホン</t>
    </rPh>
    <rPh sb="2" eb="4">
      <t>ガクセイ</t>
    </rPh>
    <rPh sb="4" eb="6">
      <t>リクジョウ</t>
    </rPh>
    <rPh sb="6" eb="8">
      <t>キョウギ</t>
    </rPh>
    <rPh sb="8" eb="10">
      <t>コジン</t>
    </rPh>
    <rPh sb="10" eb="13">
      <t>センシュケン</t>
    </rPh>
    <phoneticPr fontId="1"/>
  </si>
  <si>
    <t>愛知教育大学</t>
  </si>
  <si>
    <t>愛知教育大</t>
  </si>
  <si>
    <t>平成新山島原学生駅伝</t>
    <rPh sb="0" eb="2">
      <t>ヘイセイ</t>
    </rPh>
    <rPh sb="2" eb="4">
      <t>シンザン</t>
    </rPh>
    <rPh sb="4" eb="6">
      <t>シマバラ</t>
    </rPh>
    <rPh sb="6" eb="8">
      <t>ガクセイ</t>
    </rPh>
    <rPh sb="8" eb="10">
      <t>エキデン</t>
    </rPh>
    <phoneticPr fontId="1"/>
  </si>
  <si>
    <t>3回</t>
    <rPh sb="1" eb="2">
      <t>カイ</t>
    </rPh>
    <phoneticPr fontId="1"/>
  </si>
  <si>
    <t>西日本学生陸上競技対校選手権大会</t>
    <rPh sb="0" eb="1">
      <t>ニシ</t>
    </rPh>
    <rPh sb="1" eb="3">
      <t>ニホン</t>
    </rPh>
    <rPh sb="3" eb="5">
      <t>ガクセイ</t>
    </rPh>
    <rPh sb="5" eb="7">
      <t>リクジョウ</t>
    </rPh>
    <rPh sb="7" eb="9">
      <t>キョウギ</t>
    </rPh>
    <rPh sb="9" eb="11">
      <t>タイコウ</t>
    </rPh>
    <rPh sb="11" eb="14">
      <t>センシュケン</t>
    </rPh>
    <rPh sb="14" eb="16">
      <t>タイカイ</t>
    </rPh>
    <phoneticPr fontId="1"/>
  </si>
  <si>
    <t>愛知県立大学</t>
  </si>
  <si>
    <t>愛知県立大</t>
  </si>
  <si>
    <t>4回</t>
    <rPh sb="1" eb="2">
      <t>カイ</t>
    </rPh>
    <phoneticPr fontId="1"/>
  </si>
  <si>
    <t>九州学生陸上競技対校選手権大会</t>
    <rPh sb="0" eb="2">
      <t>キュウシュウ</t>
    </rPh>
    <rPh sb="2" eb="4">
      <t>ガクセイ</t>
    </rPh>
    <rPh sb="4" eb="6">
      <t>リクジョウ</t>
    </rPh>
    <rPh sb="6" eb="8">
      <t>キョウギ</t>
    </rPh>
    <rPh sb="8" eb="10">
      <t>タイコウ</t>
    </rPh>
    <rPh sb="10" eb="13">
      <t>センシュケン</t>
    </rPh>
    <rPh sb="13" eb="15">
      <t>タイカイ</t>
    </rPh>
    <phoneticPr fontId="1"/>
  </si>
  <si>
    <t>愛知工業大学</t>
  </si>
  <si>
    <t>愛知工業大</t>
  </si>
  <si>
    <t>5回</t>
    <rPh sb="1" eb="2">
      <t>カイ</t>
    </rPh>
    <phoneticPr fontId="1"/>
  </si>
  <si>
    <t>九州学生陸上競技選手権大会</t>
    <rPh sb="0" eb="2">
      <t>キュウシュウ</t>
    </rPh>
    <rPh sb="2" eb="4">
      <t>ガクセイ</t>
    </rPh>
    <rPh sb="4" eb="6">
      <t>リクジョウ</t>
    </rPh>
    <rPh sb="6" eb="8">
      <t>キョウギ</t>
    </rPh>
    <rPh sb="8" eb="11">
      <t>センシュケン</t>
    </rPh>
    <rPh sb="11" eb="13">
      <t>タイカイ</t>
    </rPh>
    <phoneticPr fontId="1"/>
  </si>
  <si>
    <t>愛知淑徳大学</t>
  </si>
  <si>
    <t>愛知淑徳大</t>
  </si>
  <si>
    <t>6回</t>
    <rPh sb="1" eb="2">
      <t>カイ</t>
    </rPh>
    <phoneticPr fontId="1"/>
  </si>
  <si>
    <t>学連競技会</t>
    <rPh sb="0" eb="2">
      <t>ガクレン</t>
    </rPh>
    <rPh sb="2" eb="5">
      <t>キョウギカイ</t>
    </rPh>
    <phoneticPr fontId="1"/>
  </si>
  <si>
    <t>愛知東邦大学</t>
  </si>
  <si>
    <t>愛知東邦大</t>
  </si>
  <si>
    <t>7回</t>
    <rPh sb="1" eb="2">
      <t>カイ</t>
    </rPh>
    <phoneticPr fontId="1"/>
  </si>
  <si>
    <t>九州学生駅伝対校選手権大会</t>
    <rPh sb="0" eb="2">
      <t>キュウシュウ</t>
    </rPh>
    <rPh sb="2" eb="4">
      <t>ガクセイ</t>
    </rPh>
    <rPh sb="4" eb="6">
      <t>エキデン</t>
    </rPh>
    <rPh sb="6" eb="8">
      <t>タイコウ</t>
    </rPh>
    <rPh sb="8" eb="11">
      <t>センシュケン</t>
    </rPh>
    <rPh sb="11" eb="13">
      <t>タイカイ</t>
    </rPh>
    <phoneticPr fontId="1"/>
  </si>
  <si>
    <t>8回</t>
    <rPh sb="1" eb="2">
      <t>カイ</t>
    </rPh>
    <phoneticPr fontId="1"/>
  </si>
  <si>
    <t>九州学生女子駅伝対校選手権大会</t>
    <rPh sb="0" eb="2">
      <t>キュウシュウ</t>
    </rPh>
    <rPh sb="2" eb="4">
      <t>ガクセイ</t>
    </rPh>
    <rPh sb="4" eb="6">
      <t>ジョシ</t>
    </rPh>
    <rPh sb="6" eb="8">
      <t>エキデン</t>
    </rPh>
    <rPh sb="8" eb="10">
      <t>タイコウ</t>
    </rPh>
    <rPh sb="10" eb="13">
      <t>センシュケン</t>
    </rPh>
    <rPh sb="13" eb="15">
      <t>タイカイ</t>
    </rPh>
    <phoneticPr fontId="1"/>
  </si>
  <si>
    <t>岐阜大学</t>
  </si>
  <si>
    <t>岐阜大</t>
  </si>
  <si>
    <t>9回</t>
    <rPh sb="1" eb="2">
      <t>カイ</t>
    </rPh>
    <phoneticPr fontId="1"/>
  </si>
  <si>
    <t>福大競技会</t>
    <rPh sb="0" eb="2">
      <t>フクダイ</t>
    </rPh>
    <rPh sb="2" eb="5">
      <t>キョウギカイ</t>
    </rPh>
    <phoneticPr fontId="1"/>
  </si>
  <si>
    <t>岐阜経済大学</t>
  </si>
  <si>
    <t>10回</t>
    <rPh sb="2" eb="3">
      <t>カイ</t>
    </rPh>
    <phoneticPr fontId="1"/>
  </si>
  <si>
    <t>東海学生陸上競技対校選手権大会</t>
    <rPh sb="0" eb="2">
      <t>トウカイ</t>
    </rPh>
    <rPh sb="2" eb="4">
      <t>ガクセイ</t>
    </rPh>
    <rPh sb="4" eb="6">
      <t>リクジョウ</t>
    </rPh>
    <rPh sb="6" eb="8">
      <t>キョウギ</t>
    </rPh>
    <rPh sb="8" eb="10">
      <t>タイコウ</t>
    </rPh>
    <rPh sb="10" eb="13">
      <t>センシュケン</t>
    </rPh>
    <rPh sb="13" eb="15">
      <t>タイカイ</t>
    </rPh>
    <phoneticPr fontId="1"/>
  </si>
  <si>
    <t>11回</t>
    <rPh sb="2" eb="3">
      <t>カイ</t>
    </rPh>
    <phoneticPr fontId="1"/>
  </si>
  <si>
    <t>東海学生陸上競技秋季選手権大会</t>
    <phoneticPr fontId="1"/>
  </si>
  <si>
    <t>岐阜聖徳学園大学</t>
  </si>
  <si>
    <t>12回</t>
    <rPh sb="2" eb="3">
      <t>カイ</t>
    </rPh>
    <phoneticPr fontId="1"/>
  </si>
  <si>
    <t>全日本大学女子駅伝東海地区選考会</t>
    <rPh sb="0" eb="9">
      <t>ゼンニホンダイガクジョシエキデン</t>
    </rPh>
    <rPh sb="9" eb="11">
      <t>トウカイ</t>
    </rPh>
    <rPh sb="11" eb="13">
      <t>チク</t>
    </rPh>
    <rPh sb="13" eb="16">
      <t>センコウカイ</t>
    </rPh>
    <phoneticPr fontId="1"/>
  </si>
  <si>
    <t>岐阜薬科大学</t>
  </si>
  <si>
    <t>岐阜薬科大</t>
  </si>
  <si>
    <t>13回</t>
    <rPh sb="2" eb="3">
      <t>カイ</t>
    </rPh>
    <phoneticPr fontId="1"/>
  </si>
  <si>
    <t>近畿大学工業高等専門学校</t>
  </si>
  <si>
    <t>14回</t>
    <rPh sb="2" eb="3">
      <t>カイ</t>
    </rPh>
    <phoneticPr fontId="1"/>
  </si>
  <si>
    <t>金城学院大学</t>
  </si>
  <si>
    <t>15回</t>
    <rPh sb="2" eb="3">
      <t>カイ</t>
    </rPh>
    <phoneticPr fontId="1"/>
  </si>
  <si>
    <t>皇學館大学</t>
  </si>
  <si>
    <t>皇學館大</t>
  </si>
  <si>
    <t>16回</t>
    <rPh sb="2" eb="3">
      <t>カイ</t>
    </rPh>
    <phoneticPr fontId="1"/>
  </si>
  <si>
    <t>至学館大学</t>
  </si>
  <si>
    <t>至学館大</t>
  </si>
  <si>
    <t>17回</t>
    <rPh sb="2" eb="3">
      <t>カイ</t>
    </rPh>
    <phoneticPr fontId="1"/>
  </si>
  <si>
    <t>静岡大学</t>
  </si>
  <si>
    <t>静岡大</t>
  </si>
  <si>
    <t>18回</t>
    <rPh sb="2" eb="3">
      <t>カイ</t>
    </rPh>
    <phoneticPr fontId="1"/>
  </si>
  <si>
    <t>静岡県立大学</t>
  </si>
  <si>
    <t>静岡県立大</t>
  </si>
  <si>
    <t>19回</t>
    <rPh sb="2" eb="3">
      <t>カイ</t>
    </rPh>
    <phoneticPr fontId="1"/>
  </si>
  <si>
    <t>静岡産業大学</t>
  </si>
  <si>
    <t>静岡産業大</t>
  </si>
  <si>
    <t>20回</t>
    <rPh sb="2" eb="3">
      <t>カイ</t>
    </rPh>
    <phoneticPr fontId="1"/>
  </si>
  <si>
    <t>椙山女学園大学</t>
  </si>
  <si>
    <t>椙山女学園大</t>
  </si>
  <si>
    <t>21回</t>
    <rPh sb="2" eb="3">
      <t>カイ</t>
    </rPh>
    <phoneticPr fontId="1"/>
  </si>
  <si>
    <t>鈴鹿工業高等専門学校</t>
  </si>
  <si>
    <t>22回</t>
    <rPh sb="2" eb="3">
      <t>カイ</t>
    </rPh>
    <phoneticPr fontId="1"/>
  </si>
  <si>
    <t>大同大学</t>
  </si>
  <si>
    <t>大同大</t>
  </si>
  <si>
    <t>23回</t>
    <rPh sb="2" eb="3">
      <t>カイ</t>
    </rPh>
    <phoneticPr fontId="1"/>
  </si>
  <si>
    <t>中京大学</t>
  </si>
  <si>
    <t>中京大</t>
  </si>
  <si>
    <t>24回</t>
    <rPh sb="2" eb="3">
      <t>カイ</t>
    </rPh>
    <phoneticPr fontId="1"/>
  </si>
  <si>
    <t>中京学院大学</t>
  </si>
  <si>
    <t>中京学院大</t>
  </si>
  <si>
    <t>25回</t>
    <rPh sb="2" eb="3">
      <t>カイ</t>
    </rPh>
    <phoneticPr fontId="1"/>
  </si>
  <si>
    <t>中部大学</t>
  </si>
  <si>
    <t>中部大</t>
  </si>
  <si>
    <t>26回</t>
    <rPh sb="2" eb="3">
      <t>カイ</t>
    </rPh>
    <phoneticPr fontId="1"/>
  </si>
  <si>
    <t>中部学院大学</t>
  </si>
  <si>
    <t>中部学院大</t>
  </si>
  <si>
    <t>27回</t>
    <rPh sb="2" eb="3">
      <t>カイ</t>
    </rPh>
    <phoneticPr fontId="1"/>
  </si>
  <si>
    <t>東海学園大学</t>
  </si>
  <si>
    <t>東海学園大</t>
  </si>
  <si>
    <t>28回</t>
    <rPh sb="2" eb="3">
      <t>カイ</t>
    </rPh>
    <phoneticPr fontId="1"/>
  </si>
  <si>
    <t>東海大学東海</t>
  </si>
  <si>
    <t>29回</t>
    <rPh sb="2" eb="3">
      <t>カイ</t>
    </rPh>
    <phoneticPr fontId="1"/>
  </si>
  <si>
    <t>常葉大学</t>
  </si>
  <si>
    <t>常葉大</t>
  </si>
  <si>
    <t>30回</t>
    <rPh sb="2" eb="3">
      <t>カイ</t>
    </rPh>
    <phoneticPr fontId="1"/>
  </si>
  <si>
    <t>豊田工業高等専門学校</t>
  </si>
  <si>
    <t>31回</t>
    <rPh sb="2" eb="3">
      <t>カイ</t>
    </rPh>
    <phoneticPr fontId="1"/>
  </si>
  <si>
    <t>32回</t>
    <rPh sb="2" eb="3">
      <t>カイ</t>
    </rPh>
    <phoneticPr fontId="1"/>
  </si>
  <si>
    <t>33回</t>
    <rPh sb="2" eb="3">
      <t>カイ</t>
    </rPh>
    <phoneticPr fontId="1"/>
  </si>
  <si>
    <t>名古屋大学</t>
  </si>
  <si>
    <t>34回</t>
    <rPh sb="2" eb="3">
      <t>カイ</t>
    </rPh>
    <phoneticPr fontId="1"/>
  </si>
  <si>
    <t>35回</t>
    <rPh sb="2" eb="3">
      <t>カイ</t>
    </rPh>
    <phoneticPr fontId="1"/>
  </si>
  <si>
    <t>名古屋学院大学</t>
  </si>
  <si>
    <t>36回</t>
    <rPh sb="2" eb="3">
      <t>カイ</t>
    </rPh>
    <phoneticPr fontId="1"/>
  </si>
  <si>
    <t>37回</t>
    <rPh sb="2" eb="3">
      <t>カイ</t>
    </rPh>
    <phoneticPr fontId="1"/>
  </si>
  <si>
    <t>名古屋工業大学</t>
  </si>
  <si>
    <t>38回</t>
    <rPh sb="2" eb="3">
      <t>カイ</t>
    </rPh>
    <phoneticPr fontId="1"/>
  </si>
  <si>
    <t>39回</t>
    <rPh sb="2" eb="3">
      <t>カイ</t>
    </rPh>
    <phoneticPr fontId="1"/>
  </si>
  <si>
    <t>名古屋市立大学</t>
  </si>
  <si>
    <t>40回</t>
    <rPh sb="2" eb="3">
      <t>カイ</t>
    </rPh>
    <phoneticPr fontId="1"/>
  </si>
  <si>
    <t>南山大学</t>
  </si>
  <si>
    <t>南山大</t>
  </si>
  <si>
    <t>41回</t>
    <rPh sb="2" eb="3">
      <t>カイ</t>
    </rPh>
    <phoneticPr fontId="1"/>
  </si>
  <si>
    <t>日本福祉大学</t>
  </si>
  <si>
    <t>42回</t>
    <rPh sb="2" eb="3">
      <t>カイ</t>
    </rPh>
    <phoneticPr fontId="1"/>
  </si>
  <si>
    <t>43回</t>
    <rPh sb="2" eb="3">
      <t>カイ</t>
    </rPh>
    <phoneticPr fontId="1"/>
  </si>
  <si>
    <t>浜松医科大学</t>
  </si>
  <si>
    <t>浜松医科大</t>
  </si>
  <si>
    <t>44回</t>
    <rPh sb="2" eb="3">
      <t>カイ</t>
    </rPh>
    <phoneticPr fontId="1"/>
  </si>
  <si>
    <t>45回</t>
    <rPh sb="2" eb="3">
      <t>カイ</t>
    </rPh>
    <phoneticPr fontId="1"/>
  </si>
  <si>
    <t>三重大学</t>
  </si>
  <si>
    <t>三重大</t>
  </si>
  <si>
    <t>46回</t>
    <rPh sb="2" eb="3">
      <t>カイ</t>
    </rPh>
    <phoneticPr fontId="1"/>
  </si>
  <si>
    <t>名城大学</t>
  </si>
  <si>
    <t>名城大</t>
  </si>
  <si>
    <t>47回</t>
    <rPh sb="2" eb="3">
      <t>カイ</t>
    </rPh>
    <phoneticPr fontId="1"/>
  </si>
  <si>
    <t>48回</t>
    <rPh sb="2" eb="3">
      <t>カイ</t>
    </rPh>
    <phoneticPr fontId="1"/>
  </si>
  <si>
    <t>49回</t>
    <rPh sb="2" eb="3">
      <t>カイ</t>
    </rPh>
    <phoneticPr fontId="1"/>
  </si>
  <si>
    <t>50回</t>
    <rPh sb="2" eb="3">
      <t>カイ</t>
    </rPh>
    <phoneticPr fontId="1"/>
  </si>
  <si>
    <t>51回</t>
    <rPh sb="2" eb="3">
      <t>カイ</t>
    </rPh>
    <phoneticPr fontId="1"/>
  </si>
  <si>
    <t>52回</t>
    <rPh sb="2" eb="3">
      <t>カイ</t>
    </rPh>
    <phoneticPr fontId="1"/>
  </si>
  <si>
    <t>53回</t>
    <rPh sb="2" eb="3">
      <t>カイ</t>
    </rPh>
    <phoneticPr fontId="1"/>
  </si>
  <si>
    <t>54回</t>
    <rPh sb="2" eb="3">
      <t>カイ</t>
    </rPh>
    <phoneticPr fontId="1"/>
  </si>
  <si>
    <t>55回</t>
    <rPh sb="2" eb="3">
      <t>カイ</t>
    </rPh>
    <phoneticPr fontId="1"/>
  </si>
  <si>
    <t>56回</t>
    <rPh sb="2" eb="3">
      <t>カイ</t>
    </rPh>
    <phoneticPr fontId="1"/>
  </si>
  <si>
    <t>57回</t>
    <rPh sb="2" eb="3">
      <t>カイ</t>
    </rPh>
    <phoneticPr fontId="1"/>
  </si>
  <si>
    <t>58回</t>
    <rPh sb="2" eb="3">
      <t>カイ</t>
    </rPh>
    <phoneticPr fontId="1"/>
  </si>
  <si>
    <t>59回</t>
    <rPh sb="2" eb="3">
      <t>カイ</t>
    </rPh>
    <phoneticPr fontId="1"/>
  </si>
  <si>
    <t>60回</t>
    <rPh sb="2" eb="3">
      <t>カイ</t>
    </rPh>
    <phoneticPr fontId="1"/>
  </si>
  <si>
    <t>61回</t>
    <rPh sb="2" eb="3">
      <t>カイ</t>
    </rPh>
    <phoneticPr fontId="1"/>
  </si>
  <si>
    <t>62回</t>
    <rPh sb="2" eb="3">
      <t>カイ</t>
    </rPh>
    <phoneticPr fontId="1"/>
  </si>
  <si>
    <t>63回</t>
    <rPh sb="2" eb="3">
      <t>カイ</t>
    </rPh>
    <phoneticPr fontId="1"/>
  </si>
  <si>
    <t>64回</t>
    <rPh sb="2" eb="3">
      <t>カイ</t>
    </rPh>
    <phoneticPr fontId="1"/>
  </si>
  <si>
    <t>65回</t>
    <rPh sb="2" eb="3">
      <t>カイ</t>
    </rPh>
    <phoneticPr fontId="1"/>
  </si>
  <si>
    <t>66回</t>
    <rPh sb="2" eb="3">
      <t>カイ</t>
    </rPh>
    <phoneticPr fontId="1"/>
  </si>
  <si>
    <t>67回</t>
    <rPh sb="2" eb="3">
      <t>カイ</t>
    </rPh>
    <phoneticPr fontId="1"/>
  </si>
  <si>
    <t>68回</t>
    <rPh sb="2" eb="3">
      <t>カイ</t>
    </rPh>
    <phoneticPr fontId="1"/>
  </si>
  <si>
    <t>69回</t>
    <rPh sb="2" eb="3">
      <t>カイ</t>
    </rPh>
    <phoneticPr fontId="1"/>
  </si>
  <si>
    <t>70回</t>
    <rPh sb="2" eb="3">
      <t>カイ</t>
    </rPh>
    <phoneticPr fontId="1"/>
  </si>
  <si>
    <t>71回</t>
    <rPh sb="2" eb="3">
      <t>カイ</t>
    </rPh>
    <phoneticPr fontId="1"/>
  </si>
  <si>
    <t>72回</t>
    <rPh sb="2" eb="3">
      <t>カイ</t>
    </rPh>
    <phoneticPr fontId="1"/>
  </si>
  <si>
    <t>73回</t>
    <rPh sb="2" eb="3">
      <t>カイ</t>
    </rPh>
    <phoneticPr fontId="1"/>
  </si>
  <si>
    <t>74回</t>
    <rPh sb="2" eb="3">
      <t>カイ</t>
    </rPh>
    <phoneticPr fontId="1"/>
  </si>
  <si>
    <t>75回</t>
    <rPh sb="2" eb="3">
      <t>カイ</t>
    </rPh>
    <phoneticPr fontId="1"/>
  </si>
  <si>
    <t>76回</t>
    <rPh sb="2" eb="3">
      <t>カイ</t>
    </rPh>
    <phoneticPr fontId="1"/>
  </si>
  <si>
    <t>77回</t>
    <rPh sb="2" eb="3">
      <t>カイ</t>
    </rPh>
    <phoneticPr fontId="1"/>
  </si>
  <si>
    <t>78回</t>
    <rPh sb="2" eb="3">
      <t>カイ</t>
    </rPh>
    <phoneticPr fontId="1"/>
  </si>
  <si>
    <t>80回</t>
    <rPh sb="2" eb="3">
      <t>カイ</t>
    </rPh>
    <phoneticPr fontId="1"/>
  </si>
  <si>
    <t>81回</t>
    <rPh sb="2" eb="3">
      <t>カイ</t>
    </rPh>
    <phoneticPr fontId="1"/>
  </si>
  <si>
    <t>82回</t>
    <rPh sb="2" eb="3">
      <t>カイ</t>
    </rPh>
    <phoneticPr fontId="1"/>
  </si>
  <si>
    <t>83回</t>
    <rPh sb="2" eb="3">
      <t>カイ</t>
    </rPh>
    <phoneticPr fontId="1"/>
  </si>
  <si>
    <t>84回</t>
    <rPh sb="2" eb="3">
      <t>カイ</t>
    </rPh>
    <phoneticPr fontId="1"/>
  </si>
  <si>
    <t>85回</t>
    <rPh sb="2" eb="3">
      <t>カイ</t>
    </rPh>
    <phoneticPr fontId="1"/>
  </si>
  <si>
    <t>86回</t>
    <rPh sb="2" eb="3">
      <t>カイ</t>
    </rPh>
    <phoneticPr fontId="1"/>
  </si>
  <si>
    <t>87回</t>
    <rPh sb="2" eb="3">
      <t>カイ</t>
    </rPh>
    <phoneticPr fontId="1"/>
  </si>
  <si>
    <t>88回</t>
    <rPh sb="2" eb="3">
      <t>カイ</t>
    </rPh>
    <phoneticPr fontId="1"/>
  </si>
  <si>
    <t>89回</t>
    <rPh sb="2" eb="3">
      <t>カイ</t>
    </rPh>
    <phoneticPr fontId="1"/>
  </si>
  <si>
    <t>90回</t>
    <rPh sb="2" eb="3">
      <t>カイ</t>
    </rPh>
    <phoneticPr fontId="1"/>
  </si>
  <si>
    <t>91回</t>
    <rPh sb="2" eb="3">
      <t>カイ</t>
    </rPh>
    <phoneticPr fontId="1"/>
  </si>
  <si>
    <t>92回</t>
    <rPh sb="2" eb="3">
      <t>カイ</t>
    </rPh>
    <phoneticPr fontId="1"/>
  </si>
  <si>
    <t>93回</t>
    <rPh sb="2" eb="3">
      <t>カイ</t>
    </rPh>
    <phoneticPr fontId="1"/>
  </si>
  <si>
    <t>94回</t>
    <rPh sb="2" eb="3">
      <t>カイ</t>
    </rPh>
    <phoneticPr fontId="1"/>
  </si>
  <si>
    <t>95回</t>
    <rPh sb="2" eb="3">
      <t>カイ</t>
    </rPh>
    <phoneticPr fontId="1"/>
  </si>
  <si>
    <t>96回</t>
    <rPh sb="2" eb="3">
      <t>カイ</t>
    </rPh>
    <phoneticPr fontId="1"/>
  </si>
  <si>
    <t>97回</t>
    <rPh sb="2" eb="3">
      <t>カイ</t>
    </rPh>
    <phoneticPr fontId="1"/>
  </si>
  <si>
    <t>98回</t>
    <rPh sb="2" eb="3">
      <t>カイ</t>
    </rPh>
    <phoneticPr fontId="1"/>
  </si>
  <si>
    <t>99回</t>
    <rPh sb="2" eb="3">
      <t>カイ</t>
    </rPh>
    <phoneticPr fontId="1"/>
  </si>
  <si>
    <t>100回</t>
    <rPh sb="3" eb="4">
      <t>カイ</t>
    </rPh>
    <phoneticPr fontId="1"/>
  </si>
  <si>
    <t>101回</t>
    <rPh sb="3" eb="4">
      <t>カイ</t>
    </rPh>
    <phoneticPr fontId="1"/>
  </si>
  <si>
    <t>102回</t>
    <rPh sb="3" eb="4">
      <t>カイ</t>
    </rPh>
    <phoneticPr fontId="1"/>
  </si>
  <si>
    <t>103回</t>
    <rPh sb="3" eb="4">
      <t>カイ</t>
    </rPh>
    <phoneticPr fontId="1"/>
  </si>
  <si>
    <t>104回</t>
    <rPh sb="3" eb="4">
      <t>カイ</t>
    </rPh>
    <phoneticPr fontId="1"/>
  </si>
  <si>
    <t>105回</t>
    <rPh sb="3" eb="4">
      <t>カイ</t>
    </rPh>
    <phoneticPr fontId="1"/>
  </si>
  <si>
    <t>106回</t>
    <rPh sb="3" eb="4">
      <t>カイ</t>
    </rPh>
    <phoneticPr fontId="1"/>
  </si>
  <si>
    <t>107回</t>
    <rPh sb="3" eb="4">
      <t>カイ</t>
    </rPh>
    <phoneticPr fontId="1"/>
  </si>
  <si>
    <t>108回</t>
    <rPh sb="3" eb="4">
      <t>カイ</t>
    </rPh>
    <phoneticPr fontId="1"/>
  </si>
  <si>
    <t>109回</t>
    <rPh sb="3" eb="4">
      <t>カイ</t>
    </rPh>
    <phoneticPr fontId="1"/>
  </si>
  <si>
    <t>110回</t>
    <rPh sb="3" eb="4">
      <t>カイ</t>
    </rPh>
    <phoneticPr fontId="1"/>
  </si>
  <si>
    <t>111回</t>
    <rPh sb="3" eb="4">
      <t>カイ</t>
    </rPh>
    <phoneticPr fontId="1"/>
  </si>
  <si>
    <t>112回</t>
    <rPh sb="3" eb="4">
      <t>カイ</t>
    </rPh>
    <phoneticPr fontId="1"/>
  </si>
  <si>
    <t>113回</t>
    <rPh sb="3" eb="4">
      <t>カイ</t>
    </rPh>
    <phoneticPr fontId="1"/>
  </si>
  <si>
    <t>114回</t>
    <rPh sb="3" eb="4">
      <t>カイ</t>
    </rPh>
    <phoneticPr fontId="1"/>
  </si>
  <si>
    <t>115回</t>
    <rPh sb="3" eb="4">
      <t>カイ</t>
    </rPh>
    <phoneticPr fontId="1"/>
  </si>
  <si>
    <t>116回</t>
    <rPh sb="3" eb="4">
      <t>カイ</t>
    </rPh>
    <phoneticPr fontId="1"/>
  </si>
  <si>
    <t>117回</t>
    <rPh sb="3" eb="4">
      <t>カイ</t>
    </rPh>
    <phoneticPr fontId="1"/>
  </si>
  <si>
    <t>118回</t>
    <rPh sb="3" eb="4">
      <t>カイ</t>
    </rPh>
    <phoneticPr fontId="1"/>
  </si>
  <si>
    <t>119回</t>
    <rPh sb="3" eb="4">
      <t>カイ</t>
    </rPh>
    <phoneticPr fontId="1"/>
  </si>
  <si>
    <t>120回</t>
    <rPh sb="3" eb="4">
      <t>カイ</t>
    </rPh>
    <phoneticPr fontId="1"/>
  </si>
  <si>
    <t>121回</t>
    <rPh sb="3" eb="4">
      <t>カイ</t>
    </rPh>
    <phoneticPr fontId="1"/>
  </si>
  <si>
    <t>122回</t>
    <rPh sb="3" eb="4">
      <t>カイ</t>
    </rPh>
    <phoneticPr fontId="1"/>
  </si>
  <si>
    <t>123回</t>
    <rPh sb="3" eb="4">
      <t>カイ</t>
    </rPh>
    <phoneticPr fontId="1"/>
  </si>
  <si>
    <t>124回</t>
    <rPh sb="3" eb="4">
      <t>カイ</t>
    </rPh>
    <phoneticPr fontId="1"/>
  </si>
  <si>
    <t>125回</t>
    <rPh sb="3" eb="4">
      <t>カイ</t>
    </rPh>
    <phoneticPr fontId="1"/>
  </si>
  <si>
    <t>126回</t>
    <rPh sb="3" eb="4">
      <t>カイ</t>
    </rPh>
    <phoneticPr fontId="1"/>
  </si>
  <si>
    <t>127回</t>
    <rPh sb="3" eb="4">
      <t>カイ</t>
    </rPh>
    <phoneticPr fontId="1"/>
  </si>
  <si>
    <t>128回</t>
    <rPh sb="3" eb="4">
      <t>カイ</t>
    </rPh>
    <phoneticPr fontId="1"/>
  </si>
  <si>
    <t>129回</t>
    <rPh sb="3" eb="4">
      <t>カイ</t>
    </rPh>
    <phoneticPr fontId="1"/>
  </si>
  <si>
    <t>130回</t>
    <rPh sb="3" eb="4">
      <t>カイ</t>
    </rPh>
    <phoneticPr fontId="1"/>
  </si>
  <si>
    <t>131回</t>
    <rPh sb="3" eb="4">
      <t>カイ</t>
    </rPh>
    <phoneticPr fontId="1"/>
  </si>
  <si>
    <t>132回</t>
    <rPh sb="3" eb="4">
      <t>カイ</t>
    </rPh>
    <phoneticPr fontId="1"/>
  </si>
  <si>
    <t>133回</t>
    <rPh sb="3" eb="4">
      <t>カイ</t>
    </rPh>
    <phoneticPr fontId="1"/>
  </si>
  <si>
    <t>134回</t>
    <rPh sb="3" eb="4">
      <t>カイ</t>
    </rPh>
    <phoneticPr fontId="1"/>
  </si>
  <si>
    <t>135回</t>
    <rPh sb="3" eb="4">
      <t>カイ</t>
    </rPh>
    <phoneticPr fontId="1"/>
  </si>
  <si>
    <t>136回</t>
    <rPh sb="3" eb="4">
      <t>カイ</t>
    </rPh>
    <phoneticPr fontId="1"/>
  </si>
  <si>
    <t>137回</t>
    <rPh sb="3" eb="4">
      <t>カイ</t>
    </rPh>
    <phoneticPr fontId="1"/>
  </si>
  <si>
    <t>138回</t>
    <rPh sb="3" eb="4">
      <t>カイ</t>
    </rPh>
    <phoneticPr fontId="1"/>
  </si>
  <si>
    <t>139回</t>
    <rPh sb="3" eb="4">
      <t>カイ</t>
    </rPh>
    <phoneticPr fontId="1"/>
  </si>
  <si>
    <t>140回</t>
    <rPh sb="3" eb="4">
      <t>カイ</t>
    </rPh>
    <phoneticPr fontId="1"/>
  </si>
  <si>
    <t>141回</t>
    <rPh sb="3" eb="4">
      <t>カイ</t>
    </rPh>
    <phoneticPr fontId="1"/>
  </si>
  <si>
    <t>142回</t>
    <rPh sb="3" eb="4">
      <t>カイ</t>
    </rPh>
    <phoneticPr fontId="1"/>
  </si>
  <si>
    <t>143回</t>
    <rPh sb="3" eb="4">
      <t>カイ</t>
    </rPh>
    <phoneticPr fontId="1"/>
  </si>
  <si>
    <t>144回</t>
    <rPh sb="3" eb="4">
      <t>カイ</t>
    </rPh>
    <phoneticPr fontId="1"/>
  </si>
  <si>
    <t>145回</t>
    <rPh sb="3" eb="4">
      <t>カイ</t>
    </rPh>
    <phoneticPr fontId="1"/>
  </si>
  <si>
    <t>146回</t>
    <rPh sb="3" eb="4">
      <t>カイ</t>
    </rPh>
    <phoneticPr fontId="1"/>
  </si>
  <si>
    <t>147回</t>
    <rPh sb="3" eb="4">
      <t>カイ</t>
    </rPh>
    <phoneticPr fontId="1"/>
  </si>
  <si>
    <t>148回</t>
    <rPh sb="3" eb="4">
      <t>カイ</t>
    </rPh>
    <phoneticPr fontId="1"/>
  </si>
  <si>
    <t>149回</t>
    <rPh sb="3" eb="4">
      <t>カイ</t>
    </rPh>
    <phoneticPr fontId="1"/>
  </si>
  <si>
    <t>150回</t>
    <rPh sb="3" eb="4">
      <t>カイ</t>
    </rPh>
    <phoneticPr fontId="1"/>
  </si>
  <si>
    <t>氏名</t>
    <rPh sb="0" eb="2">
      <t>シメイ</t>
    </rPh>
    <phoneticPr fontId="2"/>
  </si>
  <si>
    <t>カナ氏名</t>
    <rPh sb="2" eb="4">
      <t>シメイ</t>
    </rPh>
    <phoneticPr fontId="2"/>
  </si>
  <si>
    <t>登録陸協</t>
    <rPh sb="0" eb="2">
      <t>トウロク</t>
    </rPh>
    <rPh sb="2" eb="4">
      <t>リッキョウ</t>
    </rPh>
    <phoneticPr fontId="3"/>
  </si>
  <si>
    <t>県コード</t>
    <rPh sb="0" eb="1">
      <t>ケン</t>
    </rPh>
    <phoneticPr fontId="2"/>
  </si>
  <si>
    <t>団体名</t>
    <rPh sb="0" eb="3">
      <t>ダンタイメイ</t>
    </rPh>
    <phoneticPr fontId="3"/>
  </si>
  <si>
    <t>都道府県名</t>
    <rPh sb="0" eb="4">
      <t>トドウフケン</t>
    </rPh>
    <rPh sb="4" eb="5">
      <t>メイ</t>
    </rPh>
    <phoneticPr fontId="1"/>
  </si>
  <si>
    <t>県コード(登録のコードと同じ)</t>
    <rPh sb="0" eb="1">
      <t>ケン</t>
    </rPh>
    <rPh sb="5" eb="7">
      <t>トウロク</t>
    </rPh>
    <rPh sb="12" eb="13">
      <t>オナ</t>
    </rPh>
    <phoneticPr fontId="1"/>
  </si>
  <si>
    <t>100000001</t>
  </si>
  <si>
    <t>愛知県</t>
  </si>
  <si>
    <t>100m</t>
  </si>
  <si>
    <t>00200</t>
  </si>
  <si>
    <t>○</t>
    <phoneticPr fontId="1"/>
  </si>
  <si>
    <t>A</t>
    <phoneticPr fontId="1"/>
  </si>
  <si>
    <t>100000002</t>
  </si>
  <si>
    <t>滋賀県</t>
  </si>
  <si>
    <t>200m</t>
  </si>
  <si>
    <t>00300</t>
  </si>
  <si>
    <t>B</t>
    <phoneticPr fontId="1"/>
  </si>
  <si>
    <t>100000003</t>
  </si>
  <si>
    <t>ｲﾄｳ ﾕｳﾔ</t>
  </si>
  <si>
    <t>400m</t>
  </si>
  <si>
    <t>00500</t>
  </si>
  <si>
    <t>C</t>
    <phoneticPr fontId="1"/>
  </si>
  <si>
    <t>100000004</t>
  </si>
  <si>
    <t>800m</t>
  </si>
  <si>
    <t>00600</t>
  </si>
  <si>
    <t>D</t>
    <phoneticPr fontId="1"/>
  </si>
  <si>
    <t>100000005</t>
  </si>
  <si>
    <t>M2</t>
  </si>
  <si>
    <t>1500m</t>
  </si>
  <si>
    <t>00800</t>
  </si>
  <si>
    <t>E</t>
    <phoneticPr fontId="1"/>
  </si>
  <si>
    <t>100000006</t>
  </si>
  <si>
    <t>M1</t>
  </si>
  <si>
    <t>5000m</t>
  </si>
  <si>
    <t>01100</t>
  </si>
  <si>
    <t>F</t>
    <phoneticPr fontId="1"/>
  </si>
  <si>
    <t>100000007</t>
  </si>
  <si>
    <t>三重県</t>
  </si>
  <si>
    <t>10000m</t>
  </si>
  <si>
    <t>01200</t>
  </si>
  <si>
    <t>G</t>
    <phoneticPr fontId="1"/>
  </si>
  <si>
    <t>100000008</t>
  </si>
  <si>
    <t>110mH</t>
  </si>
  <si>
    <t>03400</t>
  </si>
  <si>
    <t>H</t>
    <phoneticPr fontId="1"/>
  </si>
  <si>
    <t>100000009</t>
  </si>
  <si>
    <t>400mH</t>
  </si>
  <si>
    <t>03700</t>
  </si>
  <si>
    <t>I</t>
    <phoneticPr fontId="1"/>
  </si>
  <si>
    <t>100000010</t>
  </si>
  <si>
    <t>静岡県</t>
  </si>
  <si>
    <t>3000mSC</t>
  </si>
  <si>
    <t>05300</t>
  </si>
  <si>
    <t>J</t>
    <phoneticPr fontId="1"/>
  </si>
  <si>
    <t>100000011</t>
  </si>
  <si>
    <t>10000mW</t>
  </si>
  <si>
    <t>06200</t>
  </si>
  <si>
    <t>K</t>
    <phoneticPr fontId="1"/>
  </si>
  <si>
    <t>100000012</t>
  </si>
  <si>
    <t>石川県</t>
  </si>
  <si>
    <t>走高跳</t>
    <rPh sb="0" eb="1">
      <t>ハシ</t>
    </rPh>
    <rPh sb="1" eb="3">
      <t>タカト</t>
    </rPh>
    <phoneticPr fontId="2"/>
  </si>
  <si>
    <t>07100</t>
  </si>
  <si>
    <t>L</t>
    <phoneticPr fontId="1"/>
  </si>
  <si>
    <t>100000013</t>
  </si>
  <si>
    <t>棒高跳</t>
    <rPh sb="0" eb="1">
      <t>ボウ</t>
    </rPh>
    <rPh sb="1" eb="2">
      <t>タカ</t>
    </rPh>
    <rPh sb="2" eb="3">
      <t>ト</t>
    </rPh>
    <phoneticPr fontId="2"/>
  </si>
  <si>
    <t>07200</t>
  </si>
  <si>
    <t>M</t>
    <phoneticPr fontId="1"/>
  </si>
  <si>
    <t>100000014</t>
  </si>
  <si>
    <t>岐阜県</t>
  </si>
  <si>
    <t>走幅跳</t>
    <rPh sb="0" eb="1">
      <t>ハシ</t>
    </rPh>
    <rPh sb="1" eb="3">
      <t>ハバト</t>
    </rPh>
    <phoneticPr fontId="2"/>
  </si>
  <si>
    <t>07300</t>
  </si>
  <si>
    <t>N</t>
    <phoneticPr fontId="1"/>
  </si>
  <si>
    <t>100000015</t>
  </si>
  <si>
    <t>三段跳</t>
    <rPh sb="0" eb="3">
      <t>サンダントビ</t>
    </rPh>
    <phoneticPr fontId="2"/>
  </si>
  <si>
    <t>07400</t>
  </si>
  <si>
    <t>O</t>
    <phoneticPr fontId="1"/>
  </si>
  <si>
    <t>鳥取県</t>
  </si>
  <si>
    <t>100000016</t>
  </si>
  <si>
    <t>砲丸投</t>
    <rPh sb="0" eb="2">
      <t>ホウガン</t>
    </rPh>
    <rPh sb="2" eb="3">
      <t>ナ</t>
    </rPh>
    <phoneticPr fontId="2"/>
  </si>
  <si>
    <t>08100</t>
  </si>
  <si>
    <t>P</t>
    <phoneticPr fontId="1"/>
  </si>
  <si>
    <t>100000017</t>
  </si>
  <si>
    <t>円盤投</t>
    <rPh sb="0" eb="2">
      <t>エンバン</t>
    </rPh>
    <rPh sb="2" eb="3">
      <t>ナ</t>
    </rPh>
    <phoneticPr fontId="2"/>
  </si>
  <si>
    <t>08600</t>
  </si>
  <si>
    <t>Q</t>
    <phoneticPr fontId="1"/>
  </si>
  <si>
    <t>100000018</t>
  </si>
  <si>
    <t>ハンマー投</t>
    <rPh sb="4" eb="5">
      <t>ナ</t>
    </rPh>
    <phoneticPr fontId="2"/>
  </si>
  <si>
    <t>08900</t>
  </si>
  <si>
    <t>R</t>
    <phoneticPr fontId="1"/>
  </si>
  <si>
    <t>100000019</t>
  </si>
  <si>
    <t>やり投</t>
    <rPh sb="2" eb="3">
      <t>ナ</t>
    </rPh>
    <phoneticPr fontId="2"/>
  </si>
  <si>
    <t>09200</t>
  </si>
  <si>
    <t>S</t>
    <phoneticPr fontId="1"/>
  </si>
  <si>
    <t>100000020</t>
  </si>
  <si>
    <t>十種競技</t>
    <rPh sb="0" eb="2">
      <t>ジュッシュ</t>
    </rPh>
    <rPh sb="2" eb="4">
      <t>キョウギ</t>
    </rPh>
    <phoneticPr fontId="1"/>
  </si>
  <si>
    <t>20100</t>
    <phoneticPr fontId="1"/>
  </si>
  <si>
    <t>T</t>
    <phoneticPr fontId="1"/>
  </si>
  <si>
    <t>100000021</t>
  </si>
  <si>
    <t>100000022</t>
  </si>
  <si>
    <t>100000023</t>
  </si>
  <si>
    <t>100000024</t>
  </si>
  <si>
    <t>茨城県</t>
  </si>
  <si>
    <t>100000025</t>
  </si>
  <si>
    <t>100000026</t>
  </si>
  <si>
    <t>広島県</t>
  </si>
  <si>
    <t>100000027</t>
  </si>
  <si>
    <t>100000028</t>
  </si>
  <si>
    <t>100000029</t>
  </si>
  <si>
    <t>山梨県</t>
    <rPh sb="0" eb="3">
      <t>ヤマナシケン</t>
    </rPh>
    <phoneticPr fontId="1"/>
  </si>
  <si>
    <t>100000030</t>
  </si>
  <si>
    <t>100000031</t>
  </si>
  <si>
    <t>長野県</t>
  </si>
  <si>
    <t>100000032</t>
  </si>
  <si>
    <t>福井県</t>
  </si>
  <si>
    <t>富山県</t>
    <rPh sb="0" eb="3">
      <t>トヤマケン</t>
    </rPh>
    <phoneticPr fontId="1"/>
  </si>
  <si>
    <t>100000033</t>
  </si>
  <si>
    <t>新潟県</t>
    <rPh sb="0" eb="3">
      <t>ニイガタケン</t>
    </rPh>
    <phoneticPr fontId="1"/>
  </si>
  <si>
    <t>100000034</t>
  </si>
  <si>
    <t>100000035</t>
  </si>
  <si>
    <t>100000036</t>
  </si>
  <si>
    <t>100000037</t>
  </si>
  <si>
    <t>奈良県</t>
  </si>
  <si>
    <t>100000038</t>
  </si>
  <si>
    <t>100000039</t>
  </si>
  <si>
    <t>100000040</t>
  </si>
  <si>
    <t>100000041</t>
  </si>
  <si>
    <t>100000042</t>
  </si>
  <si>
    <t>100000043</t>
  </si>
  <si>
    <t>100000044</t>
  </si>
  <si>
    <t>100000045</t>
  </si>
  <si>
    <t>100000046</t>
  </si>
  <si>
    <t>100000047</t>
  </si>
  <si>
    <t>100000048</t>
  </si>
  <si>
    <t>100000049</t>
  </si>
  <si>
    <t>100000050</t>
  </si>
  <si>
    <t>100000051</t>
  </si>
  <si>
    <t>100000052</t>
  </si>
  <si>
    <t>100000053</t>
  </si>
  <si>
    <t>100000054</t>
  </si>
  <si>
    <t>100000055</t>
  </si>
  <si>
    <t>新潟県</t>
  </si>
  <si>
    <t>100000056</t>
  </si>
  <si>
    <t>100000057</t>
  </si>
  <si>
    <t>岡山県</t>
  </si>
  <si>
    <t>100000058</t>
  </si>
  <si>
    <t>100000059</t>
  </si>
  <si>
    <t>100000060</t>
  </si>
  <si>
    <t>群馬県</t>
  </si>
  <si>
    <t>100000061</t>
  </si>
  <si>
    <t>100000062</t>
  </si>
  <si>
    <t>100000063</t>
  </si>
  <si>
    <t>100000064</t>
  </si>
  <si>
    <t>100000065</t>
  </si>
  <si>
    <t>100000066</t>
  </si>
  <si>
    <t>100000067</t>
  </si>
  <si>
    <t>100000068</t>
  </si>
  <si>
    <t>100000069</t>
  </si>
  <si>
    <t>100000070</t>
  </si>
  <si>
    <t>100000071</t>
  </si>
  <si>
    <t>ｲﾄｳ ｺｳﾀ</t>
  </si>
  <si>
    <t>100000072</t>
  </si>
  <si>
    <t>100000073</t>
  </si>
  <si>
    <t>100000074</t>
  </si>
  <si>
    <t>大内　慎也</t>
  </si>
  <si>
    <t>ｵｵｳﾁ ｼﾝﾔ</t>
  </si>
  <si>
    <t>100000075</t>
  </si>
  <si>
    <t>100000076</t>
  </si>
  <si>
    <t>100000077</t>
  </si>
  <si>
    <t>100000078</t>
  </si>
  <si>
    <t>100000079</t>
  </si>
  <si>
    <t>小山　航</t>
  </si>
  <si>
    <t>ｺﾔﾏ ﾜﾀﾙ</t>
  </si>
  <si>
    <t>100000080</t>
  </si>
  <si>
    <t>100000081</t>
  </si>
  <si>
    <t>100000082</t>
  </si>
  <si>
    <t>100000083</t>
  </si>
  <si>
    <t>100000084</t>
  </si>
  <si>
    <t>100000085</t>
  </si>
  <si>
    <t>新海　涼司</t>
  </si>
  <si>
    <t>ｼﾝｶｲ ﾘｮｳｼﾞ</t>
  </si>
  <si>
    <t>100000086</t>
  </si>
  <si>
    <t>100000087</t>
  </si>
  <si>
    <t>丸地　正人</t>
  </si>
  <si>
    <t>ﾏﾙﾁ ﾏｻﾄ</t>
  </si>
  <si>
    <t>100000088</t>
  </si>
  <si>
    <t>100000089</t>
  </si>
  <si>
    <t>森　信人</t>
  </si>
  <si>
    <t>100000090</t>
  </si>
  <si>
    <t>100000091</t>
  </si>
  <si>
    <t>100000092</t>
  </si>
  <si>
    <t>100000093</t>
  </si>
  <si>
    <t>100000094</t>
  </si>
  <si>
    <t>100000095</t>
  </si>
  <si>
    <t>100000096</t>
  </si>
  <si>
    <t>100000097</t>
  </si>
  <si>
    <t>100000098</t>
  </si>
  <si>
    <t>100000099</t>
  </si>
  <si>
    <t>兵庫県</t>
  </si>
  <si>
    <t>100000100</t>
  </si>
  <si>
    <t>100000101</t>
  </si>
  <si>
    <t>100000102</t>
  </si>
  <si>
    <t>富山県</t>
  </si>
  <si>
    <t>100000103</t>
  </si>
  <si>
    <t>100000104</t>
  </si>
  <si>
    <t>高知県</t>
  </si>
  <si>
    <t>100000105</t>
  </si>
  <si>
    <t>100000106</t>
  </si>
  <si>
    <t>100000107</t>
  </si>
  <si>
    <t>100000108</t>
  </si>
  <si>
    <t>100000109</t>
  </si>
  <si>
    <t>100000110</t>
  </si>
  <si>
    <t>100000111</t>
  </si>
  <si>
    <t>100000112</t>
  </si>
  <si>
    <t>100000113</t>
  </si>
  <si>
    <t>100000114</t>
  </si>
  <si>
    <t>100000115</t>
  </si>
  <si>
    <t>100000116</t>
  </si>
  <si>
    <t>100000117</t>
  </si>
  <si>
    <t>100000118</t>
  </si>
  <si>
    <t>100000119</t>
  </si>
  <si>
    <t>100000120</t>
  </si>
  <si>
    <t>100000121</t>
  </si>
  <si>
    <t>100000122</t>
  </si>
  <si>
    <t>100000123</t>
  </si>
  <si>
    <t>100000124</t>
  </si>
  <si>
    <t>100000125</t>
  </si>
  <si>
    <t>100000126</t>
  </si>
  <si>
    <t>100000127</t>
  </si>
  <si>
    <t>100000128</t>
  </si>
  <si>
    <t>100000129</t>
  </si>
  <si>
    <t>100000130</t>
  </si>
  <si>
    <t>100000131</t>
  </si>
  <si>
    <t>100000132</t>
  </si>
  <si>
    <t>100000133</t>
  </si>
  <si>
    <t>100000134</t>
  </si>
  <si>
    <t>100000135</t>
  </si>
  <si>
    <t>100000136</t>
  </si>
  <si>
    <t>100000137</t>
  </si>
  <si>
    <t>100000138</t>
  </si>
  <si>
    <t>100000139</t>
  </si>
  <si>
    <t>100000140</t>
  </si>
  <si>
    <t>100000141</t>
  </si>
  <si>
    <t>100000142</t>
  </si>
  <si>
    <t>100000143</t>
  </si>
  <si>
    <t>100000144</t>
  </si>
  <si>
    <t>100000145</t>
  </si>
  <si>
    <t>100000146</t>
  </si>
  <si>
    <t>100000147</t>
  </si>
  <si>
    <t>100000148</t>
  </si>
  <si>
    <t>100000149</t>
  </si>
  <si>
    <t>100000150</t>
  </si>
  <si>
    <t>100000151</t>
  </si>
  <si>
    <t>100000152</t>
  </si>
  <si>
    <t>100000153</t>
  </si>
  <si>
    <t>100000154</t>
  </si>
  <si>
    <t>100000155</t>
  </si>
  <si>
    <t>100000156</t>
  </si>
  <si>
    <t>神奈川県</t>
  </si>
  <si>
    <t>100000157</t>
  </si>
  <si>
    <t>100000158</t>
  </si>
  <si>
    <t>100000159</t>
  </si>
  <si>
    <t>山口県</t>
  </si>
  <si>
    <t>100000160</t>
  </si>
  <si>
    <t>京都府</t>
  </si>
  <si>
    <t>100000161</t>
  </si>
  <si>
    <t>和歌山県</t>
  </si>
  <si>
    <t>100000162</t>
  </si>
  <si>
    <t>100000163</t>
  </si>
  <si>
    <t>100000164</t>
  </si>
  <si>
    <t>100000165</t>
  </si>
  <si>
    <t>100000166</t>
  </si>
  <si>
    <t>福岡県</t>
  </si>
  <si>
    <t>100000167</t>
  </si>
  <si>
    <t>100000168</t>
  </si>
  <si>
    <t>100000169</t>
  </si>
  <si>
    <t>100000170</t>
  </si>
  <si>
    <t>100000171</t>
  </si>
  <si>
    <t>100000172</t>
  </si>
  <si>
    <t>100000173</t>
  </si>
  <si>
    <t>100000174</t>
  </si>
  <si>
    <t>大阪府</t>
  </si>
  <si>
    <t>100000175</t>
  </si>
  <si>
    <t>100000176</t>
  </si>
  <si>
    <t>宮崎県</t>
  </si>
  <si>
    <t>100000177</t>
  </si>
  <si>
    <t>100000178</t>
  </si>
  <si>
    <t>100000179</t>
  </si>
  <si>
    <t>100000180</t>
  </si>
  <si>
    <t>100000181</t>
  </si>
  <si>
    <t>100000182</t>
  </si>
  <si>
    <t>100000183</t>
  </si>
  <si>
    <t>100000184</t>
  </si>
  <si>
    <t>大分県</t>
  </si>
  <si>
    <t>100000185</t>
  </si>
  <si>
    <t>100000186</t>
  </si>
  <si>
    <t>100000187</t>
  </si>
  <si>
    <t>100000188</t>
  </si>
  <si>
    <t>100000189</t>
  </si>
  <si>
    <t>100000190</t>
  </si>
  <si>
    <t>100000191</t>
  </si>
  <si>
    <t>100000192</t>
  </si>
  <si>
    <t>山形県</t>
  </si>
  <si>
    <t>100000193</t>
  </si>
  <si>
    <t>100000194</t>
  </si>
  <si>
    <t>100000195</t>
  </si>
  <si>
    <t>100000196</t>
  </si>
  <si>
    <t>100000197</t>
  </si>
  <si>
    <t>100000198</t>
  </si>
  <si>
    <t>100000199</t>
  </si>
  <si>
    <t>100000200</t>
  </si>
  <si>
    <t>100000201</t>
  </si>
  <si>
    <t>愛媛県</t>
  </si>
  <si>
    <t>100000202</t>
  </si>
  <si>
    <t>100000203</t>
  </si>
  <si>
    <t>100000204</t>
  </si>
  <si>
    <t>100000205</t>
  </si>
  <si>
    <t>鹿児島県</t>
  </si>
  <si>
    <t>100000206</t>
  </si>
  <si>
    <t>樋口　智一</t>
  </si>
  <si>
    <t>ﾋｸﾞﾁ ﾄﾓｶｽﾞ</t>
  </si>
  <si>
    <t>100000207</t>
  </si>
  <si>
    <t>100000208</t>
  </si>
  <si>
    <t>100000209</t>
  </si>
  <si>
    <t>100000210</t>
  </si>
  <si>
    <t>100000211</t>
  </si>
  <si>
    <t>100000212</t>
  </si>
  <si>
    <t>100000213</t>
  </si>
  <si>
    <t>100000214</t>
  </si>
  <si>
    <t>100000215</t>
  </si>
  <si>
    <t>100000216</t>
  </si>
  <si>
    <t>100000217</t>
  </si>
  <si>
    <t>山本　武</t>
  </si>
  <si>
    <t>ﾔﾏﾓﾄ ﾀｹｼ</t>
  </si>
  <si>
    <t>山梨県</t>
  </si>
  <si>
    <t>100000218</t>
  </si>
  <si>
    <t>100000219</t>
  </si>
  <si>
    <t>100000220</t>
  </si>
  <si>
    <t>100000221</t>
  </si>
  <si>
    <t>100000222</t>
  </si>
  <si>
    <t>100000223</t>
  </si>
  <si>
    <t>100000224</t>
  </si>
  <si>
    <t>100000225</t>
  </si>
  <si>
    <t>100000226</t>
  </si>
  <si>
    <t>100000227</t>
  </si>
  <si>
    <t>100000228</t>
  </si>
  <si>
    <t>香川県</t>
  </si>
  <si>
    <t>100000229</t>
  </si>
  <si>
    <t>100000230</t>
  </si>
  <si>
    <t>100000231</t>
  </si>
  <si>
    <t>赤羽　勇哉</t>
  </si>
  <si>
    <t>ｱｶﾊﾈ ﾕｳﾔ</t>
  </si>
  <si>
    <t>100000232</t>
  </si>
  <si>
    <t>100000233</t>
  </si>
  <si>
    <t>古橋　侑季</t>
  </si>
  <si>
    <t>ﾌﾙﾊｼ ﾕｳｷ</t>
  </si>
  <si>
    <t>100000234</t>
  </si>
  <si>
    <t>100000235</t>
  </si>
  <si>
    <t>山本　幹也</t>
  </si>
  <si>
    <t>ﾔﾏﾓﾄ ﾐｷﾔ</t>
  </si>
  <si>
    <t>100000236</t>
  </si>
  <si>
    <t>吉本　昇平</t>
  </si>
  <si>
    <t>ﾖｼﾓﾄ ｼｮｳﾍｲ</t>
  </si>
  <si>
    <t>100000237</t>
  </si>
  <si>
    <t>100000238</t>
  </si>
  <si>
    <t>100000239</t>
  </si>
  <si>
    <t>100000240</t>
  </si>
  <si>
    <t>100000241</t>
  </si>
  <si>
    <t>100000242</t>
  </si>
  <si>
    <t>100000243</t>
  </si>
  <si>
    <t>100000244</t>
  </si>
  <si>
    <t>100000245</t>
  </si>
  <si>
    <t>100000246</t>
  </si>
  <si>
    <t>100000247</t>
  </si>
  <si>
    <t>100000248</t>
  </si>
  <si>
    <t>100000249</t>
  </si>
  <si>
    <t>100000250</t>
  </si>
  <si>
    <t>100000251</t>
  </si>
  <si>
    <t>100000252</t>
  </si>
  <si>
    <t>100000253</t>
  </si>
  <si>
    <t>100000254</t>
  </si>
  <si>
    <t>100000255</t>
  </si>
  <si>
    <t>100000256</t>
  </si>
  <si>
    <t>100000257</t>
  </si>
  <si>
    <t>100000258</t>
  </si>
  <si>
    <t>100000259</t>
  </si>
  <si>
    <t>100000260</t>
  </si>
  <si>
    <t>100000261</t>
  </si>
  <si>
    <t>ｲﾄｳ ｶｽﾞﾏ</t>
  </si>
  <si>
    <t>100000262</t>
  </si>
  <si>
    <t>100000263</t>
  </si>
  <si>
    <t>100000264</t>
  </si>
  <si>
    <t>100000265</t>
  </si>
  <si>
    <t>100000266</t>
  </si>
  <si>
    <t>100000267</t>
  </si>
  <si>
    <t>100000268</t>
  </si>
  <si>
    <t>100000269</t>
  </si>
  <si>
    <t>100000270</t>
  </si>
  <si>
    <t>100000271</t>
  </si>
  <si>
    <t>100000272</t>
  </si>
  <si>
    <t>100000273</t>
  </si>
  <si>
    <t>100000274</t>
  </si>
  <si>
    <t>100000275</t>
  </si>
  <si>
    <t>100000276</t>
  </si>
  <si>
    <t>100000277</t>
  </si>
  <si>
    <t>100000278</t>
  </si>
  <si>
    <t>100000279</t>
  </si>
  <si>
    <t>100000280</t>
  </si>
  <si>
    <t>100000281</t>
  </si>
  <si>
    <t>100000282</t>
  </si>
  <si>
    <t>100000283</t>
  </si>
  <si>
    <t>100000284</t>
  </si>
  <si>
    <t>100000285</t>
  </si>
  <si>
    <t>100000286</t>
  </si>
  <si>
    <t>100000287</t>
  </si>
  <si>
    <t>100000288</t>
  </si>
  <si>
    <t>100000289</t>
  </si>
  <si>
    <t>熊本県</t>
  </si>
  <si>
    <t>100000290</t>
  </si>
  <si>
    <t>100000291</t>
  </si>
  <si>
    <t>100000292</t>
  </si>
  <si>
    <t>100000293</t>
  </si>
  <si>
    <t>100000294</t>
  </si>
  <si>
    <t>100000295</t>
  </si>
  <si>
    <t>100000296</t>
  </si>
  <si>
    <t>100000297</t>
  </si>
  <si>
    <t>100000298</t>
  </si>
  <si>
    <t>100000299</t>
  </si>
  <si>
    <t>100000300</t>
  </si>
  <si>
    <t>100000301</t>
  </si>
  <si>
    <t>100000302</t>
  </si>
  <si>
    <t>100000303</t>
  </si>
  <si>
    <t>100000304</t>
  </si>
  <si>
    <t>100000305</t>
  </si>
  <si>
    <t>100000306</t>
  </si>
  <si>
    <t>100000307</t>
  </si>
  <si>
    <t>100000308</t>
  </si>
  <si>
    <t>100000309</t>
  </si>
  <si>
    <t>100000310</t>
  </si>
  <si>
    <t>100000311</t>
  </si>
  <si>
    <t>100000312</t>
  </si>
  <si>
    <t>100000313</t>
  </si>
  <si>
    <t>100000314</t>
  </si>
  <si>
    <t>100000315</t>
  </si>
  <si>
    <t>100000316</t>
  </si>
  <si>
    <t>100000317</t>
  </si>
  <si>
    <t>100000318</t>
  </si>
  <si>
    <t>100000319</t>
  </si>
  <si>
    <t>100000320</t>
  </si>
  <si>
    <t>100000321</t>
  </si>
  <si>
    <t>100000322</t>
  </si>
  <si>
    <t>ﾅｶﾑﾗ ｼｭﾝｽｹ</t>
  </si>
  <si>
    <t>100000323</t>
  </si>
  <si>
    <t>沖縄県</t>
  </si>
  <si>
    <t>100000324</t>
  </si>
  <si>
    <t>100000325</t>
  </si>
  <si>
    <t>100000326</t>
  </si>
  <si>
    <t>100000327</t>
  </si>
  <si>
    <t>100000328</t>
  </si>
  <si>
    <t>100000329</t>
  </si>
  <si>
    <t>100000330</t>
  </si>
  <si>
    <t>100000331</t>
  </si>
  <si>
    <t>100000332</t>
  </si>
  <si>
    <t>100000333</t>
  </si>
  <si>
    <t>100000334</t>
  </si>
  <si>
    <t>100000335</t>
  </si>
  <si>
    <t>100000336</t>
  </si>
  <si>
    <t>100000337</t>
  </si>
  <si>
    <t>100000338</t>
  </si>
  <si>
    <t>100000339</t>
  </si>
  <si>
    <t>100000340</t>
  </si>
  <si>
    <t>100000341</t>
  </si>
  <si>
    <t>100000342</t>
  </si>
  <si>
    <t>100000343</t>
  </si>
  <si>
    <t>100000344</t>
  </si>
  <si>
    <t>100000345</t>
  </si>
  <si>
    <t>100000346</t>
  </si>
  <si>
    <t>100000347</t>
  </si>
  <si>
    <t>100000348</t>
  </si>
  <si>
    <t>100000349</t>
  </si>
  <si>
    <t>100000350</t>
  </si>
  <si>
    <t>100000351</t>
  </si>
  <si>
    <t>100000352</t>
  </si>
  <si>
    <t>100000353</t>
  </si>
  <si>
    <t>100000354</t>
  </si>
  <si>
    <t>100000355</t>
  </si>
  <si>
    <t>100000356</t>
  </si>
  <si>
    <t>100000357</t>
  </si>
  <si>
    <t>100000358</t>
  </si>
  <si>
    <t>100000359</t>
  </si>
  <si>
    <t>100000360</t>
  </si>
  <si>
    <t>100000361</t>
  </si>
  <si>
    <t>100000362</t>
  </si>
  <si>
    <t>100000363</t>
  </si>
  <si>
    <t>100000364</t>
  </si>
  <si>
    <t>100000365</t>
  </si>
  <si>
    <t>100000366</t>
  </si>
  <si>
    <t>徳島県</t>
  </si>
  <si>
    <t>100000367</t>
  </si>
  <si>
    <t>100000368</t>
  </si>
  <si>
    <t>100000369</t>
  </si>
  <si>
    <t>100000370</t>
  </si>
  <si>
    <t>100000371</t>
  </si>
  <si>
    <t>100000372</t>
  </si>
  <si>
    <t>100000373</t>
  </si>
  <si>
    <t>100000374</t>
  </si>
  <si>
    <t>100000375</t>
  </si>
  <si>
    <t>100000376</t>
  </si>
  <si>
    <t>100000377</t>
  </si>
  <si>
    <t>100000378</t>
  </si>
  <si>
    <t>100000379</t>
  </si>
  <si>
    <t>100000380</t>
  </si>
  <si>
    <t>栃木県</t>
  </si>
  <si>
    <t>100000381</t>
  </si>
  <si>
    <t>100000382</t>
  </si>
  <si>
    <t>100000383</t>
  </si>
  <si>
    <t>100000384</t>
  </si>
  <si>
    <t>100000385</t>
  </si>
  <si>
    <t>100000386</t>
  </si>
  <si>
    <t>100000387</t>
  </si>
  <si>
    <t>100000388</t>
  </si>
  <si>
    <t>100000389</t>
  </si>
  <si>
    <t>佐賀県</t>
  </si>
  <si>
    <t>100000390</t>
  </si>
  <si>
    <t>100000391</t>
  </si>
  <si>
    <t>100000392</t>
  </si>
  <si>
    <t>100000393</t>
  </si>
  <si>
    <t>100000394</t>
  </si>
  <si>
    <t>100000395</t>
  </si>
  <si>
    <t>100000396</t>
  </si>
  <si>
    <t>100000397</t>
  </si>
  <si>
    <t>100000398</t>
  </si>
  <si>
    <t>100000399</t>
  </si>
  <si>
    <t>100000400</t>
  </si>
  <si>
    <t>100000401</t>
  </si>
  <si>
    <t>100000402</t>
  </si>
  <si>
    <t>100000403</t>
  </si>
  <si>
    <t>100000404</t>
  </si>
  <si>
    <t>100000405</t>
  </si>
  <si>
    <t>長崎県</t>
  </si>
  <si>
    <t>100000406</t>
  </si>
  <si>
    <t>100000407</t>
  </si>
  <si>
    <t>100000408</t>
  </si>
  <si>
    <t>100000409</t>
  </si>
  <si>
    <t>100000410</t>
  </si>
  <si>
    <t>100000411</t>
  </si>
  <si>
    <t>100000412</t>
  </si>
  <si>
    <t>100000413</t>
  </si>
  <si>
    <t>100000414</t>
  </si>
  <si>
    <t>100000415</t>
  </si>
  <si>
    <t>100000416</t>
  </si>
  <si>
    <t>100000417</t>
  </si>
  <si>
    <t>100000418</t>
  </si>
  <si>
    <t>100000419</t>
  </si>
  <si>
    <t>100000420</t>
  </si>
  <si>
    <t>100000421</t>
  </si>
  <si>
    <t>100000422</t>
  </si>
  <si>
    <t>100000423</t>
  </si>
  <si>
    <t>100000424</t>
  </si>
  <si>
    <t>100000425</t>
  </si>
  <si>
    <t>100000426</t>
  </si>
  <si>
    <t>100000427</t>
  </si>
  <si>
    <t>100000428</t>
  </si>
  <si>
    <t>100000429</t>
  </si>
  <si>
    <t>100000430</t>
  </si>
  <si>
    <t>100000431</t>
  </si>
  <si>
    <t>100000432</t>
  </si>
  <si>
    <t>100000433</t>
  </si>
  <si>
    <t>100000434</t>
  </si>
  <si>
    <t>100000435</t>
  </si>
  <si>
    <t>100000436</t>
  </si>
  <si>
    <t>100000437</t>
  </si>
  <si>
    <t>100000438</t>
  </si>
  <si>
    <t>100000439</t>
  </si>
  <si>
    <t>100000440</t>
  </si>
  <si>
    <t>100000441</t>
  </si>
  <si>
    <t>100000442</t>
  </si>
  <si>
    <t>100000443</t>
  </si>
  <si>
    <t>100000444</t>
  </si>
  <si>
    <t>青森県</t>
  </si>
  <si>
    <t>100000445</t>
  </si>
  <si>
    <t>100000446</t>
  </si>
  <si>
    <t>100000447</t>
  </si>
  <si>
    <t>100000448</t>
  </si>
  <si>
    <t>100000449</t>
  </si>
  <si>
    <t>100000450</t>
  </si>
  <si>
    <t>100000451</t>
  </si>
  <si>
    <t>100000452</t>
  </si>
  <si>
    <t>100000453</t>
  </si>
  <si>
    <t>100000454</t>
  </si>
  <si>
    <t>100000455</t>
  </si>
  <si>
    <t>100000456</t>
  </si>
  <si>
    <t>100000457</t>
  </si>
  <si>
    <t>100000458</t>
  </si>
  <si>
    <t>福島県</t>
  </si>
  <si>
    <t>100000459</t>
  </si>
  <si>
    <t>100000460</t>
  </si>
  <si>
    <t>100000461</t>
  </si>
  <si>
    <t>100000462</t>
  </si>
  <si>
    <t>100000463</t>
  </si>
  <si>
    <t>100000464</t>
  </si>
  <si>
    <t>100000465</t>
  </si>
  <si>
    <t>100000466</t>
  </si>
  <si>
    <t>100000467</t>
  </si>
  <si>
    <t>100000468</t>
  </si>
  <si>
    <t>100000469</t>
  </si>
  <si>
    <t>100000470</t>
  </si>
  <si>
    <t>100000471</t>
  </si>
  <si>
    <t>100000472</t>
  </si>
  <si>
    <t>100000473</t>
  </si>
  <si>
    <t>100000474</t>
  </si>
  <si>
    <t>100000475</t>
  </si>
  <si>
    <t>100000476</t>
  </si>
  <si>
    <t>ﾜﾀﾅﾍﾞ ﾄﾓﾔ</t>
  </si>
  <si>
    <t>100000477</t>
  </si>
  <si>
    <t>100000478</t>
  </si>
  <si>
    <t>100000479</t>
  </si>
  <si>
    <t>100000480</t>
  </si>
  <si>
    <t>100000481</t>
  </si>
  <si>
    <t>100000482</t>
  </si>
  <si>
    <t>100000483</t>
  </si>
  <si>
    <t>100000484</t>
  </si>
  <si>
    <t>100000485</t>
  </si>
  <si>
    <t>100000486</t>
  </si>
  <si>
    <t>100000487</t>
  </si>
  <si>
    <t>100000488</t>
  </si>
  <si>
    <t>100000489</t>
  </si>
  <si>
    <t>100000490</t>
  </si>
  <si>
    <t>100000491</t>
  </si>
  <si>
    <t>100000492</t>
  </si>
  <si>
    <t>100000493</t>
  </si>
  <si>
    <t>100000494</t>
  </si>
  <si>
    <t>100000495</t>
  </si>
  <si>
    <t>100000496</t>
  </si>
  <si>
    <t>100000497</t>
  </si>
  <si>
    <t>100000498</t>
  </si>
  <si>
    <t>100000499</t>
  </si>
  <si>
    <t>100000500</t>
  </si>
  <si>
    <t>100000501</t>
  </si>
  <si>
    <t>100000502</t>
  </si>
  <si>
    <t>100000503</t>
  </si>
  <si>
    <t>100000504</t>
  </si>
  <si>
    <t>100000505</t>
  </si>
  <si>
    <t>100000506</t>
  </si>
  <si>
    <t>100000507</t>
  </si>
  <si>
    <t>100000508</t>
  </si>
  <si>
    <t>100000509</t>
  </si>
  <si>
    <t>100000510</t>
  </si>
  <si>
    <t>100000511</t>
  </si>
  <si>
    <t>100000512</t>
  </si>
  <si>
    <t>100000513</t>
  </si>
  <si>
    <t>100000514</t>
  </si>
  <si>
    <t>100000515</t>
  </si>
  <si>
    <t>100000516</t>
  </si>
  <si>
    <t>100000517</t>
  </si>
  <si>
    <t>100000518</t>
  </si>
  <si>
    <t>100000519</t>
  </si>
  <si>
    <t>100000520</t>
  </si>
  <si>
    <t>100000521</t>
  </si>
  <si>
    <t>100000522</t>
  </si>
  <si>
    <t>100000523</t>
  </si>
  <si>
    <t>100000524</t>
  </si>
  <si>
    <t>笠井　謙一朗</t>
  </si>
  <si>
    <t>ｶｻｲ ｹﾝｲﾁﾛｳ</t>
  </si>
  <si>
    <t>100000525</t>
  </si>
  <si>
    <t>100000526</t>
  </si>
  <si>
    <t>100000527</t>
  </si>
  <si>
    <t>100000528</t>
  </si>
  <si>
    <t>100000529</t>
  </si>
  <si>
    <t>100000530</t>
  </si>
  <si>
    <t>100000531</t>
  </si>
  <si>
    <t>100000532</t>
  </si>
  <si>
    <t>100000533</t>
  </si>
  <si>
    <t>新宮　良啓</t>
  </si>
  <si>
    <t>ｼﾝｸﾞｳ ﾖｼﾋﾛ</t>
  </si>
  <si>
    <t>100000534</t>
  </si>
  <si>
    <t>100000535</t>
  </si>
  <si>
    <t>100000536</t>
  </si>
  <si>
    <t>100000537</t>
  </si>
  <si>
    <t>100000538</t>
  </si>
  <si>
    <t>100000539</t>
  </si>
  <si>
    <t>100000540</t>
  </si>
  <si>
    <t>山田　剛大</t>
  </si>
  <si>
    <t>ﾔﾏﾀﾞ ﾀｹﾋﾛ</t>
  </si>
  <si>
    <t>100000541</t>
  </si>
  <si>
    <t>100000542</t>
  </si>
  <si>
    <t>100000543</t>
  </si>
  <si>
    <t>100000544</t>
  </si>
  <si>
    <t>100000545</t>
  </si>
  <si>
    <t>100000546</t>
  </si>
  <si>
    <t>100000547</t>
  </si>
  <si>
    <t>100000548</t>
  </si>
  <si>
    <t>100000549</t>
  </si>
  <si>
    <t>100000550</t>
  </si>
  <si>
    <t>100000551</t>
  </si>
  <si>
    <t>100000552</t>
  </si>
  <si>
    <t>100000553</t>
  </si>
  <si>
    <t>100000554</t>
  </si>
  <si>
    <t>100000555</t>
  </si>
  <si>
    <t>100000556</t>
  </si>
  <si>
    <t>100000557</t>
  </si>
  <si>
    <t>100000558</t>
  </si>
  <si>
    <t>100000559</t>
  </si>
  <si>
    <t>100000560</t>
  </si>
  <si>
    <t>100000561</t>
  </si>
  <si>
    <t>100000562</t>
  </si>
  <si>
    <t>100000563</t>
  </si>
  <si>
    <t>ﾔﾏﾓﾄ ｺｳｷ</t>
  </si>
  <si>
    <t>100000564</t>
  </si>
  <si>
    <t>100000565</t>
  </si>
  <si>
    <t>100000566</t>
  </si>
  <si>
    <t>100000567</t>
  </si>
  <si>
    <t>100000568</t>
  </si>
  <si>
    <t>100000569</t>
  </si>
  <si>
    <t>100000570</t>
  </si>
  <si>
    <t>100000571</t>
  </si>
  <si>
    <t>100000572</t>
  </si>
  <si>
    <t>100000573</t>
  </si>
  <si>
    <t>100000574</t>
  </si>
  <si>
    <t>100000575</t>
  </si>
  <si>
    <t>100000576</t>
  </si>
  <si>
    <t>100000577</t>
  </si>
  <si>
    <t>100000578</t>
  </si>
  <si>
    <t>100000579</t>
  </si>
  <si>
    <t>100000580</t>
  </si>
  <si>
    <t>100000581</t>
  </si>
  <si>
    <t>100000582</t>
  </si>
  <si>
    <t>100000583</t>
  </si>
  <si>
    <t>100000584</t>
  </si>
  <si>
    <t>100000585</t>
  </si>
  <si>
    <t>100000586</t>
  </si>
  <si>
    <t>100000587</t>
  </si>
  <si>
    <t>100000588</t>
  </si>
  <si>
    <t>100000589</t>
  </si>
  <si>
    <t>100000590</t>
  </si>
  <si>
    <t>100000591</t>
  </si>
  <si>
    <t>100000592</t>
  </si>
  <si>
    <t>100000593</t>
  </si>
  <si>
    <t>100000594</t>
  </si>
  <si>
    <t>100000595</t>
  </si>
  <si>
    <t>100000596</t>
  </si>
  <si>
    <t>100000597</t>
  </si>
  <si>
    <t>100000598</t>
  </si>
  <si>
    <t>100000599</t>
  </si>
  <si>
    <t>100000600</t>
  </si>
  <si>
    <t>100000601</t>
  </si>
  <si>
    <t>100000602</t>
  </si>
  <si>
    <t>100000603</t>
  </si>
  <si>
    <t>100000604</t>
  </si>
  <si>
    <t>100000605</t>
  </si>
  <si>
    <t>100000606</t>
  </si>
  <si>
    <t>100000607</t>
  </si>
  <si>
    <t>100000608</t>
  </si>
  <si>
    <t>100000609</t>
  </si>
  <si>
    <t>100000610</t>
  </si>
  <si>
    <t>100000611</t>
  </si>
  <si>
    <t>100000612</t>
  </si>
  <si>
    <t>100000613</t>
  </si>
  <si>
    <t>100000614</t>
  </si>
  <si>
    <t>100000615</t>
  </si>
  <si>
    <t>100000616</t>
  </si>
  <si>
    <t>100000617</t>
  </si>
  <si>
    <t>100000618</t>
  </si>
  <si>
    <t>100000619</t>
  </si>
  <si>
    <t>100000620</t>
  </si>
  <si>
    <t>100000621</t>
  </si>
  <si>
    <t>100000622</t>
  </si>
  <si>
    <t>100000623</t>
  </si>
  <si>
    <t>100000624</t>
  </si>
  <si>
    <t>100000625</t>
  </si>
  <si>
    <t>100000626</t>
  </si>
  <si>
    <t>100000627</t>
  </si>
  <si>
    <t>100000628</t>
  </si>
  <si>
    <t>100000629</t>
  </si>
  <si>
    <t>100000630</t>
  </si>
  <si>
    <t>100000631</t>
  </si>
  <si>
    <t>100000632</t>
  </si>
  <si>
    <t>100000633</t>
  </si>
  <si>
    <t>100000634</t>
  </si>
  <si>
    <t>100000635</t>
  </si>
  <si>
    <t>100000636</t>
  </si>
  <si>
    <t>100000637</t>
  </si>
  <si>
    <t>100000638</t>
  </si>
  <si>
    <t>100000639</t>
  </si>
  <si>
    <t>100000640</t>
  </si>
  <si>
    <t>100000641</t>
  </si>
  <si>
    <t>100000642</t>
  </si>
  <si>
    <t>100000643</t>
  </si>
  <si>
    <t>100000644</t>
  </si>
  <si>
    <t>100000645</t>
  </si>
  <si>
    <t>100000646</t>
  </si>
  <si>
    <t>100000647</t>
  </si>
  <si>
    <t>100000648</t>
  </si>
  <si>
    <t>100000649</t>
  </si>
  <si>
    <t>100000650</t>
  </si>
  <si>
    <t>100000651</t>
  </si>
  <si>
    <t>100000652</t>
  </si>
  <si>
    <t>100000653</t>
  </si>
  <si>
    <t>100000654</t>
  </si>
  <si>
    <t>100000655</t>
  </si>
  <si>
    <t>100000656</t>
  </si>
  <si>
    <t>100000657</t>
  </si>
  <si>
    <t>100000658</t>
  </si>
  <si>
    <t>100000659</t>
  </si>
  <si>
    <t>100000660</t>
  </si>
  <si>
    <t>100000661</t>
  </si>
  <si>
    <t>100000662</t>
  </si>
  <si>
    <t>100000663</t>
  </si>
  <si>
    <t>100000664</t>
  </si>
  <si>
    <t>100000665</t>
  </si>
  <si>
    <t>100000666</t>
  </si>
  <si>
    <t>100000667</t>
  </si>
  <si>
    <t>100000668</t>
  </si>
  <si>
    <t>100000669</t>
  </si>
  <si>
    <t>100000670</t>
  </si>
  <si>
    <t>100000671</t>
  </si>
  <si>
    <t>100000672</t>
  </si>
  <si>
    <t>100000673</t>
  </si>
  <si>
    <t>100000674</t>
  </si>
  <si>
    <t>100000675</t>
  </si>
  <si>
    <t>100000676</t>
  </si>
  <si>
    <t>100000677</t>
  </si>
  <si>
    <t>100000678</t>
  </si>
  <si>
    <t>100000679</t>
  </si>
  <si>
    <t>100000680</t>
  </si>
  <si>
    <t>100000681</t>
  </si>
  <si>
    <t>100000682</t>
  </si>
  <si>
    <t>100000683</t>
  </si>
  <si>
    <t>100000684</t>
  </si>
  <si>
    <t>100000685</t>
  </si>
  <si>
    <t>100000686</t>
  </si>
  <si>
    <t>100000687</t>
  </si>
  <si>
    <t>100000688</t>
  </si>
  <si>
    <t>100000689</t>
  </si>
  <si>
    <t>100000690</t>
  </si>
  <si>
    <t>100000691</t>
  </si>
  <si>
    <t>100000692</t>
  </si>
  <si>
    <t>100000693</t>
  </si>
  <si>
    <t>100000694</t>
  </si>
  <si>
    <t>100000695</t>
  </si>
  <si>
    <t>100000696</t>
  </si>
  <si>
    <t>100000697</t>
  </si>
  <si>
    <t>100000698</t>
  </si>
  <si>
    <t>100000699</t>
  </si>
  <si>
    <t>100000700</t>
  </si>
  <si>
    <t>100000701</t>
  </si>
  <si>
    <t>100000702</t>
  </si>
  <si>
    <t>100000703</t>
  </si>
  <si>
    <t>100000704</t>
  </si>
  <si>
    <t>100000705</t>
  </si>
  <si>
    <t>100000706</t>
  </si>
  <si>
    <t>100000707</t>
  </si>
  <si>
    <t>100000708</t>
  </si>
  <si>
    <t>100000709</t>
  </si>
  <si>
    <t>100000710</t>
  </si>
  <si>
    <t>100000711</t>
  </si>
  <si>
    <t>100000712</t>
  </si>
  <si>
    <t>100000713</t>
  </si>
  <si>
    <t>100000714</t>
  </si>
  <si>
    <t>100000715</t>
  </si>
  <si>
    <t>100000716</t>
  </si>
  <si>
    <t>100000717</t>
  </si>
  <si>
    <t>100000718</t>
  </si>
  <si>
    <t>100000719</t>
  </si>
  <si>
    <t>100000720</t>
  </si>
  <si>
    <t>100000721</t>
  </si>
  <si>
    <t>100000722</t>
  </si>
  <si>
    <t>100000723</t>
  </si>
  <si>
    <t>100000724</t>
  </si>
  <si>
    <t>100000725</t>
  </si>
  <si>
    <t>100000726</t>
  </si>
  <si>
    <t>100000727</t>
  </si>
  <si>
    <t>100000728</t>
  </si>
  <si>
    <t>100000729</t>
  </si>
  <si>
    <t>100000730</t>
  </si>
  <si>
    <t>100000731</t>
  </si>
  <si>
    <t>100000732</t>
  </si>
  <si>
    <t>100000733</t>
  </si>
  <si>
    <t>100000734</t>
  </si>
  <si>
    <t>100000735</t>
  </si>
  <si>
    <t>100000736</t>
  </si>
  <si>
    <t>100000737</t>
  </si>
  <si>
    <t>100000738</t>
  </si>
  <si>
    <t>100000739</t>
  </si>
  <si>
    <t>100000740</t>
  </si>
  <si>
    <t>100000741</t>
  </si>
  <si>
    <t>100000742</t>
  </si>
  <si>
    <t>100000743</t>
  </si>
  <si>
    <t>100000744</t>
  </si>
  <si>
    <t>100000745</t>
  </si>
  <si>
    <t>100000746</t>
  </si>
  <si>
    <t>100000747</t>
  </si>
  <si>
    <t>100000748</t>
  </si>
  <si>
    <t>100000749</t>
  </si>
  <si>
    <t>100000750</t>
  </si>
  <si>
    <t>100000751</t>
  </si>
  <si>
    <t>100000752</t>
  </si>
  <si>
    <t>100000753</t>
  </si>
  <si>
    <t>100000754</t>
  </si>
  <si>
    <t>100000755</t>
  </si>
  <si>
    <t>100000756</t>
  </si>
  <si>
    <t>100000757</t>
  </si>
  <si>
    <t>100000758</t>
  </si>
  <si>
    <t>100000759</t>
  </si>
  <si>
    <t>100000760</t>
  </si>
  <si>
    <t>100000761</t>
  </si>
  <si>
    <t>100000762</t>
  </si>
  <si>
    <t>100000763</t>
  </si>
  <si>
    <t>100000764</t>
  </si>
  <si>
    <t>100000765</t>
  </si>
  <si>
    <t>100000766</t>
  </si>
  <si>
    <t>100000767</t>
  </si>
  <si>
    <t>100000768</t>
  </si>
  <si>
    <t>100000769</t>
  </si>
  <si>
    <t>100000770</t>
  </si>
  <si>
    <t>100000771</t>
  </si>
  <si>
    <t>100000772</t>
  </si>
  <si>
    <t>100000773</t>
  </si>
  <si>
    <t>100000774</t>
  </si>
  <si>
    <t>100000775</t>
  </si>
  <si>
    <t>100000776</t>
  </si>
  <si>
    <t>100000777</t>
  </si>
  <si>
    <t>100000778</t>
  </si>
  <si>
    <t>100000779</t>
  </si>
  <si>
    <t>100000780</t>
  </si>
  <si>
    <t>100000781</t>
  </si>
  <si>
    <t>100000782</t>
  </si>
  <si>
    <t>100000783</t>
  </si>
  <si>
    <t>100000784</t>
  </si>
  <si>
    <t>100000785</t>
  </si>
  <si>
    <t>100000786</t>
  </si>
  <si>
    <t>100000787</t>
  </si>
  <si>
    <t>100000788</t>
  </si>
  <si>
    <t>100000789</t>
  </si>
  <si>
    <t>100000790</t>
  </si>
  <si>
    <t>100000791</t>
  </si>
  <si>
    <t>100000792</t>
  </si>
  <si>
    <t>100000793</t>
  </si>
  <si>
    <t>100000794</t>
  </si>
  <si>
    <t>100000795</t>
  </si>
  <si>
    <t>100000796</t>
  </si>
  <si>
    <t>100000797</t>
  </si>
  <si>
    <t>100000798</t>
  </si>
  <si>
    <t>100000799</t>
  </si>
  <si>
    <t>100000800</t>
  </si>
  <si>
    <t>100000801</t>
  </si>
  <si>
    <t>100000802</t>
  </si>
  <si>
    <t>100000803</t>
  </si>
  <si>
    <t>100000804</t>
  </si>
  <si>
    <t>100000805</t>
  </si>
  <si>
    <t>100000806</t>
  </si>
  <si>
    <t>100000807</t>
  </si>
  <si>
    <t>秋田県</t>
  </si>
  <si>
    <t>100000808</t>
  </si>
  <si>
    <t>100000809</t>
  </si>
  <si>
    <t>100000810</t>
  </si>
  <si>
    <t>100000811</t>
  </si>
  <si>
    <t>100000812</t>
  </si>
  <si>
    <t>100000813</t>
  </si>
  <si>
    <t>100000814</t>
  </si>
  <si>
    <t>100000815</t>
  </si>
  <si>
    <t>100000816</t>
  </si>
  <si>
    <t>100000817</t>
  </si>
  <si>
    <t>100000818</t>
  </si>
  <si>
    <t>100000819</t>
  </si>
  <si>
    <t>100000820</t>
  </si>
  <si>
    <t>100000821</t>
  </si>
  <si>
    <t>100000822</t>
  </si>
  <si>
    <t>100000823</t>
  </si>
  <si>
    <t>100000824</t>
  </si>
  <si>
    <t>100000825</t>
  </si>
  <si>
    <t>100000826</t>
  </si>
  <si>
    <t>100000827</t>
  </si>
  <si>
    <t>100000828</t>
  </si>
  <si>
    <t>100000829</t>
  </si>
  <si>
    <t>100000830</t>
  </si>
  <si>
    <t>100000831</t>
  </si>
  <si>
    <t>100000832</t>
  </si>
  <si>
    <t>100000833</t>
  </si>
  <si>
    <t>100000834</t>
  </si>
  <si>
    <t>100000835</t>
  </si>
  <si>
    <t>100000836</t>
  </si>
  <si>
    <t>100000837</t>
  </si>
  <si>
    <t>100000838</t>
  </si>
  <si>
    <t>100000839</t>
  </si>
  <si>
    <t>100000840</t>
  </si>
  <si>
    <t>齋藤　健一</t>
  </si>
  <si>
    <t>ｻｲﾄｳ ｹﾝｲﾁ</t>
  </si>
  <si>
    <t>100000841</t>
  </si>
  <si>
    <t>100000842</t>
  </si>
  <si>
    <t>山本　勝也</t>
  </si>
  <si>
    <t>ﾔﾏﾓﾄ ｶﾂﾔ</t>
  </si>
  <si>
    <t>100000843</t>
  </si>
  <si>
    <t>100000844</t>
  </si>
  <si>
    <t>100000845</t>
  </si>
  <si>
    <t>100000846</t>
  </si>
  <si>
    <t>100000847</t>
  </si>
  <si>
    <t>100000848</t>
  </si>
  <si>
    <t>100000849</t>
  </si>
  <si>
    <t>100000850</t>
  </si>
  <si>
    <t>100000851</t>
  </si>
  <si>
    <t>100000852</t>
  </si>
  <si>
    <t>100000853</t>
  </si>
  <si>
    <t>100000854</t>
  </si>
  <si>
    <t>100000855</t>
  </si>
  <si>
    <t>100000856</t>
  </si>
  <si>
    <t>100000857</t>
  </si>
  <si>
    <t>100000858</t>
  </si>
  <si>
    <t>100000859</t>
  </si>
  <si>
    <t>100000860</t>
  </si>
  <si>
    <t>100000861</t>
  </si>
  <si>
    <t>100000862</t>
  </si>
  <si>
    <t>100000863</t>
  </si>
  <si>
    <t>100000864</t>
  </si>
  <si>
    <t>100000865</t>
  </si>
  <si>
    <t>100000866</t>
  </si>
  <si>
    <t>100000867</t>
  </si>
  <si>
    <t>100000868</t>
  </si>
  <si>
    <t>100000869</t>
  </si>
  <si>
    <t>100000870</t>
  </si>
  <si>
    <t>100000871</t>
  </si>
  <si>
    <t>100000872</t>
  </si>
  <si>
    <t>100000873</t>
  </si>
  <si>
    <t>100000874</t>
  </si>
  <si>
    <t>100000875</t>
  </si>
  <si>
    <t>100000876</t>
  </si>
  <si>
    <t>100000877</t>
  </si>
  <si>
    <t>100000878</t>
  </si>
  <si>
    <t>100000879</t>
  </si>
  <si>
    <t>100000880</t>
  </si>
  <si>
    <t>100000881</t>
  </si>
  <si>
    <t>100000882</t>
  </si>
  <si>
    <t>100000883</t>
  </si>
  <si>
    <t>100000884</t>
  </si>
  <si>
    <t>100000885</t>
  </si>
  <si>
    <t>100000886</t>
  </si>
  <si>
    <t>100000887</t>
  </si>
  <si>
    <t>100000888</t>
  </si>
  <si>
    <t>100000889</t>
  </si>
  <si>
    <t>100000890</t>
  </si>
  <si>
    <t>100000891</t>
  </si>
  <si>
    <t>100000892</t>
  </si>
  <si>
    <t>100000893</t>
  </si>
  <si>
    <t>100000894</t>
  </si>
  <si>
    <t>100000895</t>
  </si>
  <si>
    <t>100000896</t>
  </si>
  <si>
    <t>100000897</t>
  </si>
  <si>
    <t>100000898</t>
  </si>
  <si>
    <t>100000899</t>
  </si>
  <si>
    <t>100000900</t>
  </si>
  <si>
    <t>100000901</t>
  </si>
  <si>
    <t>100000902</t>
  </si>
  <si>
    <t>100000903</t>
  </si>
  <si>
    <t>100000904</t>
  </si>
  <si>
    <t>100000905</t>
  </si>
  <si>
    <t>100000906</t>
  </si>
  <si>
    <t>100000907</t>
  </si>
  <si>
    <t>100000908</t>
  </si>
  <si>
    <t>100000909</t>
  </si>
  <si>
    <t>100000910</t>
  </si>
  <si>
    <t>100000911</t>
  </si>
  <si>
    <t>100000912</t>
  </si>
  <si>
    <t>100000913</t>
  </si>
  <si>
    <t>100000914</t>
  </si>
  <si>
    <t>100000915</t>
  </si>
  <si>
    <t>100000916</t>
  </si>
  <si>
    <t>100000917</t>
  </si>
  <si>
    <t>100000918</t>
  </si>
  <si>
    <t>100000919</t>
  </si>
  <si>
    <t>100000920</t>
  </si>
  <si>
    <t>100000921</t>
  </si>
  <si>
    <t>100000922</t>
  </si>
  <si>
    <t>100000923</t>
  </si>
  <si>
    <t>100000924</t>
  </si>
  <si>
    <t>100000925</t>
  </si>
  <si>
    <t>100000926</t>
  </si>
  <si>
    <t>100000927</t>
  </si>
  <si>
    <t>100000928</t>
  </si>
  <si>
    <t>100000929</t>
  </si>
  <si>
    <t>100000930</t>
  </si>
  <si>
    <t>100000931</t>
  </si>
  <si>
    <t>伊藤　弘大</t>
  </si>
  <si>
    <t>100000932</t>
  </si>
  <si>
    <t>100000933</t>
  </si>
  <si>
    <t>100000934</t>
  </si>
  <si>
    <t>100000935</t>
  </si>
  <si>
    <t>100000936</t>
  </si>
  <si>
    <t>100000937</t>
  </si>
  <si>
    <t>100000938</t>
  </si>
  <si>
    <t>100000939</t>
  </si>
  <si>
    <t>100000940</t>
  </si>
  <si>
    <t>100000941</t>
  </si>
  <si>
    <t>100000942</t>
  </si>
  <si>
    <t>100000943</t>
  </si>
  <si>
    <t>100000944</t>
  </si>
  <si>
    <t>100000945</t>
  </si>
  <si>
    <t>100000946</t>
  </si>
  <si>
    <t>100000947</t>
  </si>
  <si>
    <t>100000948</t>
  </si>
  <si>
    <t>100000949</t>
  </si>
  <si>
    <t>100000950</t>
  </si>
  <si>
    <t>100000951</t>
  </si>
  <si>
    <t>100000952</t>
  </si>
  <si>
    <t>100000953</t>
  </si>
  <si>
    <t>100000954</t>
  </si>
  <si>
    <t>100000955</t>
  </si>
  <si>
    <t>100000956</t>
  </si>
  <si>
    <t>100000957</t>
  </si>
  <si>
    <t>100000958</t>
  </si>
  <si>
    <t>100000959</t>
  </si>
  <si>
    <t>100000960</t>
  </si>
  <si>
    <t>100000961</t>
  </si>
  <si>
    <t>100000962</t>
  </si>
  <si>
    <t>100000963</t>
  </si>
  <si>
    <t>100000964</t>
  </si>
  <si>
    <t>100000965</t>
  </si>
  <si>
    <t>100000966</t>
  </si>
  <si>
    <t>100000967</t>
  </si>
  <si>
    <t>100000968</t>
  </si>
  <si>
    <t>100000969</t>
  </si>
  <si>
    <t>100000970</t>
  </si>
  <si>
    <t>100000971</t>
  </si>
  <si>
    <t>100000972</t>
  </si>
  <si>
    <t>100000973</t>
  </si>
  <si>
    <t>鈴木　健生</t>
  </si>
  <si>
    <t>100000974</t>
  </si>
  <si>
    <t>100000975</t>
  </si>
  <si>
    <t>100000976</t>
  </si>
  <si>
    <t>100000977</t>
  </si>
  <si>
    <t>100000978</t>
  </si>
  <si>
    <t>100000979</t>
  </si>
  <si>
    <t>100000980</t>
  </si>
  <si>
    <t>100000981</t>
  </si>
  <si>
    <t>100000982</t>
  </si>
  <si>
    <t>100000983</t>
  </si>
  <si>
    <t>100000984</t>
  </si>
  <si>
    <t>100000985</t>
  </si>
  <si>
    <t>100000986</t>
  </si>
  <si>
    <t>100000987</t>
  </si>
  <si>
    <t>100000988</t>
  </si>
  <si>
    <t>100000989</t>
  </si>
  <si>
    <t>100000990</t>
  </si>
  <si>
    <t>100000991</t>
  </si>
  <si>
    <t>100000992</t>
  </si>
  <si>
    <t>100000993</t>
  </si>
  <si>
    <t>100000994</t>
  </si>
  <si>
    <t>100000995</t>
  </si>
  <si>
    <t>100000996</t>
  </si>
  <si>
    <t>100000997</t>
  </si>
  <si>
    <t>100000998</t>
  </si>
  <si>
    <t>100000999</t>
  </si>
  <si>
    <t>100001000</t>
  </si>
  <si>
    <t>100001001</t>
  </si>
  <si>
    <t>100001002</t>
  </si>
  <si>
    <t>100001003</t>
  </si>
  <si>
    <t>100001004</t>
  </si>
  <si>
    <t>100001005</t>
  </si>
  <si>
    <t>100001006</t>
  </si>
  <si>
    <t>100001007</t>
  </si>
  <si>
    <t>100001008</t>
  </si>
  <si>
    <t>100001009</t>
  </si>
  <si>
    <t>100001010</t>
  </si>
  <si>
    <t>100001011</t>
  </si>
  <si>
    <t>100001012</t>
  </si>
  <si>
    <t>100001013</t>
  </si>
  <si>
    <t>100001014</t>
  </si>
  <si>
    <t>100001015</t>
  </si>
  <si>
    <t>100001016</t>
  </si>
  <si>
    <t>100001017</t>
  </si>
  <si>
    <t>100001018</t>
  </si>
  <si>
    <t>100001019</t>
  </si>
  <si>
    <t>100001020</t>
  </si>
  <si>
    <t>100001021</t>
  </si>
  <si>
    <t>100001022</t>
  </si>
  <si>
    <t>100001023</t>
  </si>
  <si>
    <t>100001024</t>
  </si>
  <si>
    <t>100001025</t>
  </si>
  <si>
    <t>ﾅｶﾔﾏ ｼｭﾝﾔ</t>
  </si>
  <si>
    <t>100001026</t>
  </si>
  <si>
    <t>100001027</t>
  </si>
  <si>
    <t>100001028</t>
  </si>
  <si>
    <t>100001029</t>
  </si>
  <si>
    <t>100001030</t>
  </si>
  <si>
    <t>100001031</t>
  </si>
  <si>
    <t>100001032</t>
  </si>
  <si>
    <t>100001033</t>
  </si>
  <si>
    <t>100001034</t>
  </si>
  <si>
    <t>100001035</t>
  </si>
  <si>
    <t>100001036</t>
  </si>
  <si>
    <t>100001037</t>
  </si>
  <si>
    <t>100001038</t>
  </si>
  <si>
    <t>100001039</t>
  </si>
  <si>
    <t>100001040</t>
  </si>
  <si>
    <t>100001041</t>
  </si>
  <si>
    <t>100001042</t>
  </si>
  <si>
    <t>100001043</t>
  </si>
  <si>
    <t>100001044</t>
  </si>
  <si>
    <t>100001045</t>
  </si>
  <si>
    <t>100001046</t>
  </si>
  <si>
    <t>100001047</t>
  </si>
  <si>
    <t>100001048</t>
  </si>
  <si>
    <t>100001049</t>
  </si>
  <si>
    <t>100001050</t>
  </si>
  <si>
    <t>100001051</t>
  </si>
  <si>
    <t>ﾉﾑﾗ ﾕｳｷ</t>
  </si>
  <si>
    <t>100001052</t>
  </si>
  <si>
    <t>100001053</t>
  </si>
  <si>
    <t>100001054</t>
  </si>
  <si>
    <t>100001055</t>
  </si>
  <si>
    <t>100001056</t>
  </si>
  <si>
    <t>100001057</t>
  </si>
  <si>
    <t>ｲﾄｳ ｿｳﾀ</t>
  </si>
  <si>
    <t>100001058</t>
  </si>
  <si>
    <t>100001059</t>
  </si>
  <si>
    <t>100001060</t>
  </si>
  <si>
    <t>100001061</t>
  </si>
  <si>
    <t>100001062</t>
  </si>
  <si>
    <t>100001063</t>
  </si>
  <si>
    <t>100001064</t>
  </si>
  <si>
    <t>100001065</t>
  </si>
  <si>
    <t>100001066</t>
  </si>
  <si>
    <t>埼玉県</t>
  </si>
  <si>
    <t>100001067</t>
  </si>
  <si>
    <t>100001068</t>
  </si>
  <si>
    <t>100001069</t>
  </si>
  <si>
    <t>100001070</t>
  </si>
  <si>
    <t>100001071</t>
  </si>
  <si>
    <t>100001072</t>
  </si>
  <si>
    <t>100001073</t>
  </si>
  <si>
    <t>100001074</t>
  </si>
  <si>
    <t>100001075</t>
  </si>
  <si>
    <t>100001076</t>
  </si>
  <si>
    <t>100001077</t>
  </si>
  <si>
    <t>100001078</t>
  </si>
  <si>
    <t>100001079</t>
  </si>
  <si>
    <t>ｻﾄｳ ﾖｼｷ</t>
  </si>
  <si>
    <t>100001080</t>
  </si>
  <si>
    <t>100001081</t>
  </si>
  <si>
    <t>100001082</t>
  </si>
  <si>
    <t>100001083</t>
  </si>
  <si>
    <t>100001084</t>
  </si>
  <si>
    <t>100001085</t>
  </si>
  <si>
    <t>100001086</t>
  </si>
  <si>
    <t>100001087</t>
  </si>
  <si>
    <t>100001088</t>
  </si>
  <si>
    <t>ｶﾄｳ ｺｳﾀ</t>
  </si>
  <si>
    <t>100001089</t>
  </si>
  <si>
    <t>100001090</t>
  </si>
  <si>
    <t>100001091</t>
  </si>
  <si>
    <t>100001092</t>
  </si>
  <si>
    <t>渡邊　晴貴</t>
  </si>
  <si>
    <t>ﾜﾀﾅﾍﾞ ﾊﾙｷ</t>
  </si>
  <si>
    <t>100001093</t>
  </si>
  <si>
    <t>100001094</t>
  </si>
  <si>
    <t>100001095</t>
  </si>
  <si>
    <t>100001096</t>
  </si>
  <si>
    <t>100001097</t>
  </si>
  <si>
    <t>100001098</t>
  </si>
  <si>
    <t>100001099</t>
  </si>
  <si>
    <t>100001100</t>
  </si>
  <si>
    <t>100001101</t>
  </si>
  <si>
    <t>100001102</t>
  </si>
  <si>
    <t>100001103</t>
  </si>
  <si>
    <t>100001104</t>
  </si>
  <si>
    <t>100001105</t>
  </si>
  <si>
    <t>100001106</t>
  </si>
  <si>
    <t>100001107</t>
  </si>
  <si>
    <t>100001108</t>
  </si>
  <si>
    <t>100001109</t>
  </si>
  <si>
    <t>100001110</t>
  </si>
  <si>
    <t>100001111</t>
  </si>
  <si>
    <t>100001112</t>
  </si>
  <si>
    <t>100001113</t>
  </si>
  <si>
    <t>100001114</t>
  </si>
  <si>
    <t>100001115</t>
  </si>
  <si>
    <t>100001116</t>
  </si>
  <si>
    <t>100001117</t>
  </si>
  <si>
    <t>100001118</t>
  </si>
  <si>
    <t>100001119</t>
  </si>
  <si>
    <t>100001120</t>
  </si>
  <si>
    <t>100001121</t>
  </si>
  <si>
    <t>100001122</t>
  </si>
  <si>
    <t>100001123</t>
  </si>
  <si>
    <t>100001124</t>
  </si>
  <si>
    <t>100001125</t>
  </si>
  <si>
    <t>100001126</t>
  </si>
  <si>
    <t>100001127</t>
  </si>
  <si>
    <t>100001128</t>
  </si>
  <si>
    <t>松下　陸</t>
  </si>
  <si>
    <t>ﾏﾂｼﾀ ﾘｸ</t>
  </si>
  <si>
    <t>100001129</t>
  </si>
  <si>
    <t>100001130</t>
  </si>
  <si>
    <t>100001131</t>
  </si>
  <si>
    <t>100001132</t>
  </si>
  <si>
    <t>100001133</t>
  </si>
  <si>
    <t>100001134</t>
  </si>
  <si>
    <t>100001135</t>
  </si>
  <si>
    <t>100001136</t>
  </si>
  <si>
    <t>100001137</t>
  </si>
  <si>
    <t>渡辺　歩夢</t>
  </si>
  <si>
    <t>ﾜﾀﾅﾍﾞ ｱﾕﾑ</t>
  </si>
  <si>
    <t>100001138</t>
  </si>
  <si>
    <t>100001139</t>
  </si>
  <si>
    <t>100001140</t>
  </si>
  <si>
    <t>100001141</t>
  </si>
  <si>
    <t>100001142</t>
  </si>
  <si>
    <t>100001143</t>
  </si>
  <si>
    <t>100001144</t>
  </si>
  <si>
    <t>100001145</t>
  </si>
  <si>
    <t>100001146</t>
  </si>
  <si>
    <t>100001147</t>
  </si>
  <si>
    <t>100001148</t>
  </si>
  <si>
    <t>100001149</t>
  </si>
  <si>
    <t>100001150</t>
  </si>
  <si>
    <t>100001151</t>
  </si>
  <si>
    <t>100001152</t>
  </si>
  <si>
    <t>100001153</t>
  </si>
  <si>
    <t>100001154</t>
  </si>
  <si>
    <t>100001155</t>
  </si>
  <si>
    <t>100001156</t>
  </si>
  <si>
    <t>100001157</t>
  </si>
  <si>
    <t>100001158</t>
  </si>
  <si>
    <t>100001159</t>
  </si>
  <si>
    <t>100001160</t>
  </si>
  <si>
    <t>100001161</t>
  </si>
  <si>
    <t>100001162</t>
  </si>
  <si>
    <t>100001163</t>
  </si>
  <si>
    <t>100001164</t>
  </si>
  <si>
    <t>100001165</t>
  </si>
  <si>
    <t>100001166</t>
  </si>
  <si>
    <t>100001167</t>
  </si>
  <si>
    <t>100001168</t>
  </si>
  <si>
    <t>100001169</t>
  </si>
  <si>
    <t>100001170</t>
  </si>
  <si>
    <t>100001171</t>
  </si>
  <si>
    <t>100001172</t>
  </si>
  <si>
    <t>100001173</t>
  </si>
  <si>
    <t>100001174</t>
  </si>
  <si>
    <t>100001175</t>
  </si>
  <si>
    <t>100001176</t>
  </si>
  <si>
    <t>100001177</t>
  </si>
  <si>
    <t>100001178</t>
  </si>
  <si>
    <t>100001179</t>
  </si>
  <si>
    <t>100001180</t>
  </si>
  <si>
    <t>100001181</t>
  </si>
  <si>
    <t>100001182</t>
  </si>
  <si>
    <t>100001183</t>
  </si>
  <si>
    <t>100001184</t>
  </si>
  <si>
    <t>100001185</t>
  </si>
  <si>
    <t>100001186</t>
  </si>
  <si>
    <t>100001187</t>
  </si>
  <si>
    <t>100001188</t>
  </si>
  <si>
    <t>100001189</t>
  </si>
  <si>
    <t>100001190</t>
  </si>
  <si>
    <t>100001191</t>
  </si>
  <si>
    <t>100001192</t>
  </si>
  <si>
    <t>100001193</t>
  </si>
  <si>
    <t>100001194</t>
  </si>
  <si>
    <t>100001195</t>
  </si>
  <si>
    <t>100001196</t>
  </si>
  <si>
    <t>100001197</t>
  </si>
  <si>
    <t>100001198</t>
  </si>
  <si>
    <t>100001199</t>
  </si>
  <si>
    <t>100001200</t>
  </si>
  <si>
    <t>100001201</t>
  </si>
  <si>
    <t>100001202</t>
  </si>
  <si>
    <t>100001203</t>
  </si>
  <si>
    <t>100001204</t>
  </si>
  <si>
    <t>100001205</t>
  </si>
  <si>
    <t>100001206</t>
  </si>
  <si>
    <t>100001207</t>
  </si>
  <si>
    <t>100001208</t>
  </si>
  <si>
    <t>100001209</t>
  </si>
  <si>
    <t>100001210</t>
  </si>
  <si>
    <t>100001211</t>
  </si>
  <si>
    <t>100001212</t>
  </si>
  <si>
    <t>100001213</t>
  </si>
  <si>
    <t>100001214</t>
  </si>
  <si>
    <t>100001215</t>
  </si>
  <si>
    <t>100001216</t>
  </si>
  <si>
    <t>100001217</t>
  </si>
  <si>
    <t>100001218</t>
  </si>
  <si>
    <t>100001219</t>
  </si>
  <si>
    <t>100001220</t>
  </si>
  <si>
    <t>100001221</t>
  </si>
  <si>
    <t>100001222</t>
  </si>
  <si>
    <t>100001223</t>
  </si>
  <si>
    <t>100001224</t>
  </si>
  <si>
    <t>100001225</t>
  </si>
  <si>
    <t>谷川原　龍之介</t>
  </si>
  <si>
    <t>ﾀﾆｶﾞﾜﾗ ﾘｭｳﾉｽｹ</t>
  </si>
  <si>
    <t>100001226</t>
  </si>
  <si>
    <t>深松　佳範</t>
  </si>
  <si>
    <t>ﾌｶﾏﾂ ﾖｼﾉﾘ</t>
  </si>
  <si>
    <t>100001227</t>
  </si>
  <si>
    <t>100001228</t>
  </si>
  <si>
    <t>100001229</t>
  </si>
  <si>
    <t>100001230</t>
  </si>
  <si>
    <t>岡野　宇真</t>
  </si>
  <si>
    <t>ｵｶﾉ ﾀｶﾏｻ</t>
  </si>
  <si>
    <t>100001231</t>
  </si>
  <si>
    <t>笠原　大暉</t>
  </si>
  <si>
    <t>ｶｻﾊﾗ ﾀﾞｲｷ</t>
  </si>
  <si>
    <t>100001232</t>
  </si>
  <si>
    <t>宗宮　大起</t>
  </si>
  <si>
    <t>ｿｳﾐﾔ ﾀｲｷ</t>
  </si>
  <si>
    <t>100001233</t>
  </si>
  <si>
    <t>100001234</t>
  </si>
  <si>
    <t>100001235</t>
  </si>
  <si>
    <t>100001236</t>
  </si>
  <si>
    <t>100001237</t>
  </si>
  <si>
    <t>100001238</t>
  </si>
  <si>
    <t>100001239</t>
  </si>
  <si>
    <t>100001240</t>
  </si>
  <si>
    <t>100001241</t>
  </si>
  <si>
    <t>100001242</t>
  </si>
  <si>
    <t>100001243</t>
  </si>
  <si>
    <t>100001244</t>
  </si>
  <si>
    <t>100001245</t>
  </si>
  <si>
    <t>100001246</t>
  </si>
  <si>
    <t>100001247</t>
  </si>
  <si>
    <t>100001248</t>
  </si>
  <si>
    <t>100001249</t>
  </si>
  <si>
    <t>100001250</t>
  </si>
  <si>
    <t>100001251</t>
  </si>
  <si>
    <t>出島　典斗</t>
  </si>
  <si>
    <t>ﾃﾞｼﾞﾏ ﾃﾝﾄ</t>
  </si>
  <si>
    <t>100001252</t>
  </si>
  <si>
    <t>100001253</t>
  </si>
  <si>
    <t>100001254</t>
  </si>
  <si>
    <t>100001255</t>
  </si>
  <si>
    <t>100001256</t>
  </si>
  <si>
    <t>100001257</t>
  </si>
  <si>
    <t>100001258</t>
  </si>
  <si>
    <t>100001259</t>
  </si>
  <si>
    <t>100001260</t>
  </si>
  <si>
    <t>100001261</t>
  </si>
  <si>
    <t>100001262</t>
  </si>
  <si>
    <t>100001263</t>
  </si>
  <si>
    <t>100001264</t>
  </si>
  <si>
    <t>100001265</t>
  </si>
  <si>
    <t>100001266</t>
  </si>
  <si>
    <t>100001267</t>
  </si>
  <si>
    <t>100001268</t>
  </si>
  <si>
    <t>100001269</t>
  </si>
  <si>
    <t>100001270</t>
  </si>
  <si>
    <t>ﾜﾀﾅﾍﾞ ﾅｵｷ</t>
  </si>
  <si>
    <t>100001271</t>
  </si>
  <si>
    <t>100001272</t>
  </si>
  <si>
    <t>100001273</t>
  </si>
  <si>
    <t>100001274</t>
  </si>
  <si>
    <t>100001275</t>
  </si>
  <si>
    <t>100001276</t>
  </si>
  <si>
    <t>100001277</t>
  </si>
  <si>
    <t>泉　主馬</t>
  </si>
  <si>
    <t>ｲｽﾞﾐ ｶｽﾞﾏ</t>
  </si>
  <si>
    <t>100001278</t>
  </si>
  <si>
    <t>100001279</t>
  </si>
  <si>
    <t>100001280</t>
  </si>
  <si>
    <t>100001281</t>
  </si>
  <si>
    <t>東京都</t>
  </si>
  <si>
    <t>100001282</t>
  </si>
  <si>
    <t>100001283</t>
  </si>
  <si>
    <t>100001284</t>
  </si>
  <si>
    <t>100001285</t>
  </si>
  <si>
    <t>100001286</t>
  </si>
  <si>
    <t>100001287</t>
  </si>
  <si>
    <t>100001288</t>
  </si>
  <si>
    <t>100001289</t>
  </si>
  <si>
    <t>100001290</t>
  </si>
  <si>
    <t>100001291</t>
  </si>
  <si>
    <t>100001292</t>
  </si>
  <si>
    <t>100001293</t>
  </si>
  <si>
    <t>100001294</t>
  </si>
  <si>
    <t>100001295</t>
  </si>
  <si>
    <t>100001296</t>
  </si>
  <si>
    <t>100001297</t>
  </si>
  <si>
    <t>100001298</t>
  </si>
  <si>
    <t>100001299</t>
  </si>
  <si>
    <t>100001300</t>
  </si>
  <si>
    <t>100001301</t>
  </si>
  <si>
    <t>100001302</t>
  </si>
  <si>
    <t>100001303</t>
  </si>
  <si>
    <t>100001304</t>
  </si>
  <si>
    <t>100001305</t>
  </si>
  <si>
    <t>100001306</t>
  </si>
  <si>
    <t>100001307</t>
  </si>
  <si>
    <t>野村　昂生</t>
  </si>
  <si>
    <t>ﾉﾑﾗ ﾀｶｷ</t>
  </si>
  <si>
    <t>100001308</t>
  </si>
  <si>
    <t>100001309</t>
  </si>
  <si>
    <t>100001310</t>
  </si>
  <si>
    <t>100001311</t>
  </si>
  <si>
    <t>藤澤　健一</t>
  </si>
  <si>
    <t>ﾌｼﾞｻﾜ ｹﾝｲﾁ</t>
  </si>
  <si>
    <t>100001312</t>
  </si>
  <si>
    <t>100001313</t>
  </si>
  <si>
    <t>100001314</t>
  </si>
  <si>
    <t>100001315</t>
  </si>
  <si>
    <t>100001316</t>
  </si>
  <si>
    <t>100001317</t>
  </si>
  <si>
    <t>100001318</t>
  </si>
  <si>
    <t>100001319</t>
  </si>
  <si>
    <t>100001320</t>
  </si>
  <si>
    <t>100001321</t>
  </si>
  <si>
    <t>100001322</t>
  </si>
  <si>
    <t>100001323</t>
  </si>
  <si>
    <t>100001324</t>
  </si>
  <si>
    <t>100001325</t>
  </si>
  <si>
    <t>100001326</t>
  </si>
  <si>
    <t>100001327</t>
  </si>
  <si>
    <t>100001328</t>
  </si>
  <si>
    <t>100001329</t>
  </si>
  <si>
    <t>100001330</t>
  </si>
  <si>
    <t>100001331</t>
  </si>
  <si>
    <t>100001332</t>
  </si>
  <si>
    <t>100001333</t>
  </si>
  <si>
    <t>100001334</t>
  </si>
  <si>
    <t>100001335</t>
  </si>
  <si>
    <t>100001336</t>
  </si>
  <si>
    <t>100001337</t>
  </si>
  <si>
    <t>100001338</t>
  </si>
  <si>
    <t>100001339</t>
  </si>
  <si>
    <t>100001340</t>
  </si>
  <si>
    <t>100001341</t>
  </si>
  <si>
    <t>100001342</t>
  </si>
  <si>
    <t>100001343</t>
  </si>
  <si>
    <t>100001344</t>
  </si>
  <si>
    <t>100001345</t>
  </si>
  <si>
    <t>100001346</t>
  </si>
  <si>
    <t>100001347</t>
  </si>
  <si>
    <t>100001348</t>
  </si>
  <si>
    <t>100001349</t>
  </si>
  <si>
    <t>100001350</t>
  </si>
  <si>
    <t>100001351</t>
  </si>
  <si>
    <t>100001352</t>
  </si>
  <si>
    <t>100001353</t>
  </si>
  <si>
    <t>安田　啓人</t>
  </si>
  <si>
    <t>ﾔｽﾀﾞ ﾋﾛﾄ</t>
  </si>
  <si>
    <t>100001354</t>
  </si>
  <si>
    <t>100001355</t>
  </si>
  <si>
    <t>100001356</t>
  </si>
  <si>
    <t>100001357</t>
  </si>
  <si>
    <t>沼津工業高等専門学校</t>
  </si>
  <si>
    <t>100001358</t>
  </si>
  <si>
    <t>100001359</t>
  </si>
  <si>
    <t>100001360</t>
  </si>
  <si>
    <t>100001361</t>
  </si>
  <si>
    <t>100001362</t>
  </si>
  <si>
    <t>100001363</t>
  </si>
  <si>
    <t>100001364</t>
  </si>
  <si>
    <t>100001365</t>
  </si>
  <si>
    <t>100001366</t>
  </si>
  <si>
    <t>100001367</t>
  </si>
  <si>
    <t>100001368</t>
  </si>
  <si>
    <t>中村　文哉</t>
  </si>
  <si>
    <t>ﾅｶﾑﾗ ﾌﾐﾔ</t>
  </si>
  <si>
    <t>100001369</t>
  </si>
  <si>
    <t>100001370</t>
  </si>
  <si>
    <t>100001371</t>
  </si>
  <si>
    <t>100001372</t>
  </si>
  <si>
    <t>100001373</t>
  </si>
  <si>
    <t>100001374</t>
  </si>
  <si>
    <t>100001375</t>
  </si>
  <si>
    <t>100001376</t>
  </si>
  <si>
    <t>100001377</t>
  </si>
  <si>
    <t>100001378</t>
  </si>
  <si>
    <t>100001379</t>
  </si>
  <si>
    <t>100001380</t>
  </si>
  <si>
    <t>100001381</t>
  </si>
  <si>
    <t>本村　旬</t>
  </si>
  <si>
    <t>ﾓﾄﾑﾗ ｼﾞｭﾝ</t>
  </si>
  <si>
    <t>100001382</t>
  </si>
  <si>
    <t>100001383</t>
  </si>
  <si>
    <t>100001384</t>
  </si>
  <si>
    <t>100001385</t>
  </si>
  <si>
    <t>100001386</t>
  </si>
  <si>
    <t>100001387</t>
  </si>
  <si>
    <t>100001388</t>
  </si>
  <si>
    <t>100001389</t>
  </si>
  <si>
    <t>100001390</t>
  </si>
  <si>
    <t>100001391</t>
  </si>
  <si>
    <t>100001392</t>
  </si>
  <si>
    <t>100001393</t>
  </si>
  <si>
    <t>100001394</t>
  </si>
  <si>
    <t>100001395</t>
  </si>
  <si>
    <t>100001396</t>
  </si>
  <si>
    <t>100001397</t>
  </si>
  <si>
    <t>100001398</t>
  </si>
  <si>
    <t>100001399</t>
  </si>
  <si>
    <t>100001400</t>
  </si>
  <si>
    <t>100001401</t>
  </si>
  <si>
    <t>100001402</t>
  </si>
  <si>
    <t>100001403</t>
  </si>
  <si>
    <t>100001404</t>
  </si>
  <si>
    <t>100001405</t>
  </si>
  <si>
    <t>100001406</t>
  </si>
  <si>
    <t>100001407</t>
  </si>
  <si>
    <t>100001408</t>
  </si>
  <si>
    <t>100001409</t>
  </si>
  <si>
    <t>100001410</t>
  </si>
  <si>
    <t>100001411</t>
  </si>
  <si>
    <t>ﾐｽﾞﾉ ﾕｳｽｹ</t>
  </si>
  <si>
    <t>100001412</t>
  </si>
  <si>
    <t>100001413</t>
  </si>
  <si>
    <t>100001414</t>
  </si>
  <si>
    <t>100001415</t>
  </si>
  <si>
    <t>榊原　章人</t>
  </si>
  <si>
    <t>ｻｶｷﾊﾞﾗ ｱｷﾋﾄ</t>
  </si>
  <si>
    <t>100001416</t>
  </si>
  <si>
    <t>100001417</t>
  </si>
  <si>
    <t>100001418</t>
  </si>
  <si>
    <t>100001419</t>
  </si>
  <si>
    <t>森岡　隆文</t>
  </si>
  <si>
    <t>ﾓﾘｵｶ ﾀｶﾌﾐ</t>
  </si>
  <si>
    <t>100001420</t>
  </si>
  <si>
    <t>100001421</t>
  </si>
  <si>
    <t>100001422</t>
  </si>
  <si>
    <t>100001423</t>
  </si>
  <si>
    <t>100001424</t>
  </si>
  <si>
    <t>100001425</t>
  </si>
  <si>
    <t>100001426</t>
  </si>
  <si>
    <t>100001427</t>
  </si>
  <si>
    <t>100001428</t>
  </si>
  <si>
    <t>100001429</t>
  </si>
  <si>
    <t>ｱﾀﾞﾁ ｾｲﾔ</t>
  </si>
  <si>
    <t>100001430</t>
  </si>
  <si>
    <t>内田　朋秀</t>
  </si>
  <si>
    <t>ｳﾁﾀﾞ ﾄﾓﾋﾃﾞ</t>
  </si>
  <si>
    <t>100001431</t>
  </si>
  <si>
    <t>大江　崇</t>
  </si>
  <si>
    <t>ｵｵｴ ﾀｶｼ</t>
  </si>
  <si>
    <t>100001432</t>
  </si>
  <si>
    <t>100001433</t>
  </si>
  <si>
    <t>勝田　哲史</t>
  </si>
  <si>
    <t>ｶｯﾀ ﾃﾂﾌﾐ</t>
  </si>
  <si>
    <t>100001434</t>
  </si>
  <si>
    <t>100001435</t>
  </si>
  <si>
    <t>100001436</t>
  </si>
  <si>
    <t>100001437</t>
  </si>
  <si>
    <t>小林　篤生</t>
  </si>
  <si>
    <t>ｺﾊﾞﾔｼ ｱﾂｷ</t>
  </si>
  <si>
    <t>100001438</t>
  </si>
  <si>
    <t>100001439</t>
  </si>
  <si>
    <t>100001440</t>
  </si>
  <si>
    <t>長谷川　和紀</t>
  </si>
  <si>
    <t>ﾊｾｶﾞﾜ ｶｽﾞｷ</t>
  </si>
  <si>
    <t>100001441</t>
  </si>
  <si>
    <t>100001442</t>
  </si>
  <si>
    <t>100001443</t>
  </si>
  <si>
    <t>100001444</t>
  </si>
  <si>
    <t>和田　慎太郎</t>
  </si>
  <si>
    <t>ﾜﾀﾞ ｼﾝﾀﾛｳ</t>
  </si>
  <si>
    <t>100001445</t>
  </si>
  <si>
    <t>100001446</t>
  </si>
  <si>
    <t>100001447</t>
  </si>
  <si>
    <t>100001448</t>
  </si>
  <si>
    <t>100001449</t>
  </si>
  <si>
    <t>100001450</t>
  </si>
  <si>
    <t>100001451</t>
  </si>
  <si>
    <t>100001452</t>
  </si>
  <si>
    <t>100001453</t>
  </si>
  <si>
    <t>100001454</t>
  </si>
  <si>
    <t>100001455</t>
  </si>
  <si>
    <t>100001456</t>
  </si>
  <si>
    <t>100001457</t>
  </si>
  <si>
    <t>100001458</t>
  </si>
  <si>
    <t>100001459</t>
  </si>
  <si>
    <t>100001460</t>
  </si>
  <si>
    <t>100001461</t>
  </si>
  <si>
    <t>100001462</t>
  </si>
  <si>
    <t>100001463</t>
  </si>
  <si>
    <t>100001464</t>
  </si>
  <si>
    <t>100001465</t>
  </si>
  <si>
    <t>100001466</t>
  </si>
  <si>
    <t>100001467</t>
  </si>
  <si>
    <t>100001468</t>
  </si>
  <si>
    <t>100001469</t>
  </si>
  <si>
    <t>100001470</t>
  </si>
  <si>
    <t>100001471</t>
  </si>
  <si>
    <t>100001472</t>
  </si>
  <si>
    <t>100001473</t>
  </si>
  <si>
    <t>100001474</t>
  </si>
  <si>
    <t>100001475</t>
  </si>
  <si>
    <t>100001476</t>
  </si>
  <si>
    <t>100001477</t>
  </si>
  <si>
    <t>100001478</t>
  </si>
  <si>
    <t>100001479</t>
  </si>
  <si>
    <t>100001480</t>
  </si>
  <si>
    <t>平井　悠喜</t>
  </si>
  <si>
    <t>ﾋﾗｲ ﾊﾙｷ</t>
  </si>
  <si>
    <t>100001481</t>
  </si>
  <si>
    <t>100001482</t>
  </si>
  <si>
    <t>100001483</t>
  </si>
  <si>
    <t>100001484</t>
  </si>
  <si>
    <t>100001485</t>
  </si>
  <si>
    <t>100001486</t>
  </si>
  <si>
    <t>100001487</t>
  </si>
  <si>
    <t>100001488</t>
  </si>
  <si>
    <t>100001489</t>
  </si>
  <si>
    <t>100001490</t>
  </si>
  <si>
    <t>100001491</t>
  </si>
  <si>
    <t>100001492</t>
  </si>
  <si>
    <t>100001493</t>
  </si>
  <si>
    <t>100001494</t>
  </si>
  <si>
    <t>100001495</t>
  </si>
  <si>
    <t>100001496</t>
  </si>
  <si>
    <t>100001497</t>
  </si>
  <si>
    <t>100001498</t>
  </si>
  <si>
    <t>100001499</t>
  </si>
  <si>
    <t>100001500</t>
  </si>
  <si>
    <t>100001501</t>
  </si>
  <si>
    <t>100001502</t>
  </si>
  <si>
    <t>100001503</t>
  </si>
  <si>
    <t>100001504</t>
  </si>
  <si>
    <t>100001505</t>
  </si>
  <si>
    <t>100001506</t>
  </si>
  <si>
    <t>100001507</t>
  </si>
  <si>
    <t>100001508</t>
  </si>
  <si>
    <t>100001509</t>
  </si>
  <si>
    <t>100001510</t>
  </si>
  <si>
    <t>100001511</t>
  </si>
  <si>
    <t>澤村　健斗</t>
  </si>
  <si>
    <t>ｻﾜﾑﾗ ｹﾝﾄ</t>
  </si>
  <si>
    <t>100001512</t>
  </si>
  <si>
    <t>竹村　颯真</t>
  </si>
  <si>
    <t>ﾀｹﾑﾗ ｿｳﾏ</t>
  </si>
  <si>
    <t>100001513</t>
  </si>
  <si>
    <t>100001514</t>
  </si>
  <si>
    <t>100001515</t>
  </si>
  <si>
    <t>100001516</t>
  </si>
  <si>
    <t>100001517</t>
  </si>
  <si>
    <t>100001518</t>
  </si>
  <si>
    <t>100001519</t>
  </si>
  <si>
    <t>100001520</t>
  </si>
  <si>
    <t>田畑　論太郎</t>
  </si>
  <si>
    <t>100001521</t>
  </si>
  <si>
    <t>100001522</t>
  </si>
  <si>
    <t>100001523</t>
  </si>
  <si>
    <t>100001524</t>
  </si>
  <si>
    <t>100001525</t>
  </si>
  <si>
    <t>平野　和弥</t>
  </si>
  <si>
    <t>ﾋﾗﾉ ｶｽﾞﾔ</t>
  </si>
  <si>
    <t>100001526</t>
  </si>
  <si>
    <t>100001527</t>
  </si>
  <si>
    <t>千野　雅人</t>
  </si>
  <si>
    <t>ﾁﾉ ﾏｻﾄ</t>
  </si>
  <si>
    <t>100001528</t>
  </si>
  <si>
    <t>100001529</t>
  </si>
  <si>
    <t>100001530</t>
  </si>
  <si>
    <t>100001531</t>
  </si>
  <si>
    <t>100001532</t>
  </si>
  <si>
    <t>100001533</t>
  </si>
  <si>
    <t>100001534</t>
  </si>
  <si>
    <t>100001535</t>
  </si>
  <si>
    <t>100001536</t>
  </si>
  <si>
    <t>100001537</t>
  </si>
  <si>
    <t>100001538</t>
  </si>
  <si>
    <t>100001539</t>
  </si>
  <si>
    <t>100001540</t>
  </si>
  <si>
    <t>100001541</t>
  </si>
  <si>
    <t>100001542</t>
  </si>
  <si>
    <t>100001543</t>
  </si>
  <si>
    <t>100001544</t>
  </si>
  <si>
    <t>100001545</t>
  </si>
  <si>
    <t>100001546</t>
  </si>
  <si>
    <t>100001547</t>
  </si>
  <si>
    <t>100001548</t>
  </si>
  <si>
    <t>100001549</t>
  </si>
  <si>
    <t>100001550</t>
  </si>
  <si>
    <t>100001551</t>
  </si>
  <si>
    <t>100001552</t>
  </si>
  <si>
    <t>100001553</t>
  </si>
  <si>
    <t>100001554</t>
  </si>
  <si>
    <t>100001555</t>
  </si>
  <si>
    <t>100001556</t>
  </si>
  <si>
    <t>100001557</t>
  </si>
  <si>
    <t>100001558</t>
  </si>
  <si>
    <t>100001559</t>
  </si>
  <si>
    <t>100001560</t>
  </si>
  <si>
    <t>100001561</t>
  </si>
  <si>
    <t>100001562</t>
  </si>
  <si>
    <t>100001563</t>
  </si>
  <si>
    <t>100001564</t>
  </si>
  <si>
    <t>100001565</t>
  </si>
  <si>
    <t>100001566</t>
  </si>
  <si>
    <t>100001567</t>
  </si>
  <si>
    <t>100001568</t>
  </si>
  <si>
    <t>100001569</t>
  </si>
  <si>
    <t>100001570</t>
  </si>
  <si>
    <t>100001571</t>
  </si>
  <si>
    <t>100001572</t>
  </si>
  <si>
    <t>100001573</t>
  </si>
  <si>
    <t>100001574</t>
  </si>
  <si>
    <t>100001575</t>
  </si>
  <si>
    <t>100001576</t>
  </si>
  <si>
    <t>100001577</t>
  </si>
  <si>
    <t>100001578</t>
  </si>
  <si>
    <t>100001579</t>
  </si>
  <si>
    <t>100001580</t>
  </si>
  <si>
    <t>100001581</t>
  </si>
  <si>
    <t>100001582</t>
  </si>
  <si>
    <t>100001583</t>
  </si>
  <si>
    <t>100001584</t>
  </si>
  <si>
    <t>100001585</t>
  </si>
  <si>
    <t>100001586</t>
  </si>
  <si>
    <t>100001587</t>
  </si>
  <si>
    <t>100001588</t>
  </si>
  <si>
    <t>100001589</t>
  </si>
  <si>
    <t>100001590</t>
  </si>
  <si>
    <t>100001591</t>
  </si>
  <si>
    <t>100001592</t>
  </si>
  <si>
    <t>100001593</t>
  </si>
  <si>
    <t>100001594</t>
  </si>
  <si>
    <t>100001595</t>
  </si>
  <si>
    <t>100001596</t>
  </si>
  <si>
    <t>100001597</t>
  </si>
  <si>
    <t>100001598</t>
  </si>
  <si>
    <t>100001599</t>
  </si>
  <si>
    <t>100001600</t>
  </si>
  <si>
    <t>100001601</t>
  </si>
  <si>
    <t>100001602</t>
  </si>
  <si>
    <t>100001603</t>
  </si>
  <si>
    <t>100001604</t>
  </si>
  <si>
    <t>100001605</t>
  </si>
  <si>
    <t>100001606</t>
  </si>
  <si>
    <t>100001607</t>
  </si>
  <si>
    <t>100001608</t>
  </si>
  <si>
    <t>100001609</t>
  </si>
  <si>
    <t>100001610</t>
  </si>
  <si>
    <t>100001611</t>
  </si>
  <si>
    <t>100001612</t>
  </si>
  <si>
    <t>100001613</t>
  </si>
  <si>
    <t>100001614</t>
  </si>
  <si>
    <t>100001615</t>
  </si>
  <si>
    <t>100001616</t>
  </si>
  <si>
    <t>100001617</t>
  </si>
  <si>
    <t>100001618</t>
  </si>
  <si>
    <t>100001619</t>
  </si>
  <si>
    <t>100001620</t>
  </si>
  <si>
    <t>100001621</t>
  </si>
  <si>
    <t>100001622</t>
  </si>
  <si>
    <t>100001623</t>
  </si>
  <si>
    <t>100001624</t>
  </si>
  <si>
    <t>100001625</t>
  </si>
  <si>
    <t>100001626</t>
  </si>
  <si>
    <t>100001627</t>
  </si>
  <si>
    <t>100001628</t>
  </si>
  <si>
    <t>100001629</t>
  </si>
  <si>
    <t>100001630</t>
  </si>
  <si>
    <t>100001631</t>
  </si>
  <si>
    <t>100001632</t>
  </si>
  <si>
    <t>100001633</t>
  </si>
  <si>
    <t>100001634</t>
  </si>
  <si>
    <t>100001635</t>
  </si>
  <si>
    <t>100001636</t>
  </si>
  <si>
    <t>100001637</t>
  </si>
  <si>
    <t>100001638</t>
  </si>
  <si>
    <t>100001639</t>
  </si>
  <si>
    <t>100001640</t>
  </si>
  <si>
    <t>100001641</t>
  </si>
  <si>
    <t>100001642</t>
  </si>
  <si>
    <t>100001643</t>
  </si>
  <si>
    <t>100001644</t>
  </si>
  <si>
    <t>100001645</t>
  </si>
  <si>
    <t>100001646</t>
  </si>
  <si>
    <t>100001647</t>
  </si>
  <si>
    <t>100001648</t>
  </si>
  <si>
    <t>100001649</t>
  </si>
  <si>
    <t>100001650</t>
  </si>
  <si>
    <t>100001651</t>
  </si>
  <si>
    <t>100001652</t>
  </si>
  <si>
    <t>100001653</t>
  </si>
  <si>
    <t>100001654</t>
  </si>
  <si>
    <t>100001655</t>
  </si>
  <si>
    <t>100001656</t>
  </si>
  <si>
    <t>100001657</t>
  </si>
  <si>
    <t>100001658</t>
  </si>
  <si>
    <t>100001659</t>
  </si>
  <si>
    <t>100001660</t>
  </si>
  <si>
    <t>100001661</t>
  </si>
  <si>
    <t>100001662</t>
  </si>
  <si>
    <t>100001663</t>
  </si>
  <si>
    <t>100001664</t>
  </si>
  <si>
    <t>100001665</t>
  </si>
  <si>
    <t>100001666</t>
  </si>
  <si>
    <t>100001667</t>
  </si>
  <si>
    <t>100001668</t>
  </si>
  <si>
    <t>100001669</t>
  </si>
  <si>
    <t>100001670</t>
  </si>
  <si>
    <t>100001671</t>
  </si>
  <si>
    <t>100001672</t>
  </si>
  <si>
    <t>100001673</t>
  </si>
  <si>
    <t>100001674</t>
  </si>
  <si>
    <t>100001675</t>
  </si>
  <si>
    <t>100001676</t>
  </si>
  <si>
    <t>100001677</t>
  </si>
  <si>
    <t>100001678</t>
  </si>
  <si>
    <t>100001679</t>
  </si>
  <si>
    <t>100001680</t>
  </si>
  <si>
    <t>100001681</t>
  </si>
  <si>
    <t>100001682</t>
  </si>
  <si>
    <t>100001683</t>
  </si>
  <si>
    <t>100001684</t>
  </si>
  <si>
    <t>100001685</t>
  </si>
  <si>
    <t>100001686</t>
  </si>
  <si>
    <t>100001687</t>
  </si>
  <si>
    <t>100001688</t>
  </si>
  <si>
    <t>100001689</t>
  </si>
  <si>
    <t>100001690</t>
  </si>
  <si>
    <t>100001691</t>
  </si>
  <si>
    <t>100001692</t>
  </si>
  <si>
    <t>100001693</t>
  </si>
  <si>
    <t>100001694</t>
  </si>
  <si>
    <t>100001695</t>
  </si>
  <si>
    <t>100001696</t>
  </si>
  <si>
    <t>100001697</t>
  </si>
  <si>
    <t>100001698</t>
  </si>
  <si>
    <t>100001699</t>
  </si>
  <si>
    <t>100001700</t>
  </si>
  <si>
    <t>100001701</t>
  </si>
  <si>
    <t>100001702</t>
  </si>
  <si>
    <t>100001703</t>
  </si>
  <si>
    <t>100001704</t>
  </si>
  <si>
    <t>100001705</t>
  </si>
  <si>
    <t>100001706</t>
  </si>
  <si>
    <t>100001707</t>
  </si>
  <si>
    <t>100001708</t>
  </si>
  <si>
    <t>100001709</t>
  </si>
  <si>
    <t>100001710</t>
  </si>
  <si>
    <t>100001711</t>
  </si>
  <si>
    <t>100001712</t>
  </si>
  <si>
    <t>100001713</t>
  </si>
  <si>
    <t>100001714</t>
  </si>
  <si>
    <t>100001715</t>
  </si>
  <si>
    <t>100001716</t>
  </si>
  <si>
    <t>100001717</t>
  </si>
  <si>
    <t>100001718</t>
  </si>
  <si>
    <t>100001719</t>
  </si>
  <si>
    <t>100001720</t>
  </si>
  <si>
    <t>100001721</t>
  </si>
  <si>
    <t>100001722</t>
  </si>
  <si>
    <t>100001723</t>
  </si>
  <si>
    <t>100001724</t>
  </si>
  <si>
    <t>100001725</t>
  </si>
  <si>
    <t>100001726</t>
  </si>
  <si>
    <t>100001727</t>
  </si>
  <si>
    <t>100001728</t>
  </si>
  <si>
    <t>100001729</t>
  </si>
  <si>
    <t>100001730</t>
  </si>
  <si>
    <t>100001731</t>
  </si>
  <si>
    <t>100001732</t>
  </si>
  <si>
    <t>100001733</t>
  </si>
  <si>
    <t>100001734</t>
  </si>
  <si>
    <t>100001735</t>
  </si>
  <si>
    <t>100001736</t>
  </si>
  <si>
    <t>100001737</t>
  </si>
  <si>
    <t>100001738</t>
  </si>
  <si>
    <t>100001739</t>
  </si>
  <si>
    <t>100001740</t>
  </si>
  <si>
    <t>100001741</t>
  </si>
  <si>
    <t>100001742</t>
  </si>
  <si>
    <t>100001743</t>
  </si>
  <si>
    <t>100001744</t>
  </si>
  <si>
    <t>100001745</t>
  </si>
  <si>
    <t>100001746</t>
  </si>
  <si>
    <t>100001747</t>
  </si>
  <si>
    <t>100001748</t>
  </si>
  <si>
    <t>100001749</t>
  </si>
  <si>
    <t>100001750</t>
  </si>
  <si>
    <t>100001751</t>
  </si>
  <si>
    <t>100001752</t>
  </si>
  <si>
    <t>100001753</t>
  </si>
  <si>
    <t>100001754</t>
  </si>
  <si>
    <t>100001755</t>
  </si>
  <si>
    <t>100001756</t>
  </si>
  <si>
    <t>100001757</t>
  </si>
  <si>
    <t>100001758</t>
  </si>
  <si>
    <t>100001759</t>
  </si>
  <si>
    <t>100001760</t>
  </si>
  <si>
    <t>100001761</t>
  </si>
  <si>
    <t>100001762</t>
  </si>
  <si>
    <t>100001763</t>
  </si>
  <si>
    <t>100001764</t>
  </si>
  <si>
    <t>100001765</t>
  </si>
  <si>
    <t>100001766</t>
  </si>
  <si>
    <t>100001767</t>
  </si>
  <si>
    <t>100001768</t>
  </si>
  <si>
    <t>100001769</t>
  </si>
  <si>
    <t>100001770</t>
  </si>
  <si>
    <t>100001771</t>
  </si>
  <si>
    <t>100001772</t>
  </si>
  <si>
    <t>100001773</t>
  </si>
  <si>
    <t>100001774</t>
  </si>
  <si>
    <t>100001775</t>
  </si>
  <si>
    <t>100001776</t>
  </si>
  <si>
    <t>100001777</t>
  </si>
  <si>
    <t>100001778</t>
  </si>
  <si>
    <t>100001779</t>
  </si>
  <si>
    <t>100001780</t>
  </si>
  <si>
    <t>100001781</t>
  </si>
  <si>
    <t>100001782</t>
  </si>
  <si>
    <t>100001783</t>
  </si>
  <si>
    <t>100001784</t>
  </si>
  <si>
    <t>100001785</t>
  </si>
  <si>
    <t>100001786</t>
  </si>
  <si>
    <t>100001787</t>
  </si>
  <si>
    <t>100001788</t>
  </si>
  <si>
    <t>100001789</t>
  </si>
  <si>
    <t>100001790</t>
  </si>
  <si>
    <t>100001791</t>
  </si>
  <si>
    <t>100001792</t>
  </si>
  <si>
    <t>100001793</t>
  </si>
  <si>
    <t>100001794</t>
  </si>
  <si>
    <t>100001795</t>
  </si>
  <si>
    <t>100001796</t>
  </si>
  <si>
    <t>100001797</t>
  </si>
  <si>
    <t>100001798</t>
  </si>
  <si>
    <t>100001799</t>
  </si>
  <si>
    <t>100001800</t>
  </si>
  <si>
    <t>100001801</t>
  </si>
  <si>
    <t>100001802</t>
  </si>
  <si>
    <t>100001803</t>
  </si>
  <si>
    <t>100001804</t>
  </si>
  <si>
    <t>100001805</t>
  </si>
  <si>
    <t>100001806</t>
  </si>
  <si>
    <t>100001807</t>
  </si>
  <si>
    <t>100001808</t>
  </si>
  <si>
    <t>100001809</t>
  </si>
  <si>
    <t>100001810</t>
  </si>
  <si>
    <t>100001811</t>
  </si>
  <si>
    <t>100001812</t>
  </si>
  <si>
    <t>100001813</t>
  </si>
  <si>
    <t>100001814</t>
  </si>
  <si>
    <t>100001815</t>
  </si>
  <si>
    <t>100001816</t>
  </si>
  <si>
    <t>100001817</t>
  </si>
  <si>
    <t>100001818</t>
  </si>
  <si>
    <t>100001819</t>
  </si>
  <si>
    <t>100001820</t>
  </si>
  <si>
    <t>100001821</t>
  </si>
  <si>
    <t>100001822</t>
  </si>
  <si>
    <t>100001823</t>
  </si>
  <si>
    <t>100001824</t>
  </si>
  <si>
    <t>100001825</t>
  </si>
  <si>
    <t>100001826</t>
  </si>
  <si>
    <t>100001827</t>
  </si>
  <si>
    <t>100001828</t>
  </si>
  <si>
    <t>100001829</t>
  </si>
  <si>
    <t>100001830</t>
  </si>
  <si>
    <t>100001831</t>
  </si>
  <si>
    <t>100001832</t>
  </si>
  <si>
    <t>100001833</t>
  </si>
  <si>
    <t>100001834</t>
  </si>
  <si>
    <t>100001835</t>
  </si>
  <si>
    <t>100001836</t>
  </si>
  <si>
    <t>100001837</t>
  </si>
  <si>
    <t>100001838</t>
  </si>
  <si>
    <t>100001839</t>
  </si>
  <si>
    <t>100001840</t>
  </si>
  <si>
    <t>100001841</t>
  </si>
  <si>
    <t>100001842</t>
  </si>
  <si>
    <t>100001843</t>
  </si>
  <si>
    <t>100001844</t>
  </si>
  <si>
    <t>100001845</t>
  </si>
  <si>
    <t>100001846</t>
  </si>
  <si>
    <t>100001847</t>
  </si>
  <si>
    <t>100001848</t>
  </si>
  <si>
    <t>100001849</t>
  </si>
  <si>
    <t>100001850</t>
  </si>
  <si>
    <t>100001851</t>
  </si>
  <si>
    <t>100001852</t>
  </si>
  <si>
    <t>100001853</t>
  </si>
  <si>
    <t>100001854</t>
  </si>
  <si>
    <t>100001855</t>
  </si>
  <si>
    <t>100001856</t>
  </si>
  <si>
    <t>100001857</t>
  </si>
  <si>
    <t>100001858</t>
  </si>
  <si>
    <t>100001859</t>
  </si>
  <si>
    <t>100001860</t>
  </si>
  <si>
    <t>100001861</t>
  </si>
  <si>
    <t>100001862</t>
  </si>
  <si>
    <t>100001863</t>
  </si>
  <si>
    <t>100001864</t>
  </si>
  <si>
    <t>100001865</t>
  </si>
  <si>
    <t>100001866</t>
  </si>
  <si>
    <t>100001867</t>
  </si>
  <si>
    <t>100001868</t>
  </si>
  <si>
    <t>100001869</t>
  </si>
  <si>
    <t>100001870</t>
  </si>
  <si>
    <t>100001871</t>
  </si>
  <si>
    <t>100001872</t>
  </si>
  <si>
    <t>100001873</t>
  </si>
  <si>
    <t>100001874</t>
  </si>
  <si>
    <t>100001875</t>
  </si>
  <si>
    <t>100001876</t>
  </si>
  <si>
    <t>100001877</t>
  </si>
  <si>
    <t>100001878</t>
  </si>
  <si>
    <t>100001879</t>
  </si>
  <si>
    <t>100001880</t>
  </si>
  <si>
    <t>100001881</t>
  </si>
  <si>
    <t>100001882</t>
  </si>
  <si>
    <t>100001883</t>
  </si>
  <si>
    <t>100001884</t>
  </si>
  <si>
    <t>100001885</t>
  </si>
  <si>
    <t>100001886</t>
  </si>
  <si>
    <t>100001887</t>
  </si>
  <si>
    <t>100001888</t>
  </si>
  <si>
    <t>100001889</t>
  </si>
  <si>
    <t>100001890</t>
  </si>
  <si>
    <t>100001891</t>
  </si>
  <si>
    <t>100001892</t>
  </si>
  <si>
    <t>100001893</t>
  </si>
  <si>
    <t>100001894</t>
  </si>
  <si>
    <t>100001895</t>
  </si>
  <si>
    <t>100001896</t>
  </si>
  <si>
    <t>100001897</t>
  </si>
  <si>
    <t>100001898</t>
  </si>
  <si>
    <t>100001899</t>
  </si>
  <si>
    <t>100001900</t>
  </si>
  <si>
    <t>100001901</t>
  </si>
  <si>
    <t>100001902</t>
  </si>
  <si>
    <t>100001903</t>
  </si>
  <si>
    <t>100001904</t>
  </si>
  <si>
    <t>100001905</t>
  </si>
  <si>
    <t>100001906</t>
  </si>
  <si>
    <t>100001907</t>
  </si>
  <si>
    <t>100001908</t>
  </si>
  <si>
    <t>100001909</t>
  </si>
  <si>
    <t>100001910</t>
  </si>
  <si>
    <t>100001911</t>
  </si>
  <si>
    <t>100001912</t>
  </si>
  <si>
    <t>100001913</t>
  </si>
  <si>
    <t>100001914</t>
  </si>
  <si>
    <t>100001915</t>
  </si>
  <si>
    <t>100001916</t>
  </si>
  <si>
    <t>100001917</t>
  </si>
  <si>
    <t>100001918</t>
  </si>
  <si>
    <t>100001919</t>
  </si>
  <si>
    <t>100001920</t>
  </si>
  <si>
    <t>100001921</t>
  </si>
  <si>
    <t>100001922</t>
  </si>
  <si>
    <t>100001923</t>
  </si>
  <si>
    <t>100001924</t>
  </si>
  <si>
    <t>100001925</t>
  </si>
  <si>
    <t>100001926</t>
  </si>
  <si>
    <t>100001927</t>
  </si>
  <si>
    <t>100001928</t>
  </si>
  <si>
    <t>100001929</t>
  </si>
  <si>
    <t>100001930</t>
  </si>
  <si>
    <t>100001931</t>
  </si>
  <si>
    <t>100001932</t>
  </si>
  <si>
    <t>100001933</t>
  </si>
  <si>
    <t>100001934</t>
  </si>
  <si>
    <t>100001935</t>
  </si>
  <si>
    <t>100001936</t>
  </si>
  <si>
    <t>100001937</t>
  </si>
  <si>
    <t>100001938</t>
  </si>
  <si>
    <t>100001939</t>
  </si>
  <si>
    <t>100001940</t>
  </si>
  <si>
    <t>100001941</t>
  </si>
  <si>
    <t>100001942</t>
  </si>
  <si>
    <t>100001943</t>
  </si>
  <si>
    <t>100001944</t>
  </si>
  <si>
    <t>100001945</t>
  </si>
  <si>
    <t>100001946</t>
  </si>
  <si>
    <t>100001947</t>
  </si>
  <si>
    <t>100001948</t>
  </si>
  <si>
    <t>100001949</t>
  </si>
  <si>
    <t>100001950</t>
  </si>
  <si>
    <t>100001951</t>
  </si>
  <si>
    <t>100001952</t>
  </si>
  <si>
    <t>100001953</t>
  </si>
  <si>
    <t>100001954</t>
  </si>
  <si>
    <t>100001955</t>
  </si>
  <si>
    <t>100001956</t>
  </si>
  <si>
    <t>100001957</t>
  </si>
  <si>
    <t>100001958</t>
  </si>
  <si>
    <t>100001959</t>
  </si>
  <si>
    <t>100001960</t>
  </si>
  <si>
    <t>100001961</t>
  </si>
  <si>
    <t>100001962</t>
  </si>
  <si>
    <t>100001963</t>
  </si>
  <si>
    <t>100001964</t>
  </si>
  <si>
    <t>100001965</t>
  </si>
  <si>
    <t>100001966</t>
  </si>
  <si>
    <t>100001967</t>
  </si>
  <si>
    <t>100001968</t>
  </si>
  <si>
    <t>100001969</t>
  </si>
  <si>
    <t>100001970</t>
  </si>
  <si>
    <t>100001971</t>
  </si>
  <si>
    <t>100001972</t>
  </si>
  <si>
    <t>100001973</t>
  </si>
  <si>
    <t>100001974</t>
  </si>
  <si>
    <t>100001975</t>
  </si>
  <si>
    <t>100001976</t>
  </si>
  <si>
    <t>100001977</t>
  </si>
  <si>
    <t>100001978</t>
  </si>
  <si>
    <t>100001979</t>
  </si>
  <si>
    <t>100001980</t>
  </si>
  <si>
    <t>100001981</t>
  </si>
  <si>
    <t>100001982</t>
  </si>
  <si>
    <t>100001983</t>
  </si>
  <si>
    <t>100001984</t>
  </si>
  <si>
    <t>100001985</t>
  </si>
  <si>
    <t>100001986</t>
  </si>
  <si>
    <t>100001987</t>
  </si>
  <si>
    <t>100001988</t>
  </si>
  <si>
    <t>100001989</t>
  </si>
  <si>
    <t>100001990</t>
  </si>
  <si>
    <t>100001991</t>
  </si>
  <si>
    <t>100001992</t>
  </si>
  <si>
    <t>100001993</t>
  </si>
  <si>
    <t>100001994</t>
  </si>
  <si>
    <t>100001995</t>
  </si>
  <si>
    <t>100001996</t>
  </si>
  <si>
    <t>100001997</t>
  </si>
  <si>
    <t>100001998</t>
  </si>
  <si>
    <t>100m</t>
    <phoneticPr fontId="2"/>
  </si>
  <si>
    <t>00200</t>
    <phoneticPr fontId="2"/>
  </si>
  <si>
    <t>200m</t>
    <phoneticPr fontId="2"/>
  </si>
  <si>
    <t>00300</t>
    <phoneticPr fontId="2"/>
  </si>
  <si>
    <t>OP100m</t>
    <phoneticPr fontId="1"/>
  </si>
  <si>
    <t>002001</t>
    <phoneticPr fontId="1"/>
  </si>
  <si>
    <t>400m</t>
    <phoneticPr fontId="2"/>
  </si>
  <si>
    <t>00500</t>
    <phoneticPr fontId="2"/>
  </si>
  <si>
    <t>800m</t>
    <phoneticPr fontId="2"/>
  </si>
  <si>
    <t>00600</t>
    <phoneticPr fontId="2"/>
  </si>
  <si>
    <t>OP200m</t>
    <phoneticPr fontId="1"/>
  </si>
  <si>
    <t>003001</t>
    <phoneticPr fontId="1"/>
  </si>
  <si>
    <t>1500m</t>
    <phoneticPr fontId="2"/>
  </si>
  <si>
    <t>00800</t>
    <phoneticPr fontId="2"/>
  </si>
  <si>
    <t>5000m</t>
    <phoneticPr fontId="2"/>
  </si>
  <si>
    <t>01100</t>
    <phoneticPr fontId="2"/>
  </si>
  <si>
    <t>OP400m</t>
    <phoneticPr fontId="1"/>
  </si>
  <si>
    <t>005001</t>
    <phoneticPr fontId="1"/>
  </si>
  <si>
    <t>10000m</t>
    <phoneticPr fontId="2"/>
  </si>
  <si>
    <t>01200</t>
    <phoneticPr fontId="2"/>
  </si>
  <si>
    <t>100mH</t>
    <phoneticPr fontId="2"/>
  </si>
  <si>
    <t>04400</t>
    <phoneticPr fontId="2"/>
  </si>
  <si>
    <t>OP800m</t>
    <phoneticPr fontId="1"/>
  </si>
  <si>
    <t>006001</t>
    <phoneticPr fontId="1"/>
  </si>
  <si>
    <t>400mH</t>
    <phoneticPr fontId="2"/>
  </si>
  <si>
    <t>03600</t>
    <phoneticPr fontId="2"/>
  </si>
  <si>
    <t>3000mSC</t>
    <phoneticPr fontId="2"/>
  </si>
  <si>
    <t>05400</t>
    <phoneticPr fontId="2"/>
  </si>
  <si>
    <t>OP1500m</t>
    <phoneticPr fontId="1"/>
  </si>
  <si>
    <t>008001</t>
    <phoneticPr fontId="1"/>
  </si>
  <si>
    <t>10000mW</t>
    <phoneticPr fontId="2"/>
  </si>
  <si>
    <t>06200</t>
    <phoneticPr fontId="2"/>
  </si>
  <si>
    <t>中川　晴子</t>
  </si>
  <si>
    <t>ﾅｶｶﾞﾜ ﾊﾙｺ</t>
  </si>
  <si>
    <t>07100</t>
    <phoneticPr fontId="2"/>
  </si>
  <si>
    <t>OP5000m</t>
    <phoneticPr fontId="1"/>
  </si>
  <si>
    <t>011001</t>
    <phoneticPr fontId="1"/>
  </si>
  <si>
    <t>07200</t>
    <phoneticPr fontId="2"/>
  </si>
  <si>
    <t>長谷川　詩歩</t>
  </si>
  <si>
    <t>ﾊｾｶﾞﾜ ｼﾎ</t>
  </si>
  <si>
    <t>07300</t>
    <phoneticPr fontId="2"/>
  </si>
  <si>
    <t>OP10000m</t>
    <phoneticPr fontId="1"/>
  </si>
  <si>
    <t>012001</t>
    <phoneticPr fontId="1"/>
  </si>
  <si>
    <t>07400</t>
    <phoneticPr fontId="2"/>
  </si>
  <si>
    <t>08400</t>
    <phoneticPr fontId="2"/>
  </si>
  <si>
    <t>OP100mH</t>
    <phoneticPr fontId="1"/>
  </si>
  <si>
    <t>044001</t>
    <phoneticPr fontId="1"/>
  </si>
  <si>
    <t>08800</t>
    <phoneticPr fontId="2"/>
  </si>
  <si>
    <t>09400</t>
    <phoneticPr fontId="2"/>
  </si>
  <si>
    <t>OP400mH</t>
    <phoneticPr fontId="1"/>
  </si>
  <si>
    <t>036001</t>
    <phoneticPr fontId="1"/>
  </si>
  <si>
    <t>09300</t>
    <phoneticPr fontId="2"/>
  </si>
  <si>
    <t>七種競技</t>
    <rPh sb="0" eb="2">
      <t>ナナシュ</t>
    </rPh>
    <rPh sb="2" eb="4">
      <t>キョウギ</t>
    </rPh>
    <phoneticPr fontId="2"/>
  </si>
  <si>
    <t>20200</t>
    <phoneticPr fontId="2"/>
  </si>
  <si>
    <t>OP3000mSC</t>
    <phoneticPr fontId="1"/>
  </si>
  <si>
    <t>054001</t>
    <phoneticPr fontId="1"/>
  </si>
  <si>
    <t>5000mW</t>
    <phoneticPr fontId="2"/>
  </si>
  <si>
    <t>06100</t>
    <phoneticPr fontId="2"/>
  </si>
  <si>
    <t>OP5000mW</t>
    <phoneticPr fontId="1"/>
  </si>
  <si>
    <t>061001</t>
    <phoneticPr fontId="1"/>
  </si>
  <si>
    <t>OP走高跳</t>
    <rPh sb="2" eb="3">
      <t>ハシ</t>
    </rPh>
    <rPh sb="3" eb="4">
      <t>タカ</t>
    </rPh>
    <rPh sb="4" eb="5">
      <t>ト</t>
    </rPh>
    <phoneticPr fontId="1"/>
  </si>
  <si>
    <t>071001</t>
    <phoneticPr fontId="1"/>
  </si>
  <si>
    <t>OP棒高跳</t>
    <rPh sb="2" eb="5">
      <t>ボウタカト</t>
    </rPh>
    <phoneticPr fontId="1"/>
  </si>
  <si>
    <t>072001</t>
    <phoneticPr fontId="1"/>
  </si>
  <si>
    <t>OP走幅跳</t>
    <rPh sb="2" eb="3">
      <t>ハシ</t>
    </rPh>
    <rPh sb="3" eb="5">
      <t>ハバト</t>
    </rPh>
    <phoneticPr fontId="1"/>
  </si>
  <si>
    <t>073001</t>
    <phoneticPr fontId="1"/>
  </si>
  <si>
    <t>OP三段跳</t>
    <rPh sb="2" eb="5">
      <t>サンダント</t>
    </rPh>
    <phoneticPr fontId="1"/>
  </si>
  <si>
    <t>074001</t>
    <phoneticPr fontId="1"/>
  </si>
  <si>
    <t>OP砲丸投</t>
    <rPh sb="2" eb="4">
      <t>ホウガン</t>
    </rPh>
    <rPh sb="4" eb="5">
      <t>ナ</t>
    </rPh>
    <phoneticPr fontId="1"/>
  </si>
  <si>
    <t>084001</t>
    <phoneticPr fontId="1"/>
  </si>
  <si>
    <t>OP円盤投</t>
    <rPh sb="2" eb="4">
      <t>エンバン</t>
    </rPh>
    <rPh sb="4" eb="5">
      <t>ナ</t>
    </rPh>
    <phoneticPr fontId="1"/>
  </si>
  <si>
    <t>088001</t>
    <phoneticPr fontId="1"/>
  </si>
  <si>
    <t>OPハンマー投</t>
    <rPh sb="6" eb="7">
      <t>ナ</t>
    </rPh>
    <phoneticPr fontId="1"/>
  </si>
  <si>
    <t>094001</t>
    <phoneticPr fontId="1"/>
  </si>
  <si>
    <t>OPやり投</t>
    <rPh sb="4" eb="5">
      <t>ナ</t>
    </rPh>
    <phoneticPr fontId="1"/>
  </si>
  <si>
    <t>093001</t>
    <phoneticPr fontId="1"/>
  </si>
  <si>
    <t>OP七種競技</t>
    <rPh sb="2" eb="4">
      <t>ナナシュ</t>
    </rPh>
    <rPh sb="4" eb="6">
      <t>キョウギ</t>
    </rPh>
    <phoneticPr fontId="1"/>
  </si>
  <si>
    <t>202001</t>
    <phoneticPr fontId="1"/>
  </si>
  <si>
    <t>春イン用</t>
    <rPh sb="0" eb="1">
      <t>ハル</t>
    </rPh>
    <rPh sb="3" eb="4">
      <t>ヨウ</t>
    </rPh>
    <phoneticPr fontId="1"/>
  </si>
  <si>
    <t>榊原　梨子</t>
  </si>
  <si>
    <t>ｻｶｷﾊﾞﾗ ﾘｺ</t>
  </si>
  <si>
    <t>矢崎　晴子</t>
  </si>
  <si>
    <t>ﾔｻﾞｷ ﾊﾙｺ</t>
  </si>
  <si>
    <t>南部　珠璃</t>
  </si>
  <si>
    <t>ﾅﾝﾌﾞ ｼﾞｭﾘ</t>
  </si>
  <si>
    <t>鈴木　水悠</t>
  </si>
  <si>
    <t>ｽｽﾞｷ ﾐﾕｳ</t>
  </si>
  <si>
    <t>川邉　のぞみ</t>
  </si>
  <si>
    <t>ｶﾜﾍﾞ ﾉｿﾞﾐ</t>
  </si>
  <si>
    <t>山本　彩加</t>
  </si>
  <si>
    <t>ﾔﾏﾓﾄ ｱﾔｶ</t>
  </si>
  <si>
    <t>名古屋女子大学</t>
  </si>
  <si>
    <t>ｱｲﾁｲｶﾀﾞｲｶﾞｸ</t>
  </si>
  <si>
    <t>ｱｲﾁｶﾞｸｲﾝﾀﾞｲｶﾞｸ</t>
  </si>
  <si>
    <t>ｱｲﾁｷｮｳｲｸﾀﾞｲｶﾞｸ</t>
  </si>
  <si>
    <t>ｱｲﾁｹﾝﾘﾂﾀﾞｲｶﾞｸ</t>
  </si>
  <si>
    <t>ｱｲﾁｺｳｷﾞｮｳﾀﾞｲｶﾞｸ</t>
  </si>
  <si>
    <t>ｱｲﾁｼｭｸﾄｸﾀﾞｲｶﾞｸ</t>
  </si>
  <si>
    <t>ｱｲﾁﾀﾞｲｶﾞｸ</t>
  </si>
  <si>
    <t>ｱｲﾁﾄｳﾎｳﾀﾞｲｶﾞｸ</t>
  </si>
  <si>
    <t>ｷﾞﾌｺｳｷﾞｮｳｺｳﾄｳｾﾝﾓﾝｶﾞｯｺｳ</t>
  </si>
  <si>
    <t>ｷﾞﾌｼｮｳﾄｸｶﾞｸｴﾝﾀﾞｲｶﾞｸ</t>
  </si>
  <si>
    <t>ｷﾞﾌﾀﾞｲｶﾞｸ</t>
  </si>
  <si>
    <t>ｷﾞﾌﾔｯｶﾀﾞｲｶﾞｸ</t>
  </si>
  <si>
    <t>ｷﾝｷﾀﾞｲｶﾞｸｺｳｷﾞｮｳｺｳﾄｳｾﾝﾓﾝｶﾞｯｺｳ</t>
  </si>
  <si>
    <t>ｷﾝｼﾞｮｳｶﾞｸｲﾝﾀﾞｲｶﾞｸ</t>
  </si>
  <si>
    <t>ｼｶﾞｯｶﾝﾀﾞｲｶﾞｸ</t>
  </si>
  <si>
    <t>ｼｽﾞｵｶｹﾝﾘﾂﾀﾞｲｶﾞｸ</t>
  </si>
  <si>
    <t>ｼｽﾞｵｶｻﾝｷﾞｮｳﾀﾞｲｶﾞｸ</t>
  </si>
  <si>
    <t>ｼｽﾞｵｶﾀﾞｲｶﾞｸ</t>
  </si>
  <si>
    <t>ｽｷﾞﾔﾏｼﾞｮｶﾞｸｴﾝﾀﾞｲｶﾞｸ</t>
  </si>
  <si>
    <t>ｽｽﾞｶｺｳｷﾞｮｳｺｳﾄｳｾﾝﾓﾝｶﾞｯｺｳ</t>
  </si>
  <si>
    <t>ﾀﾞｲﾄﾞｳﾀﾞｲｶﾞｸ</t>
  </si>
  <si>
    <t>ﾁｭｳｷｮｳｶﾞｸｲﾝﾀﾞｲｶﾞｸ</t>
  </si>
  <si>
    <t>ﾁｭｳｷｮｳﾀﾞｲｶﾞｸ</t>
  </si>
  <si>
    <t>ﾁｭｳﾌﾞｶﾞｸｲﾝﾀﾞｲｶﾞｸ</t>
  </si>
  <si>
    <t>ﾁｭｳﾌﾞﾀﾞｲｶﾞｸ</t>
  </si>
  <si>
    <t>ﾄｳｶｲｶﾞｸｴﾝﾀﾞｲｶﾞｸ</t>
  </si>
  <si>
    <t>ﾄｳｶｲﾀﾞｲｶﾞｸﾄｳｶｲ</t>
  </si>
  <si>
    <t>ﾄｺﾊﾀﾞｲｶﾞｸ</t>
  </si>
  <si>
    <t>ﾄﾊﾞｼｮｳｾﾝｺｳﾄｳｾﾝﾓﾝｶﾞｯｺｳ</t>
  </si>
  <si>
    <t>ﾄﾖﾀｺｳｷﾞｮｳｺｳﾄｳｾﾝﾓﾝｶﾞｯｺｳ</t>
  </si>
  <si>
    <t>ﾄﾖﾊｼｷﾞｼﾞｭﾂｶｶﾞｸﾀﾞｲｶﾞｸ</t>
  </si>
  <si>
    <t>ﾅｺﾞﾔｶﾞｸｲﾝﾀﾞｲｶﾞｸ</t>
  </si>
  <si>
    <t>ﾅｺﾞﾔｺｳｷﾞｮｳﾀﾞｲｶﾞｸ</t>
  </si>
  <si>
    <t>ﾅｺﾞﾔｼﾘﾂﾀﾞｲｶﾞｸ</t>
  </si>
  <si>
    <t>ﾅｺﾞﾔﾀﾞｲｶﾞｸ</t>
  </si>
  <si>
    <t>ﾅﾝｻﾞﾝﾀﾞｲｶﾞｸ</t>
  </si>
  <si>
    <t>ﾆﾎﾝﾌｸｼﾀﾞｲｶﾞｸ</t>
  </si>
  <si>
    <t>ﾇﾏﾂﾞｺｳｷﾞｮｳｺｳﾄｳｾﾝﾓﾝｶﾞｯｺｳ</t>
  </si>
  <si>
    <t>ﾊﾏﾏﾂｲｶﾀﾞｲｶﾞｸ</t>
  </si>
  <si>
    <t>ﾐｴﾀﾞｲｶﾞｸ</t>
  </si>
  <si>
    <t>ﾐｴﾀﾝｷﾀﾞｲｶﾞｸ</t>
  </si>
  <si>
    <t>岐阜聖徳大</t>
  </si>
  <si>
    <t>鳥羽商船高等専門学校</t>
  </si>
  <si>
    <t>三重短期大学</t>
  </si>
  <si>
    <t>落合　惇寛</t>
  </si>
  <si>
    <t>ｵﾁｱｲ ｱﾂﾉﾘ</t>
  </si>
  <si>
    <t>石田　駆</t>
  </si>
  <si>
    <t>ｲｼﾀﾞ ｶｹﾙ</t>
  </si>
  <si>
    <t>堀田　翔紀</t>
  </si>
  <si>
    <t>ﾎｯﾀ ｼｮｳｷ</t>
  </si>
  <si>
    <t>菅谷　弥史</t>
  </si>
  <si>
    <t>ｽｶﾞﾔ ﾋﾛｼ</t>
  </si>
  <si>
    <t>津田　大輝</t>
  </si>
  <si>
    <t>ﾂﾀﾞ ﾀﾞｲｷ</t>
  </si>
  <si>
    <t>増田　神斗</t>
  </si>
  <si>
    <t>ﾏｽﾀﾞ ｼﾞﾝﾄ</t>
  </si>
  <si>
    <t>村松　祐志</t>
  </si>
  <si>
    <t>ﾑﾗﾏﾂ ﾕｳｼ</t>
  </si>
  <si>
    <t>ﾀﾊﾞﾀ ﾛﾝﾀﾛｳ</t>
  </si>
  <si>
    <t>杉本　大騎</t>
  </si>
  <si>
    <t>ｽｷﾞﾓﾄ ﾀﾞｲｷ</t>
  </si>
  <si>
    <t>木下　博貴</t>
  </si>
  <si>
    <t>ｷﾉｼﾀ ﾋﾛｷ</t>
  </si>
  <si>
    <t>ｽｻﾞｷ ﾏｻﾔ</t>
  </si>
  <si>
    <t>大原　康平</t>
  </si>
  <si>
    <t>ｵｵﾊﾗ ｺｳﾍｲ</t>
  </si>
  <si>
    <t>ﾀｶｷ ｹﾝﾀ</t>
  </si>
  <si>
    <t>遠藤　慶人</t>
  </si>
  <si>
    <t>ｴﾝﾄﾞｳ ｹｲﾄ</t>
  </si>
  <si>
    <t>岡井　大靖</t>
  </si>
  <si>
    <t>ｵｶｲ ﾀｲｾｲ</t>
  </si>
  <si>
    <t>佐藤　智博</t>
  </si>
  <si>
    <t>ｻﾄｳ ﾁﾋﾛ</t>
  </si>
  <si>
    <t>小出　郁弥</t>
  </si>
  <si>
    <t>ｺｲﾃﾞ ﾌﾐﾔ</t>
  </si>
  <si>
    <t>堀田　侑冶</t>
  </si>
  <si>
    <t>ﾎｯﾀ ﾕｳﾔ</t>
  </si>
  <si>
    <t>前川　斉幸</t>
  </si>
  <si>
    <t>ﾏｴｶﾞﾜ ﾏｻﾕｷ</t>
  </si>
  <si>
    <t>杉田　光</t>
  </si>
  <si>
    <t>ｽｷﾞﾀ ﾋｶﾙ</t>
  </si>
  <si>
    <t>宮﨑　達也</t>
  </si>
  <si>
    <t>ﾐﾔｻﾞｷ ﾀﾂﾔ</t>
  </si>
  <si>
    <t>髙橋　舞羽</t>
  </si>
  <si>
    <t>ﾀｶﾊｼ ﾏｲﾔ</t>
  </si>
  <si>
    <t>日野　龍希</t>
  </si>
  <si>
    <t>ﾋﾉ ﾘｭｳｷ</t>
  </si>
  <si>
    <t>杉野　蒼太</t>
  </si>
  <si>
    <t>ｽｷﾞﾉ ｿｳﾀ</t>
  </si>
  <si>
    <t>横田　佳介</t>
  </si>
  <si>
    <t>ﾖｺﾀ ｹｲｽｹ</t>
  </si>
  <si>
    <t>田村　陸</t>
  </si>
  <si>
    <t>ﾀﾑﾗ ﾘｸ</t>
  </si>
  <si>
    <t>遠山　亮太</t>
  </si>
  <si>
    <t>ﾄｵﾔﾏ ﾘｮｳﾀ</t>
  </si>
  <si>
    <t>鷲尾　優太</t>
  </si>
  <si>
    <t>ﾜｼｵ ﾕｳﾀ</t>
  </si>
  <si>
    <t>川内　秀哉</t>
  </si>
  <si>
    <t>ｶﾜﾁ ｼｭｳﾔ</t>
  </si>
  <si>
    <t>長谷川　傑</t>
  </si>
  <si>
    <t>ﾊｾｶﾞﾜ ﾀｶｼ</t>
  </si>
  <si>
    <t>佐々木　陸</t>
  </si>
  <si>
    <t>ｻｻｷ ﾘｸ</t>
  </si>
  <si>
    <t>波多野　晃大</t>
  </si>
  <si>
    <t>ﾊﾀﾉ ｺｳﾀﾞｲ</t>
  </si>
  <si>
    <t>ﾌｼﾞｲ ﾙｰｶｽ</t>
  </si>
  <si>
    <t>佐原　五月</t>
  </si>
  <si>
    <t>ｻﾊﾗ ｻﾂｷ</t>
  </si>
  <si>
    <t>鵜飼　涼矢</t>
  </si>
  <si>
    <t>ｳｶｲ ﾘｮｳﾔ</t>
  </si>
  <si>
    <t>山藤　洋典</t>
  </si>
  <si>
    <t>ﾔﾏﾄｳ ﾋﾛﾉﾘ</t>
  </si>
  <si>
    <t>福岡　泰地</t>
  </si>
  <si>
    <t>ﾌｸｵｶ ﾀｲﾁ</t>
  </si>
  <si>
    <t>鈴木　智大</t>
  </si>
  <si>
    <t>浅川　尚輝</t>
  </si>
  <si>
    <t>ｱｻｶﾜ ﾅｵｷ</t>
  </si>
  <si>
    <t>池田　悠人</t>
  </si>
  <si>
    <t>ｲｹﾀﾞ ﾕｳﾄ</t>
  </si>
  <si>
    <t>伊集　盛哉</t>
  </si>
  <si>
    <t>ｲｼﾞｭｳ ｾｲﾔ</t>
  </si>
  <si>
    <t>井町　文也</t>
  </si>
  <si>
    <t>ｲﾏﾁ ﾌﾐﾔ</t>
  </si>
  <si>
    <t>上田　大智</t>
  </si>
  <si>
    <t>大島　実</t>
  </si>
  <si>
    <t>ｵｵｼﾏ ﾐﾉﾙ</t>
  </si>
  <si>
    <t>岡﨑　大河</t>
  </si>
  <si>
    <t>ｵｶｻﾞｷ ﾀｲｶﾞ</t>
  </si>
  <si>
    <t>ｷﾓﾄ ﾘｮｳｼﾞ</t>
  </si>
  <si>
    <t>塩見　祐斗</t>
  </si>
  <si>
    <t>ｼｵﾐ ﾕｳﾄ</t>
  </si>
  <si>
    <t>竹本　竜也</t>
  </si>
  <si>
    <t>ﾀｹﾓﾄ ﾀﾂﾔ</t>
  </si>
  <si>
    <t>橘　海</t>
  </si>
  <si>
    <t>ﾀﾁﾊﾞﾅ ｶｲ</t>
  </si>
  <si>
    <t>知念　冴</t>
  </si>
  <si>
    <t>ﾁﾈﾝ ｻｴﾙ</t>
  </si>
  <si>
    <t>中井　翔輝</t>
  </si>
  <si>
    <t>ﾅｶｲ ｼｮｳｷ</t>
  </si>
  <si>
    <t>奈波　竜聖</t>
  </si>
  <si>
    <t>ﾅﾊ ﾘｭｳｾｲ</t>
  </si>
  <si>
    <t>納土　翔樹</t>
  </si>
  <si>
    <t>ﾉｳﾄﾞ ｼｮｳｷ</t>
  </si>
  <si>
    <t>宮島　朱里</t>
  </si>
  <si>
    <t>ﾐﾔｼﾞﾏ ｼｭﾘ</t>
  </si>
  <si>
    <t>村上　霞茉</t>
  </si>
  <si>
    <t>ﾑﾗｶﾐ ｶｽﾞﾏ</t>
  </si>
  <si>
    <t>ﾖｼﾑﾗ ﾀｸﾔ</t>
  </si>
  <si>
    <t>大橋　光太郎</t>
  </si>
  <si>
    <t>ｵｵﾊｼ ｺｳﾀﾛｳ</t>
  </si>
  <si>
    <t>上小川　リウキ</t>
  </si>
  <si>
    <t>ｶﾐｺｶﾞﾜ ﾘｳｷ</t>
  </si>
  <si>
    <t>榊原　陸</t>
  </si>
  <si>
    <t>ｻｶｷﾊﾞﾗ ﾘｸ</t>
  </si>
  <si>
    <t>西村　崚</t>
  </si>
  <si>
    <t>ﾆｼﾑﾗ ﾘｮｳ</t>
  </si>
  <si>
    <t>西部　剛史</t>
  </si>
  <si>
    <t>ﾆｼﾌﾞ ﾀｶｼ</t>
  </si>
  <si>
    <t>渡辺　翔哉</t>
  </si>
  <si>
    <t>ﾜﾀﾅﾍﾞ ｼｮｳﾔ</t>
  </si>
  <si>
    <t>加藤　元紀</t>
  </si>
  <si>
    <t>ｶﾄｳ ﾓﾄﾉﾘ</t>
  </si>
  <si>
    <t>ｻｲﾄｳ ｷﾘｭｳ</t>
  </si>
  <si>
    <t>鈴木　翔也</t>
  </si>
  <si>
    <t>ｽｽﾞｷ ｼｮｳﾔ</t>
  </si>
  <si>
    <t>原田　翼</t>
  </si>
  <si>
    <t>ﾊﾗﾀﾞ ﾂﾊﾞｻ</t>
  </si>
  <si>
    <t>松原　隼斗</t>
  </si>
  <si>
    <t>ﾏﾂﾊﾞﾗ ﾊﾔﾄ</t>
  </si>
  <si>
    <t>伊藤　翼</t>
  </si>
  <si>
    <t>ｲﾄｳ ﾂﾊﾞｻ</t>
  </si>
  <si>
    <t>ｵﾉ ｶｽﾞｷ</t>
  </si>
  <si>
    <t>加藤　和樹</t>
  </si>
  <si>
    <t>ｶﾄｳ ｶｽﾞｷ</t>
  </si>
  <si>
    <t>中畑　魁斗</t>
  </si>
  <si>
    <t>ﾅｶﾊﾀ ｶｲﾄ</t>
  </si>
  <si>
    <t>中村　倖</t>
  </si>
  <si>
    <t>ﾅｶﾑﾗ ｺｳ</t>
  </si>
  <si>
    <t>岩崎　将真</t>
  </si>
  <si>
    <t>ｲﾜｻｷ ｼｮｳﾏ</t>
  </si>
  <si>
    <t>春名　大地</t>
  </si>
  <si>
    <t>ﾊﾙﾅ ﾀﾞｲﾁ</t>
  </si>
  <si>
    <t>阿部　洋之</t>
  </si>
  <si>
    <t>ｱﾍﾞ ﾋﾛﾕｷ</t>
  </si>
  <si>
    <t>ｻｸﾗｲ ﾅｵｷ</t>
  </si>
  <si>
    <t>青山　晃大</t>
  </si>
  <si>
    <t>ｱｵﾔﾏ ｺｳﾀ</t>
  </si>
  <si>
    <t>鈴木　飛鳥</t>
  </si>
  <si>
    <t>ｽｽﾞｷ ｱｽｶ</t>
  </si>
  <si>
    <t>近藤　優芽</t>
  </si>
  <si>
    <t>ｺﾝﾄﾞｳ ﾕｳｶﾞ</t>
  </si>
  <si>
    <t>長尾　龍成</t>
  </si>
  <si>
    <t>ﾅｶﾞｵ ﾘｭｳｾｲ</t>
  </si>
  <si>
    <t>鈴木　寧仁</t>
  </si>
  <si>
    <t>ｽｽﾞｷ ﾔｽﾋﾄ</t>
  </si>
  <si>
    <t>大村　慎</t>
  </si>
  <si>
    <t>ｵｵﾑﾗ ｼﾝ</t>
  </si>
  <si>
    <t>棚橋　大輔</t>
  </si>
  <si>
    <t>ﾀﾅﾊｼ ﾀﾞｲｽｹ</t>
  </si>
  <si>
    <t>中村　俊介</t>
  </si>
  <si>
    <t>松岡　学</t>
  </si>
  <si>
    <t>ﾏﾂｵｶ ﾏﾅﾌﾞ</t>
  </si>
  <si>
    <t>磯田　拓海</t>
  </si>
  <si>
    <t>ｲｿﾀﾞ ﾀｸﾐ</t>
  </si>
  <si>
    <t>大野　航希</t>
  </si>
  <si>
    <t>ｵｵﾉ ｺｳｷ</t>
  </si>
  <si>
    <t>笠原　真綾</t>
  </si>
  <si>
    <t>ｶｻﾊﾗ ﾏｱﾔ</t>
  </si>
  <si>
    <t>酒井　颯大</t>
  </si>
  <si>
    <t>ｻｶｲ ﾊﾔﾀ</t>
  </si>
  <si>
    <t>元井　光星</t>
  </si>
  <si>
    <t>ﾓﾄｲ ｺｳｾｲ</t>
  </si>
  <si>
    <t>山際　大雅</t>
  </si>
  <si>
    <t>ﾔﾏｷﾞﾜ ﾀｲｶﾞ</t>
  </si>
  <si>
    <t>浅井　公康</t>
  </si>
  <si>
    <t>ｱｻｲ ｷﾐﾔｽ</t>
  </si>
  <si>
    <t>井町　侑久</t>
  </si>
  <si>
    <t>ｲﾏﾁ ﾀｽｸ</t>
  </si>
  <si>
    <t>氏田　貴之</t>
  </si>
  <si>
    <t>ｳｼﾞﾀ ﾀｶﾕｷ</t>
  </si>
  <si>
    <t>木下　聖斗</t>
  </si>
  <si>
    <t>ｷﾉｼﾀ ｶｲﾄ</t>
  </si>
  <si>
    <t>牧野　倭士</t>
  </si>
  <si>
    <t>ﾏｷﾉ ﾏｻﾋﾄ</t>
  </si>
  <si>
    <t>水野　祐亮</t>
  </si>
  <si>
    <t>宮崎　修輔</t>
  </si>
  <si>
    <t>ﾐﾔｻﾞｷ ｼｭｳｽｹ</t>
  </si>
  <si>
    <t>瀧口　周</t>
  </si>
  <si>
    <t>ﾀｷｸﾞﾁ ｱﾏﾈ</t>
  </si>
  <si>
    <t>鈴木　健祐</t>
  </si>
  <si>
    <t>ｽｽﾞｷ ｹﾝｽｹ</t>
  </si>
  <si>
    <t>松井　秀太</t>
  </si>
  <si>
    <t>ﾏﾂｲ ｼｭｳﾀ</t>
  </si>
  <si>
    <t>川端　功輝</t>
  </si>
  <si>
    <t>ｶﾜﾊﾞﾀ ｺｳｷ</t>
  </si>
  <si>
    <t>髙木　一真</t>
  </si>
  <si>
    <t>ﾀｶｷﾞ ｶｽﾞﾏ</t>
  </si>
  <si>
    <t>大長　薫</t>
  </si>
  <si>
    <t>ﾀﾞｲﾁｮｳ ｶｵﾙ</t>
  </si>
  <si>
    <t>鈴木　彩人</t>
  </si>
  <si>
    <t>ｽｽﾞｷ ｱﾔﾄ</t>
  </si>
  <si>
    <t>篠原　理玖</t>
  </si>
  <si>
    <t>ｼﾉﾊﾗ ﾘｸ</t>
  </si>
  <si>
    <t>ﾖﾈｸﾗ ﾕｳｷ</t>
  </si>
  <si>
    <t>河田　友峻</t>
  </si>
  <si>
    <t>ｶﾜﾀﾞ ﾄﾓﾀｶ</t>
  </si>
  <si>
    <t>福井　達也</t>
  </si>
  <si>
    <t>ﾌｸｲ ﾀﾂﾔ</t>
  </si>
  <si>
    <t>沢山　匠</t>
  </si>
  <si>
    <t>ｻﾜﾔﾏ ﾀｸﾐ</t>
  </si>
  <si>
    <t>増田　裕太</t>
  </si>
  <si>
    <t>ﾏｽﾀﾞ ﾕｳﾀ</t>
  </si>
  <si>
    <t>木下　涼雅</t>
  </si>
  <si>
    <t>ｷﾉｼﾀ ﾘｮｳｶﾞ</t>
  </si>
  <si>
    <t>稲葉　光志</t>
  </si>
  <si>
    <t>ｲﾅﾊﾞ ｺｳｼ</t>
  </si>
  <si>
    <t>目谷　泰成</t>
  </si>
  <si>
    <t>ﾒﾔ ﾀｲｾｲ</t>
  </si>
  <si>
    <t>西本　稜太朗</t>
  </si>
  <si>
    <t>ﾆｼﾓﾄ ﾘｮｳﾀﾛｳ</t>
  </si>
  <si>
    <t>石塚　大輝</t>
  </si>
  <si>
    <t>小笠原　拓真</t>
  </si>
  <si>
    <t>ｵｶﾞｻﾜﾗ ﾀｸﾏ</t>
  </si>
  <si>
    <t>藏辻　賢</t>
  </si>
  <si>
    <t>ｸﾗﾂｼﾞ ｹﾝ</t>
  </si>
  <si>
    <t>山口　凱生</t>
  </si>
  <si>
    <t>ﾔﾏｸﾞﾁ ｶｲｷ</t>
  </si>
  <si>
    <t>永柳　慶大</t>
  </si>
  <si>
    <t>ﾅｶﾞﾔﾅｷﾞ ｹｲﾀ</t>
  </si>
  <si>
    <t>藤井　晃大</t>
  </si>
  <si>
    <t>ﾌｼﾞｲ ｺｳﾀ</t>
  </si>
  <si>
    <t>清水　透吾</t>
  </si>
  <si>
    <t>ｼﾐｽﾞ ﾄｳｺﾞ</t>
  </si>
  <si>
    <t>平田　章悟</t>
  </si>
  <si>
    <t>ﾋﾗﾀ ｼｮｳｺﾞ</t>
  </si>
  <si>
    <t>山田　健太</t>
  </si>
  <si>
    <t>ﾔﾏﾀﾞ ｹﾝﾀ</t>
  </si>
  <si>
    <t>ﾐﾔｻﾞｷ ﾄﾓﾔ</t>
  </si>
  <si>
    <t>福田　雄介</t>
  </si>
  <si>
    <t>ﾌｸﾀﾞ ﾕｳｽｹ</t>
  </si>
  <si>
    <t>小畑　雅輝</t>
  </si>
  <si>
    <t>ｵﾊﾞﾀ ﾏｻｷ</t>
  </si>
  <si>
    <t>車本　遊真</t>
  </si>
  <si>
    <t>ｸﾙﾏﾓﾄ ﾕｳﾏ</t>
  </si>
  <si>
    <t>石原　翔</t>
  </si>
  <si>
    <t>ｲｼﾊﾗ ｼｮｳ</t>
  </si>
  <si>
    <t>溝口　宏直</t>
  </si>
  <si>
    <t>ﾐｿﾞｸﾞﾁ ﾋﾛﾅｵ</t>
  </si>
  <si>
    <t>松本　純一</t>
  </si>
  <si>
    <t>ﾏﾂﾓﾄ ｼﾞｭﾝｲﾁ</t>
  </si>
  <si>
    <t>ｲｸﾞﾁ ｿｳﾀﾛｳ</t>
  </si>
  <si>
    <t>坂田　翔悟</t>
  </si>
  <si>
    <t>ｻｶﾀ ｼｮｳｺﾞ</t>
  </si>
  <si>
    <t>田中　嶺</t>
  </si>
  <si>
    <t>ﾀﾅｶ ﾚｲ</t>
  </si>
  <si>
    <t>横山　竜也</t>
  </si>
  <si>
    <t>ﾖｺﾔﾏ ﾘｭｳﾔ</t>
  </si>
  <si>
    <t>川津　優太</t>
  </si>
  <si>
    <t>ｶﾜﾂ ﾕｳﾀ</t>
  </si>
  <si>
    <t>細谷　勇太</t>
  </si>
  <si>
    <t>ﾎｿﾔ ﾕｳﾀ</t>
  </si>
  <si>
    <t>村山　智則</t>
  </si>
  <si>
    <t>ﾑﾗﾔﾏ ﾄﾓﾉﾘ</t>
  </si>
  <si>
    <t>三井　玲央</t>
  </si>
  <si>
    <t>ﾐﾂｲ ﾚｵ</t>
  </si>
  <si>
    <t>安井　悠人</t>
  </si>
  <si>
    <t>ﾔｽｲ ﾕｳﾄ</t>
  </si>
  <si>
    <t>ｳｶﾞ ﾄﾓｷ</t>
  </si>
  <si>
    <t>ｱﾏｲｹ ｼｭﾝｽｹ</t>
  </si>
  <si>
    <t>ｻﾄｳ ｹｲ</t>
  </si>
  <si>
    <t>森川　陽之</t>
  </si>
  <si>
    <t>ﾓﾘｶﾜ ﾊﾙﾕｷ</t>
  </si>
  <si>
    <t>小楠　宇輝</t>
  </si>
  <si>
    <t>ｵｸﾞｽ ﾀｶｷ</t>
  </si>
  <si>
    <t>原　敦也</t>
  </si>
  <si>
    <t>ﾊﾗ ｱﾂﾔ</t>
  </si>
  <si>
    <t>藤本　修平</t>
  </si>
  <si>
    <t>ﾌｼﾞﾓﾄ ｼｭｳﾍｲ</t>
  </si>
  <si>
    <t>垣本　拓馬</t>
  </si>
  <si>
    <t>ｶｷﾓﾄ ﾀｸﾏ</t>
  </si>
  <si>
    <t>ｻｲﾄｳ ｶｽﾞﾔ</t>
  </si>
  <si>
    <t>植村　和真</t>
  </si>
  <si>
    <t>ｳｴﾑﾗ ｶｽﾞﾏ</t>
  </si>
  <si>
    <t>櫻井　颯</t>
  </si>
  <si>
    <t>ｻｸﾗｲ ﾊﾔﾃ</t>
  </si>
  <si>
    <t>田中　麻詞</t>
  </si>
  <si>
    <t>ﾀﾅｶ ﾏｺﾄ</t>
  </si>
  <si>
    <t>臼井　優斗</t>
  </si>
  <si>
    <t>ｳｽｲ ﾕｳﾄ</t>
  </si>
  <si>
    <t>ｲｼﾊﾏ ﾄｵﾙ</t>
  </si>
  <si>
    <t>長村　圭吾</t>
  </si>
  <si>
    <t>ｵｻﾑﾗ ｹｲｺﾞ</t>
  </si>
  <si>
    <t>影山　宥</t>
  </si>
  <si>
    <t>ｶｹﾞﾔﾏ ﾕｳ</t>
  </si>
  <si>
    <t>黒川　将吾</t>
  </si>
  <si>
    <t>ｸﾛｶﾜ ｼｮｳｺﾞ</t>
  </si>
  <si>
    <t>小林　郁斗</t>
  </si>
  <si>
    <t>ｺﾊﾞﾔｼ ﾌﾐﾄ</t>
  </si>
  <si>
    <t>多治見　尚希</t>
  </si>
  <si>
    <t>ﾀｼﾞﾐ ﾅｵｷ</t>
  </si>
  <si>
    <t>出戸　智大</t>
  </si>
  <si>
    <t>ﾃﾞﾄ ﾄﾓﾋﾛ</t>
  </si>
  <si>
    <t>村松　幸耶</t>
  </si>
  <si>
    <t>ﾑﾗﾏﾂ ｺｳﾔ</t>
  </si>
  <si>
    <t>立川　直大</t>
  </si>
  <si>
    <t>ﾀﾁｶﾜ ﾅｵ</t>
  </si>
  <si>
    <t>小林　隼</t>
  </si>
  <si>
    <t>ｺﾊﾞﾔｼ ﾊﾔﾄ</t>
  </si>
  <si>
    <t>小里　渓太</t>
  </si>
  <si>
    <t>角谷　俊弥</t>
  </si>
  <si>
    <t>ｶｸﾀﾆ ﾄｼﾔ</t>
  </si>
  <si>
    <t>阪野　功己</t>
  </si>
  <si>
    <t>ﾊﾞﾝﾉ ｺｳｷ</t>
  </si>
  <si>
    <t>渡邉　凌太</t>
  </si>
  <si>
    <t>ﾜﾀﾅﾍﾞ ﾘｮｳﾀ</t>
  </si>
  <si>
    <t>内藤　龍仁</t>
  </si>
  <si>
    <t>ﾅｲﾄｳ ﾘｭｳｼﾞﾝ</t>
  </si>
  <si>
    <t>鈴木　秀</t>
  </si>
  <si>
    <t>ｽｽﾞｷ ｼｭｳ</t>
  </si>
  <si>
    <t>粟田　洋祐</t>
  </si>
  <si>
    <t>ｱﾜﾀ ﾖｳｽｹ</t>
  </si>
  <si>
    <t>斎藤　雄大</t>
  </si>
  <si>
    <t>ｻｲﾄｳ ﾕｳﾀ</t>
  </si>
  <si>
    <t>原屋　正龍</t>
  </si>
  <si>
    <t>ﾊﾗﾔ ｾｲﾘｭｳ</t>
  </si>
  <si>
    <t>兵藤　賢</t>
  </si>
  <si>
    <t>ﾋｮｳﾄﾞｳ ｹﾝ</t>
  </si>
  <si>
    <t>深津　義士</t>
  </si>
  <si>
    <t>ﾌｶﾂ ﾖｼﾋﾄ</t>
  </si>
  <si>
    <t>立花　悠馬</t>
  </si>
  <si>
    <t>ﾀﾁﾊﾞﾅ ﾕｳﾏ</t>
  </si>
  <si>
    <t>五十川　碧</t>
  </si>
  <si>
    <t>ｲｿｶﾞﾜ ｱｵ</t>
  </si>
  <si>
    <t>梅村　開斗</t>
  </si>
  <si>
    <t>ｳﾒﾑﾗ ｶｲﾄ</t>
  </si>
  <si>
    <t>大澤　優</t>
  </si>
  <si>
    <t>ｵｵｻﾜ ﾕｳ</t>
  </si>
  <si>
    <t>鍋島　大騎</t>
  </si>
  <si>
    <t>ﾅﾍﾞｼﾏ ﾀﾞｲｷ</t>
  </si>
  <si>
    <t>ﾀｶﾊｼ ｺｳｷ</t>
  </si>
  <si>
    <t>林　怜央</t>
  </si>
  <si>
    <t>ﾊﾔｼ ﾚｵ</t>
  </si>
  <si>
    <t>宇野　理斗</t>
  </si>
  <si>
    <t>ｳﾉ ﾏｻﾄ</t>
  </si>
  <si>
    <t>ｳﾗﾆｼ ﾕｳｽｹ</t>
  </si>
  <si>
    <t>安達　太陽</t>
  </si>
  <si>
    <t>ｱﾀﾞﾁ ﾀｲﾖｳ</t>
  </si>
  <si>
    <t>吉川　尚典</t>
  </si>
  <si>
    <t>佐藤　祐杜</t>
  </si>
  <si>
    <t>ｻﾄｳ ﾕｳﾄ</t>
  </si>
  <si>
    <t>大場　稜斗</t>
  </si>
  <si>
    <t>ｵｵﾊﾞ ﾘｮｳﾄ</t>
  </si>
  <si>
    <t>長瀬　博哉</t>
  </si>
  <si>
    <t>ﾅｶﾞｾ ﾋﾛﾔ</t>
  </si>
  <si>
    <t>辻川　侑馬</t>
  </si>
  <si>
    <t>ﾂｼﾞｶﾜ ﾕｳﾏ</t>
  </si>
  <si>
    <t>辻野　到磨</t>
  </si>
  <si>
    <t>ﾂｼﾞﾉ ﾄｳﾏ</t>
  </si>
  <si>
    <t>若浜　大揮</t>
  </si>
  <si>
    <t>ﾜｶﾊﾏ ﾀﾞｲｷ</t>
  </si>
  <si>
    <t>1</t>
  </si>
  <si>
    <t>小田切　拓真</t>
  </si>
  <si>
    <t>ｵﾀﾞｷﾞﾘ ﾀｸﾏ</t>
  </si>
  <si>
    <t>ｸﾗ ｹｲﾀ</t>
  </si>
  <si>
    <t>ｽﾜ ｹﾞﾝｷ</t>
  </si>
  <si>
    <t>4</t>
  </si>
  <si>
    <t>3</t>
  </si>
  <si>
    <t>ﾓﾘ ﾕｳﾀ</t>
  </si>
  <si>
    <t>大島　健吾</t>
  </si>
  <si>
    <t>ｵｵｼﾏ ｹﾝｺﾞ</t>
  </si>
  <si>
    <t>服部　鷹昌</t>
  </si>
  <si>
    <t>ﾊｯﾄﾘ ﾀｶﾏｻ</t>
  </si>
  <si>
    <t>三木　大輔</t>
  </si>
  <si>
    <t>ﾐﾂｷ ﾀﾞｲｽｹ</t>
  </si>
  <si>
    <t>藤井　颯人</t>
  </si>
  <si>
    <t>ﾌｼﾞｲ ﾊﾔﾄ</t>
  </si>
  <si>
    <t>有我　友希</t>
  </si>
  <si>
    <t>天池　駿介</t>
  </si>
  <si>
    <t>佐藤　圭</t>
  </si>
  <si>
    <t>蔵　啓太</t>
  </si>
  <si>
    <t>諏訪　玄樹</t>
  </si>
  <si>
    <t>ｶｼﾜﾔ ﾐｸ</t>
  </si>
  <si>
    <t>吉村　月乃</t>
  </si>
  <si>
    <t>ﾖｼﾑﾗ ﾂｷﾉ</t>
  </si>
  <si>
    <t>星野　楓香</t>
  </si>
  <si>
    <t>ﾎｼﾉ ﾌｳｶ</t>
  </si>
  <si>
    <t>直井　陽奈</t>
  </si>
  <si>
    <t>ﾅｵｲ ﾊﾙﾅ</t>
  </si>
  <si>
    <t>太田　実花</t>
  </si>
  <si>
    <t>ｵｵﾀ ﾐｶ</t>
  </si>
  <si>
    <t>大野　百花</t>
  </si>
  <si>
    <t>ｵｵﾉ ﾓﾓｶ</t>
  </si>
  <si>
    <t>大橋　愛実</t>
  </si>
  <si>
    <t>ｵｵﾊｼ ﾏﾅﾐ</t>
  </si>
  <si>
    <t>影山　杏</t>
  </si>
  <si>
    <t>ｶｹﾞﾔﾏ ｱﾝ</t>
  </si>
  <si>
    <t>ｸﾎﾞﾀ ｾﾅ</t>
  </si>
  <si>
    <t>菰田　梨香子</t>
  </si>
  <si>
    <t>ｺﾓﾀﾞ ﾘｶｺ</t>
  </si>
  <si>
    <t>近藤　七海</t>
  </si>
  <si>
    <t>ｺﾝﾄﾞｳ ﾅﾅﾐ</t>
  </si>
  <si>
    <t>清水　美里</t>
  </si>
  <si>
    <t>ｼﾐｽﾞ ﾐｻﾄ</t>
  </si>
  <si>
    <t>内藤　未彩</t>
  </si>
  <si>
    <t>ﾅｲﾄｳ ﾐｱ</t>
  </si>
  <si>
    <t>本藤　歩</t>
  </si>
  <si>
    <t>ﾎﾝﾄﾞｳ ｱﾕﾑ</t>
  </si>
  <si>
    <t>森田　祐美</t>
  </si>
  <si>
    <t>ﾓﾘﾀ ﾕﾐ</t>
  </si>
  <si>
    <t>横山　綾香</t>
  </si>
  <si>
    <t>ﾖｺﾔﾏ ｱﾔｶ</t>
  </si>
  <si>
    <t>立見　真央</t>
  </si>
  <si>
    <t>ﾀﾂﾐ ﾏｵ</t>
  </si>
  <si>
    <t>近藤　沙南</t>
  </si>
  <si>
    <t>ｺﾝﾄﾞｳ ｻﾅ</t>
  </si>
  <si>
    <t>伊藤　瑠莉彩</t>
  </si>
  <si>
    <t>ｲﾄｳ ﾙﾘｱ</t>
  </si>
  <si>
    <t>猪岡　真帆</t>
  </si>
  <si>
    <t>ｲｵｶ ﾏﾎ</t>
  </si>
  <si>
    <t>平野　栞菜</t>
  </si>
  <si>
    <t>ﾋﾗﾉ ｶﾝﾅ</t>
  </si>
  <si>
    <t>神谷　優希</t>
  </si>
  <si>
    <t>ｶﾐﾔ ﾕｳｷ</t>
  </si>
  <si>
    <t>髙瀬　唯奈</t>
  </si>
  <si>
    <t>ﾀｶｾ ﾕｲﾅ</t>
  </si>
  <si>
    <t>柴﨑　五月</t>
  </si>
  <si>
    <t>ｼﾊﾞｻｷ ﾒｲ</t>
  </si>
  <si>
    <t>富岡　実乃梨</t>
  </si>
  <si>
    <t>ﾄﾐｵｶ ﾐﾉﾘ</t>
  </si>
  <si>
    <t>八木　明梨</t>
  </si>
  <si>
    <t>ﾔｷﾞ ｱｶﾘ</t>
  </si>
  <si>
    <t>井上　葉南</t>
  </si>
  <si>
    <t>ｲﾉｳｴ ﾊﾅ</t>
  </si>
  <si>
    <t>鴨志田　海来</t>
  </si>
  <si>
    <t>ｶﾓｼﾀﾞ ﾐﾗｲ</t>
  </si>
  <si>
    <t>ﾀｶﾏﾂ ﾄﾓﾐﾑｾﾝﾋﾞ</t>
  </si>
  <si>
    <t>松澤　綾音</t>
  </si>
  <si>
    <t>ﾏﾂｻﾞﾜ ｱﾔﾈ</t>
  </si>
  <si>
    <t>水澤　唯菜</t>
  </si>
  <si>
    <t>ﾐｽﾞｻﾜ ﾕﾅ</t>
  </si>
  <si>
    <t>和田　有菜</t>
  </si>
  <si>
    <t>ﾜﾀﾞ ﾕﾅ</t>
  </si>
  <si>
    <t>石浦　藍里</t>
  </si>
  <si>
    <t>ｲｼｳﾗ ｱｲﾘ</t>
  </si>
  <si>
    <t>小林　聖</t>
  </si>
  <si>
    <t>ｺﾊﾞﾔｼ ｱｷﾗ</t>
  </si>
  <si>
    <t>今野　絵梨香</t>
  </si>
  <si>
    <t>ｺﾝﾉ ｴﾘｶ</t>
  </si>
  <si>
    <t>白木　七星</t>
  </si>
  <si>
    <t>ｼﾗｷ ﾅﾅｾ</t>
  </si>
  <si>
    <t>6</t>
  </si>
  <si>
    <t>2</t>
  </si>
  <si>
    <t>5</t>
  </si>
  <si>
    <t>大場　瑞生</t>
  </si>
  <si>
    <t>ｵｵﾊﾞ ﾐｽﾞｷ</t>
  </si>
  <si>
    <t>ｸﾛｶﾜ ｻﾔ</t>
  </si>
  <si>
    <t>八木田　沙椰</t>
  </si>
  <si>
    <t>ﾔｷﾞﾀ ｻﾔ</t>
  </si>
  <si>
    <t>佐藤　琴美</t>
  </si>
  <si>
    <t>ｻﾄｳ ｺﾄﾐ</t>
  </si>
  <si>
    <t>大坂　美月</t>
  </si>
  <si>
    <t>伊与田　絢音</t>
  </si>
  <si>
    <t>ｲﾖﾀﾞ ｱﾔﾈ</t>
  </si>
  <si>
    <t>神谷　優奈</t>
  </si>
  <si>
    <t>ｶﾐﾔ ﾕｳﾅ</t>
  </si>
  <si>
    <t>松井　葉奈</t>
  </si>
  <si>
    <t>ﾏﾂｲ ﾊﾅ</t>
  </si>
  <si>
    <t>伊藤　彩夏</t>
  </si>
  <si>
    <t>ｲﾄｳ ｱﾔｶ</t>
  </si>
  <si>
    <t>岩瀬　映伊美</t>
  </si>
  <si>
    <t>ｲﾜｾ ｴｲﾐ</t>
  </si>
  <si>
    <t>前村　絢音</t>
  </si>
  <si>
    <t>ﾏｴﾑﾗ ｱﾔﾈ</t>
  </si>
  <si>
    <t>松坂　果歩</t>
  </si>
  <si>
    <t>ﾏﾂｻｶ ｶﾎ</t>
  </si>
  <si>
    <t>渡邉　明花</t>
  </si>
  <si>
    <t>ﾜﾀﾅﾍﾞ ﾊﾙｶ</t>
  </si>
  <si>
    <t>鈴木　唯菜</t>
  </si>
  <si>
    <t>ｽｽﾞｷ ﾕｲﾅ</t>
  </si>
  <si>
    <t>山本　菜緒</t>
  </si>
  <si>
    <t>ﾔﾏﾓﾄ ﾅｵ</t>
  </si>
  <si>
    <t>稲岡　菜月</t>
  </si>
  <si>
    <t>ｲﾅｵｶ ﾅﾂｷ</t>
  </si>
  <si>
    <t>佐野　紗智子</t>
  </si>
  <si>
    <t>ｻﾉ ｻﾁｺ</t>
  </si>
  <si>
    <t>鈴木　里音</t>
  </si>
  <si>
    <t>ｽｽﾞｷ ﾘｵﾝ</t>
  </si>
  <si>
    <t>塩内　裕与</t>
  </si>
  <si>
    <t>ｼｵｳﾁ ﾏｻﾖ</t>
  </si>
  <si>
    <t>足立　早希</t>
  </si>
  <si>
    <t>ｱﾀﾞﾁ ｻｷ</t>
  </si>
  <si>
    <t>中村　ななみ</t>
  </si>
  <si>
    <t>ﾅｶﾑﾗ ﾅﾅﾐ</t>
  </si>
  <si>
    <t>中根　瑠香</t>
  </si>
  <si>
    <t>ﾅｶﾈ ﾙｶ</t>
  </si>
  <si>
    <t>棚橋　実加</t>
  </si>
  <si>
    <t>ﾀﾅﾊｼ ﾐｶ</t>
  </si>
  <si>
    <t>淺川　慶乃</t>
  </si>
  <si>
    <t>ｱｻｶﾜ ﾖｼﾉ</t>
  </si>
  <si>
    <t>加藤　友里</t>
  </si>
  <si>
    <t>ｶﾄｳ ﾕﾘ</t>
  </si>
  <si>
    <t>竹林　美佐紀</t>
  </si>
  <si>
    <t>ﾀｹﾊﾞﾔｼ ﾐｻｷ</t>
  </si>
  <si>
    <t>山本　紗也華</t>
  </si>
  <si>
    <t>ﾔﾏﾓﾄ ｻﾔｶ</t>
  </si>
  <si>
    <t>玉城　萌華</t>
  </si>
  <si>
    <t>ﾀﾏｷ ﾓｴｶ</t>
  </si>
  <si>
    <t>原　まひる</t>
  </si>
  <si>
    <t>ﾊﾗ ﾏﾋﾙ</t>
  </si>
  <si>
    <t>佐野　文香</t>
  </si>
  <si>
    <t>ｻﾉ ﾌﾐｶ</t>
  </si>
  <si>
    <t>岡田　花</t>
  </si>
  <si>
    <t>ｵｶﾀﾞ ﾊﾅ</t>
  </si>
  <si>
    <t>山田　沙樹</t>
  </si>
  <si>
    <t>ﾔﾏﾀﾞ ｻｷ</t>
  </si>
  <si>
    <t>野中　小夏</t>
  </si>
  <si>
    <t>ﾉﾅｶ ｺﾅﾂ</t>
  </si>
  <si>
    <t>神山　千鶴</t>
  </si>
  <si>
    <t>下山田　絢香</t>
  </si>
  <si>
    <t>ｼﾓﾔﾏﾀﾞ ｱﾔｶ</t>
  </si>
  <si>
    <t>鈴木　美帆</t>
  </si>
  <si>
    <t>ｽｽﾞｷ ﾐﾎ</t>
  </si>
  <si>
    <t>中村　絵莉夏</t>
  </si>
  <si>
    <t>ﾅｶﾑﾗ ｴﾘｶ</t>
  </si>
  <si>
    <t>鎌田　友美</t>
  </si>
  <si>
    <t>ｶﾏﾀ ﾄﾓﾐ</t>
  </si>
  <si>
    <t>清水　優香</t>
  </si>
  <si>
    <t>ｼﾐｽﾞ ﾕｳｶ</t>
  </si>
  <si>
    <t>松浦　すみれ</t>
  </si>
  <si>
    <t>ﾏﾂｳﾗ ｽﾐﾚ</t>
  </si>
  <si>
    <t>ｱﾘｶﾞﾔ ﾏﾕ</t>
  </si>
  <si>
    <t>堀田　明里</t>
  </si>
  <si>
    <t>河村　美月</t>
  </si>
  <si>
    <t>ﾀｶﾊｼ ｱｲ</t>
  </si>
  <si>
    <t>古畑　桃子</t>
  </si>
  <si>
    <t>ﾌﾙﾊﾀ ﾓﾓｺ</t>
  </si>
  <si>
    <t>エントリー内容に誤りがないことを確認しました。</t>
    <rPh sb="5" eb="7">
      <t>ナイヨウ</t>
    </rPh>
    <rPh sb="8" eb="9">
      <t>アヤマ</t>
    </rPh>
    <rPh sb="16" eb="18">
      <t>カクニン</t>
    </rPh>
    <phoneticPr fontId="1"/>
  </si>
  <si>
    <t>柏屋　美空</t>
  </si>
  <si>
    <t>臼井　未涼</t>
  </si>
  <si>
    <t>ｳｽｲ ﾐｽｽﾞ</t>
  </si>
  <si>
    <t>大久保　春香</t>
  </si>
  <si>
    <t>ｵｵｸﾎﾞ ﾊﾙｶ</t>
  </si>
  <si>
    <t>三輪　明日香</t>
  </si>
  <si>
    <t>ﾐﾜ ｱｽｶ</t>
  </si>
  <si>
    <t>曾我　美結</t>
  </si>
  <si>
    <t>ｿｶﾞ ﾐﾕ</t>
  </si>
  <si>
    <t>石原　李華</t>
  </si>
  <si>
    <t>ｲｼﾊﾗ ﾘｶ</t>
  </si>
  <si>
    <t>笠井　柚花</t>
  </si>
  <si>
    <t>ｶｻｲ ﾕｽﾞｶ</t>
  </si>
  <si>
    <t>坂本　彩音</t>
  </si>
  <si>
    <t>ｻｶﾓﾄ ｱﾔﾈ</t>
  </si>
  <si>
    <t>都築　美音</t>
  </si>
  <si>
    <t>ﾂﾂﾞｷ ﾐｵﾝ</t>
  </si>
  <si>
    <t>遠山　奈月</t>
  </si>
  <si>
    <t>ﾄｵﾔﾏ ﾅﾂｷ</t>
  </si>
  <si>
    <t>松嶋　真矢</t>
  </si>
  <si>
    <t>ﾏﾂｼﾏ ﾏﾔ</t>
  </si>
  <si>
    <t>三杉　七美</t>
  </si>
  <si>
    <t>ﾐｽｷﾞ ﾅﾅﾐ</t>
  </si>
  <si>
    <t>長見　京華</t>
  </si>
  <si>
    <t>ｵｻﾐ ｷｮｳｶ</t>
  </si>
  <si>
    <t>松本　七海</t>
  </si>
  <si>
    <t>ﾏﾂﾓﾄ ﾅﾅﾐ</t>
  </si>
  <si>
    <t>ｶﾜﾑﾗ ﾐｽﾞｷ</t>
  </si>
  <si>
    <t>浅岡　南帆</t>
  </si>
  <si>
    <t>ｱｻｵｶ ﾅﾎ</t>
  </si>
  <si>
    <t>生田　奈緒子</t>
  </si>
  <si>
    <t>ｲｸﾀ ﾅｵｺ</t>
  </si>
  <si>
    <t>落合　早峰</t>
  </si>
  <si>
    <t>ｵﾁｱｲ ﾊﾔﾈ</t>
  </si>
  <si>
    <t>鐘築　静花</t>
  </si>
  <si>
    <t>ｶﾈﾂｷ ｼｽﾞｶ</t>
  </si>
  <si>
    <t>上森　佳代</t>
  </si>
  <si>
    <t>ｶﾝﾓﾘ ｶﾖ</t>
  </si>
  <si>
    <t>黒田　佳代</t>
  </si>
  <si>
    <t>ｸﾛﾀﾞ ｶﾖ</t>
  </si>
  <si>
    <t>白坂　瑞稀</t>
  </si>
  <si>
    <t>ｼﾗｻｶ ﾐｽﾞｷ</t>
  </si>
  <si>
    <t>鈴木　さくら</t>
  </si>
  <si>
    <t>ｽｽﾞｷ ｻｸﾗ</t>
  </si>
  <si>
    <t>永井　楓花</t>
  </si>
  <si>
    <t>ﾅｶﾞｲ ﾌｳｶ</t>
  </si>
  <si>
    <t>水谷　佳歩</t>
  </si>
  <si>
    <t>ﾐｽﾞﾀﾆ ｶﾎ</t>
  </si>
  <si>
    <t>栗本　真実</t>
  </si>
  <si>
    <t>ｸﾘﾓﾄ ﾏﾐ</t>
  </si>
  <si>
    <t>香野　さちか</t>
  </si>
  <si>
    <t>ｺｳﾉ ｻﾁｶ</t>
  </si>
  <si>
    <t>高橋　愛</t>
  </si>
  <si>
    <t>荒井　優奈</t>
  </si>
  <si>
    <t>ｱﾗｲ ﾕｳﾅ</t>
  </si>
  <si>
    <t>小林　成美</t>
  </si>
  <si>
    <t>ｺﾊﾞﾔｼ ﾅﾙﾐ</t>
  </si>
  <si>
    <t>山本　有真</t>
  </si>
  <si>
    <t>ﾔﾏﾓﾄ ﾕﾏ</t>
  </si>
  <si>
    <t>石垣　綾香</t>
  </si>
  <si>
    <t>ｲｼｶﾞｷ ｱﾔｶ</t>
  </si>
  <si>
    <t>小林　はづき</t>
  </si>
  <si>
    <t>ｺﾊﾞﾔｼ ﾊﾂﾞｷ</t>
  </si>
  <si>
    <t>駒木　遥</t>
  </si>
  <si>
    <t>ｺﾏｷ ﾊﾙｶ</t>
  </si>
  <si>
    <t>近澤　奈々</t>
  </si>
  <si>
    <t>ﾁｶｻﾞﾜ ﾅﾅ</t>
  </si>
  <si>
    <t>伊藤　優衣</t>
  </si>
  <si>
    <t>ｲﾄｳ ﾕｲ</t>
  </si>
  <si>
    <t>太田　成美</t>
  </si>
  <si>
    <t>ｵｵﾀ ﾅﾙﾐ</t>
  </si>
  <si>
    <t>ムネネ　メリー</t>
  </si>
  <si>
    <t>ﾑﾈﾈ ﾒﾘｰ</t>
  </si>
  <si>
    <t>加藤　遥</t>
  </si>
  <si>
    <t>ｶﾄｳ ﾊﾙｶ</t>
  </si>
  <si>
    <t>安藤　朱里</t>
  </si>
  <si>
    <t>ｱﾝﾄﾞｳ ｱｶﾘ</t>
  </si>
  <si>
    <t>加藤　麻由</t>
  </si>
  <si>
    <t>ｶﾄｳ ﾏﾕ</t>
  </si>
  <si>
    <t>椙山　薫</t>
  </si>
  <si>
    <t>ｽｷﾞﾔﾏ ｶｵﾙ</t>
  </si>
  <si>
    <t>小泉　満菜</t>
  </si>
  <si>
    <t>ｺｲｽﾞﾐ ﾏﾅ</t>
  </si>
  <si>
    <t>清水　咲穂</t>
  </si>
  <si>
    <t>ｼﾐｽﾞ ｻｷﾎ</t>
  </si>
  <si>
    <t>大西　加那子</t>
  </si>
  <si>
    <t>ｵｵﾆｼ ｶﾅｺ</t>
  </si>
  <si>
    <t>大森　万祐加</t>
  </si>
  <si>
    <t>ｵｵﾓﾘ ﾏﾕｶ</t>
  </si>
  <si>
    <t>不破　綾華</t>
  </si>
  <si>
    <t>ﾌﾜ ｱﾔｶ</t>
  </si>
  <si>
    <t>岡本　凪布</t>
  </si>
  <si>
    <t>ｵｶﾓﾄ ﾅｷﾞﾎ</t>
  </si>
  <si>
    <t>辰巳　奈那</t>
  </si>
  <si>
    <t>ﾀﾂﾐ ﾅﾅ</t>
  </si>
  <si>
    <t>ﾅｶﾆｼ ﾅﾅｺ</t>
  </si>
  <si>
    <t>山野　綾香</t>
  </si>
  <si>
    <t>ﾔﾏﾉ ｱﾔｶ</t>
  </si>
  <si>
    <t>柴田　葵</t>
  </si>
  <si>
    <t>ｼﾊﾞﾀ ｱｵｲ</t>
  </si>
  <si>
    <t>杉浦　愛梨</t>
  </si>
  <si>
    <t>ｽｷﾞｳﾗ ｱｲﾘ</t>
  </si>
  <si>
    <t>仲井　瑞紀</t>
  </si>
  <si>
    <t>ﾅｶｲ ﾐｽﾞｷ</t>
  </si>
  <si>
    <t>宮㟢　紗苗</t>
  </si>
  <si>
    <t>ﾐﾔｻﾞｷ ｻﾅｴ</t>
  </si>
  <si>
    <t>ｱｲﾊﾞ ﾅﾅﾐ</t>
  </si>
  <si>
    <t>池田　佳菜子</t>
  </si>
  <si>
    <t>ｲｹﾀﾞ ｶﾅｺ</t>
  </si>
  <si>
    <t>稲吉　椿</t>
  </si>
  <si>
    <t>ｲﾅﾖｼ ﾂﾊﾞｷ</t>
  </si>
  <si>
    <t>杉山　そら</t>
  </si>
  <si>
    <t>ｽｷﾞﾔﾏ ｿﾗ</t>
  </si>
  <si>
    <t>都築　陽奈</t>
  </si>
  <si>
    <t>ﾂﾂﾞｷ ﾋﾅ</t>
  </si>
  <si>
    <t>中山　実優</t>
  </si>
  <si>
    <t>ﾅｶﾔﾏ ﾐﾕ</t>
  </si>
  <si>
    <t>高橋　奈々</t>
  </si>
  <si>
    <t>ﾀｶﾊｼ ﾅﾅ</t>
  </si>
  <si>
    <t>尾関　菜柚</t>
  </si>
  <si>
    <t>ｵｾﾞｷ ﾅﾕ</t>
  </si>
  <si>
    <t>葛西　真由</t>
  </si>
  <si>
    <t>ｶｻｲ ﾏﾕ</t>
  </si>
  <si>
    <t>茶井　優里</t>
  </si>
  <si>
    <t>ﾁｬｲ ﾕﾘ</t>
  </si>
  <si>
    <t>小林　もえか</t>
  </si>
  <si>
    <t>ｺﾊﾞﾔｼ ﾓｴｶ</t>
  </si>
  <si>
    <t>永墓　ゆめ果</t>
  </si>
  <si>
    <t>ﾅｶﾞﾊｶ ﾕﾒｶ</t>
  </si>
  <si>
    <t>林　玲奈</t>
  </si>
  <si>
    <t>ﾊﾔｼ ﾚｲﾅ</t>
  </si>
  <si>
    <t>畔柳　幸奈</t>
  </si>
  <si>
    <t>ｸﾛﾔﾅｷﾞ ﾕｷﾅ</t>
  </si>
  <si>
    <t>森山　歩果</t>
  </si>
  <si>
    <t>ﾓﾘﾔﾏ ｱﾕｶ</t>
  </si>
  <si>
    <t>勝　成望</t>
  </si>
  <si>
    <t>ｶﾂ ﾅﾙﾐ</t>
  </si>
  <si>
    <t>近藤　紗月</t>
  </si>
  <si>
    <t>ｺﾝﾄﾞｳ ｻﾂｷ</t>
  </si>
  <si>
    <t>稲田　楓</t>
  </si>
  <si>
    <t>ｲﾅﾀﾞ ｶｴﾃﾞ</t>
  </si>
  <si>
    <t>中野　香穂</t>
  </si>
  <si>
    <t>ﾅｶﾉ ｶﾎ</t>
  </si>
  <si>
    <t>村田　由華</t>
  </si>
  <si>
    <t>ﾑﾗﾀ ﾕｶ</t>
  </si>
  <si>
    <t>中村　紗希</t>
  </si>
  <si>
    <t>ﾅｶﾑﾗ ｻｷ</t>
  </si>
  <si>
    <t>神谷　さくら</t>
  </si>
  <si>
    <t>ｶﾐﾔ ｻｸﾗ</t>
  </si>
  <si>
    <t>長縄　萌</t>
  </si>
  <si>
    <t>ﾅｶﾞﾅﾜ ﾓｴ</t>
  </si>
  <si>
    <t>吉田　彩花</t>
  </si>
  <si>
    <t>ﾖｼﾀﾞ ｻﾔｶ</t>
  </si>
  <si>
    <t>小山　菜花</t>
  </si>
  <si>
    <t>ｺﾔﾏ ﾅﾉﾊ</t>
  </si>
  <si>
    <t>菊池　舞</t>
  </si>
  <si>
    <t>ｷｸﾁ ﾏｲ</t>
  </si>
  <si>
    <t>上野　萌佳</t>
  </si>
  <si>
    <t>ｳｴﾉ ﾓｴｶ</t>
  </si>
  <si>
    <t>安江　紀乃</t>
  </si>
  <si>
    <t>ﾔｽｴ ｷﾉ</t>
  </si>
  <si>
    <t>小林　千純</t>
  </si>
  <si>
    <t>ｺﾊﾞﾔｼ ﾁｽﾐ</t>
  </si>
  <si>
    <t>小池　里歩</t>
  </si>
  <si>
    <t>ｺｲｹ ﾘﾎ</t>
  </si>
  <si>
    <t>中村　友香</t>
  </si>
  <si>
    <t>ﾅｶﾑﾗ ﾕｳｶ</t>
  </si>
  <si>
    <t>中村　理乃</t>
  </si>
  <si>
    <t>ﾅｶﾑﾗ ﾘﾉ</t>
  </si>
  <si>
    <t>菅　さくら</t>
  </si>
  <si>
    <t>ｽｶﾞ ｻｸﾗ</t>
  </si>
  <si>
    <t>ﾋﾗｲ ﾕﾘ</t>
  </si>
  <si>
    <t>伊藤　舞</t>
  </si>
  <si>
    <t>ｲﾄｳ ﾏｲ</t>
  </si>
  <si>
    <t>久保寺　桃花</t>
  </si>
  <si>
    <t>ｸﾎﾞﾃﾞﾗ ﾓﾓｶ</t>
  </si>
  <si>
    <t>松浦　明日菜</t>
  </si>
  <si>
    <t>ﾏﾂｳﾗ ｱｽﾅ</t>
  </si>
  <si>
    <t>中迫　志穂子</t>
  </si>
  <si>
    <t>ﾅｶｻﾞｺ ｼﾎｺ</t>
  </si>
  <si>
    <t>田添　里穂</t>
  </si>
  <si>
    <t>ﾀｿﾞｴ ﾘﾎ</t>
  </si>
  <si>
    <t>ｶｼﾞ ｱｵｲ</t>
  </si>
  <si>
    <t>加藤　沙耶香</t>
  </si>
  <si>
    <t>ｶﾄｳ ｻﾔｶ</t>
  </si>
  <si>
    <t>金井　香瑠</t>
  </si>
  <si>
    <t>ｶﾅｲ ｶｵﾙ</t>
  </si>
  <si>
    <t>仲原　凪歩</t>
  </si>
  <si>
    <t>ﾅｶﾊﾗ ﾅｷﾞﾎ</t>
  </si>
  <si>
    <t>長谷川　葉月</t>
  </si>
  <si>
    <t>水品　綾子</t>
  </si>
  <si>
    <t>ﾐｽﾞｼﾅ ｱﾔｺ</t>
  </si>
  <si>
    <t>平野　颯希</t>
  </si>
  <si>
    <t>ﾋﾗﾉ ｻﾂｷ</t>
  </si>
  <si>
    <t>神田　唯衣</t>
  </si>
  <si>
    <t>ｶﾝﾀﾞ ﾕｲ</t>
  </si>
  <si>
    <t>矢野　未玲</t>
  </si>
  <si>
    <t>ﾔﾉ ﾐﾚｲ</t>
  </si>
  <si>
    <t>奥田　安優</t>
  </si>
  <si>
    <t>ｵｸﾀﾞ ｱﾕ</t>
  </si>
  <si>
    <t>金谷　有純</t>
  </si>
  <si>
    <t>ｶﾅﾔ ｱｽﾐ</t>
  </si>
  <si>
    <t>都築　歩乃佳</t>
  </si>
  <si>
    <t>ﾂﾂﾞｷ ﾎﾉｶ</t>
  </si>
  <si>
    <t>水上　優子</t>
  </si>
  <si>
    <t>ﾐｽﾞｶﾐ ﾕｳｺ</t>
  </si>
  <si>
    <t>牛丸　みのり</t>
  </si>
  <si>
    <t>ｳｼﾏﾙ ﾐﾉﾘ</t>
  </si>
  <si>
    <t>岐阜協立大学</t>
  </si>
  <si>
    <t>鈴鹿大学</t>
  </si>
  <si>
    <t>藤田医科大学</t>
  </si>
  <si>
    <t>小林　貫太</t>
  </si>
  <si>
    <t>ｺﾊﾞﾔｼ ｶﾝﾀ</t>
  </si>
  <si>
    <t>榊原　智也</t>
  </si>
  <si>
    <t>ｻｶｷﾊﾞﾗ ﾄﾓﾔ</t>
  </si>
  <si>
    <t>竹中　太一</t>
  </si>
  <si>
    <t>ﾀｹﾅｶ ﾀｲﾁ</t>
  </si>
  <si>
    <t>原田　侑弥</t>
  </si>
  <si>
    <t>ﾊﾗﾀ ﾕｳﾔ</t>
  </si>
  <si>
    <t>深谷　涼太</t>
  </si>
  <si>
    <t>ﾌｶﾔ ﾘｮｳﾀ</t>
  </si>
  <si>
    <t>三浦　真和</t>
  </si>
  <si>
    <t>ﾐｳﾗ ﾏｵ</t>
  </si>
  <si>
    <t>渡邉　大誠</t>
  </si>
  <si>
    <t>ﾜﾀﾅﾍﾞ ﾀｲｾｲ</t>
  </si>
  <si>
    <t>河村　晃成</t>
  </si>
  <si>
    <t>ｶﾜﾑﾗ ｺｳｾｲ</t>
  </si>
  <si>
    <t>木許　僚二</t>
  </si>
  <si>
    <t>ﾅｶｼﾏ ｼﾝﾔ</t>
  </si>
  <si>
    <t>尾﨑　空嶺</t>
  </si>
  <si>
    <t>ｵｻﾞｷ ﾀｶﾈ</t>
  </si>
  <si>
    <t>岡田　太陽</t>
  </si>
  <si>
    <t>ｵｶﾀﾞ ﾀｲﾖｳ</t>
  </si>
  <si>
    <t>加藤　烈</t>
  </si>
  <si>
    <t>ｶﾄｳ ﾚﾂ</t>
  </si>
  <si>
    <t>小寺　悠太</t>
  </si>
  <si>
    <t>ｺﾃﾞﾗ ﾕｳﾀ</t>
  </si>
  <si>
    <t>佐々木　秀斗</t>
  </si>
  <si>
    <t>ｻｻｷ ｼｭｳﾄ</t>
  </si>
  <si>
    <t>佐藤　裕汰</t>
  </si>
  <si>
    <t>ｻﾄｳ ﾕｳﾀ</t>
  </si>
  <si>
    <t>柴垣　友紀</t>
  </si>
  <si>
    <t>ｼﾊﾞｶﾞｷ ﾄﾓｷ</t>
  </si>
  <si>
    <t>鈴木　達也</t>
  </si>
  <si>
    <t>ｽｽﾞｷ ﾀﾂﾔ</t>
  </si>
  <si>
    <t>築地　由貴</t>
  </si>
  <si>
    <t>ﾂｷｼﾞ ﾖｼｷ</t>
  </si>
  <si>
    <t>中野　峻作</t>
  </si>
  <si>
    <t>ﾅｶﾉ ｼｭﾝｻｸ</t>
  </si>
  <si>
    <t>信藤　来也</t>
  </si>
  <si>
    <t>ﾉﾌﾞﾄｳ ﾗｲﾔ</t>
  </si>
  <si>
    <t>早川　龍斗</t>
  </si>
  <si>
    <t>ﾊﾔｶﾜ ﾘｭｳﾄ</t>
  </si>
  <si>
    <t>松川　哲大</t>
  </si>
  <si>
    <t>ﾏﾂｶﾜ ﾃﾂﾋﾛ</t>
  </si>
  <si>
    <t>向山　朋宏</t>
  </si>
  <si>
    <t>ﾑｺｳﾔﾏ ﾄﾓﾋﾛ</t>
  </si>
  <si>
    <t>藤澤　慶己</t>
  </si>
  <si>
    <t>ﾌｼﾞｻﾜ ﾖｼｷ</t>
  </si>
  <si>
    <t>ﾔﾏｻﾞｷ ｼﾝｺﾞ</t>
  </si>
  <si>
    <t>伊藤　輝</t>
  </si>
  <si>
    <t>ｲﾄｳ ﾋｶﾙ</t>
  </si>
  <si>
    <t>加藤　凌平</t>
  </si>
  <si>
    <t>ｶﾄｳ ﾘｮｳﾍｲ</t>
  </si>
  <si>
    <t>木村　海光</t>
  </si>
  <si>
    <t>ｷﾑﾗ ｶｲﾄ</t>
  </si>
  <si>
    <t>ﾀｶｼﾏ ｼｮｳﾀ</t>
  </si>
  <si>
    <t>ﾀｶﾔ ﾊﾙｷ</t>
  </si>
  <si>
    <t>中尾　啓哉</t>
  </si>
  <si>
    <t>ﾅｶｵ ｹｲﾔ</t>
  </si>
  <si>
    <t>村松　俊哉</t>
  </si>
  <si>
    <t>ﾑﾗﾏﾂ ｼｭﾝﾔ</t>
  </si>
  <si>
    <t>岡崎　洋樹</t>
  </si>
  <si>
    <t>ｵｶｻﾞｷ ﾋﾛｷ</t>
  </si>
  <si>
    <t>石橋　新</t>
  </si>
  <si>
    <t>ｲｼﾊﾞｼ ｱﾗﾀ</t>
  </si>
  <si>
    <t>岡本　健太郎</t>
  </si>
  <si>
    <t>ｵｶﾓﾄ ｹﾝﾀﾛｳ</t>
  </si>
  <si>
    <t>黒田　遥太</t>
  </si>
  <si>
    <t>ｸﾛﾀﾞ ﾊﾙﾄ</t>
  </si>
  <si>
    <t>河野　竜也</t>
  </si>
  <si>
    <t>ｺｳﾉ ﾀﾂﾔ</t>
  </si>
  <si>
    <t>深川　蒼太</t>
  </si>
  <si>
    <t>ﾌｶｶﾞﾜ ｿｳﾀ</t>
  </si>
  <si>
    <t>山田　真夢</t>
  </si>
  <si>
    <t>ﾔﾏﾀﾞ ﾏﾅﾑ</t>
  </si>
  <si>
    <t>池田　翔紀</t>
  </si>
  <si>
    <t>ｲｹﾀﾞ ｼｮｳｷ</t>
  </si>
  <si>
    <t>ｲﾅﾌｸ ﾊﾔﾃ</t>
  </si>
  <si>
    <t>梅田　朔也</t>
  </si>
  <si>
    <t>ｳﾒﾀﾞ ｻｸﾔ</t>
  </si>
  <si>
    <t>河合　優作</t>
  </si>
  <si>
    <t>ｶﾜｲ ﾕｳｻｸ</t>
  </si>
  <si>
    <t>澤田　隼</t>
  </si>
  <si>
    <t>ｻﾜﾀﾞ ﾊﾔﾄ</t>
  </si>
  <si>
    <t>鈴木　健太郎</t>
  </si>
  <si>
    <t>ｽｽﾞｷ ｹﾝﾀﾛｳ</t>
  </si>
  <si>
    <t>高橋　隆晟</t>
  </si>
  <si>
    <t>ﾀｶﾊｼ ﾘｭｳｾｲ</t>
  </si>
  <si>
    <t>田中　悠暉</t>
  </si>
  <si>
    <t>ﾀﾅｶ ﾕｳｷ</t>
  </si>
  <si>
    <t>中島　昌宣</t>
  </si>
  <si>
    <t>ﾅｶｼﾞﾏ ｱｷﾉﾘ</t>
  </si>
  <si>
    <t>中嶋　謙</t>
  </si>
  <si>
    <t>ﾅｶｼﾞﾏ ﾕｽﾞﾙ</t>
  </si>
  <si>
    <t>服部　匡恭</t>
  </si>
  <si>
    <t>ﾊｯﾄﾘ ﾏｻﾖｼ</t>
  </si>
  <si>
    <t>服部　有佑</t>
  </si>
  <si>
    <t>ﾊｯﾄﾘ ﾕｳｽｹ</t>
  </si>
  <si>
    <t>平松　昂龍</t>
  </si>
  <si>
    <t>ﾋﾗﾏﾂ ｺｳﾘｭｳ</t>
  </si>
  <si>
    <t>三田　大喜</t>
  </si>
  <si>
    <t>ﾐﾀ ﾋﾛｷ</t>
  </si>
  <si>
    <t>光岡　奨平</t>
  </si>
  <si>
    <t>ﾐﾂｵｶ ｼｮｳﾍｲ</t>
  </si>
  <si>
    <t>ﾐﾔｻﾞｷ ﾀｹﾄ</t>
  </si>
  <si>
    <t>村上　海吏</t>
  </si>
  <si>
    <t>ﾑﾗｶﾐ ｶｲﾘ</t>
  </si>
  <si>
    <t>山本　麟太郎</t>
  </si>
  <si>
    <t>ﾔﾏﾓﾄ ﾘﾝﾀﾛｳ</t>
  </si>
  <si>
    <t>西村　遥生</t>
  </si>
  <si>
    <t>ﾆｼﾑﾗ ﾊﾙｷ</t>
  </si>
  <si>
    <t>菅田　流伊</t>
  </si>
  <si>
    <t>ｽｹﾞﾀ ﾙｲ</t>
  </si>
  <si>
    <t>小関　海都</t>
  </si>
  <si>
    <t>ｵｾﾞｷ ｶｲﾄ</t>
  </si>
  <si>
    <t>横地　裕太</t>
  </si>
  <si>
    <t>ﾖｺﾁ ﾕｳﾀ</t>
  </si>
  <si>
    <t>杉本　望拓</t>
  </si>
  <si>
    <t>ｽｷﾞﾓﾄ ﾓﾁﾋﾛ</t>
  </si>
  <si>
    <t>中西　陽</t>
  </si>
  <si>
    <t>ﾅｶﾆｼ ﾋﾅﾀ</t>
  </si>
  <si>
    <t>ｽｽﾞｷ ﾄﾓﾋﾛ</t>
  </si>
  <si>
    <t>ｲﾁﾘｭｳ ﾘﾝ</t>
  </si>
  <si>
    <t>松原　昌吾</t>
  </si>
  <si>
    <t>ﾏﾂﾊﾞﾗ ｼｮｳｺﾞ</t>
  </si>
  <si>
    <t>伊藤　陸</t>
  </si>
  <si>
    <t>ｲﾄｳ ﾘｸ</t>
  </si>
  <si>
    <t>鳥居　青矢</t>
  </si>
  <si>
    <t>ﾄﾘｲ ｾｲﾔ</t>
  </si>
  <si>
    <t>梅本　崇弘</t>
  </si>
  <si>
    <t>ｳﾒﾓﾄ ﾀｶﾋﾛ</t>
  </si>
  <si>
    <t>山田　将也</t>
  </si>
  <si>
    <t>ﾔﾏﾀﾞ ﾏｻﾔ</t>
  </si>
  <si>
    <t>井野　青輝</t>
  </si>
  <si>
    <t>ｲﾉ ﾊﾙｷ</t>
  </si>
  <si>
    <t>小出　光留</t>
  </si>
  <si>
    <t>ｺｲﾃﾞ ﾋｶﾙ</t>
  </si>
  <si>
    <t>米倉　祐貴</t>
  </si>
  <si>
    <t>和田　剛輔</t>
  </si>
  <si>
    <t>ﾜﾀﾞ ｺﾞｳｽｹ</t>
  </si>
  <si>
    <t>渡邉　直希</t>
  </si>
  <si>
    <t>増田　智也</t>
  </si>
  <si>
    <t>ﾏｽﾀﾞ ﾄﾓﾔ</t>
  </si>
  <si>
    <t>榊原　圭悟</t>
  </si>
  <si>
    <t>ｻｶｷﾊﾞﾗ ｹｲｺﾞ</t>
  </si>
  <si>
    <t>米谷　悠希</t>
  </si>
  <si>
    <t>ﾖﾈﾀﾆ ﾊﾙｷ</t>
  </si>
  <si>
    <t>鈴木　雄登</t>
  </si>
  <si>
    <t>ｽｽﾞｷ ﾕｳﾄ</t>
  </si>
  <si>
    <t>北村　祐人</t>
  </si>
  <si>
    <t>ｷﾀﾑﾗ ﾕｳﾄ</t>
  </si>
  <si>
    <t>中山　凌</t>
  </si>
  <si>
    <t>ﾅｶﾔﾏ ﾘｮｳ</t>
  </si>
  <si>
    <t>宮田　優多</t>
  </si>
  <si>
    <t>ﾐﾔﾀ ﾕｳﾀ</t>
  </si>
  <si>
    <t>滝川　修平</t>
  </si>
  <si>
    <t>ﾀｷｶﾜ ｼｭｳﾍｲ</t>
  </si>
  <si>
    <t>原林　諒</t>
  </si>
  <si>
    <t>ﾊﾗﾊﾞﾔｼ ﾘｮｳ</t>
  </si>
  <si>
    <t>葛城　広登</t>
  </si>
  <si>
    <t>ｶﾂﾗｷﾞ ﾋﾛﾄ</t>
  </si>
  <si>
    <t>木村　将成</t>
  </si>
  <si>
    <t>ｷﾑﾗ ﾏｻﾅﾘ</t>
  </si>
  <si>
    <t>小島　悠平</t>
  </si>
  <si>
    <t>ｺｼﾞﾏ ﾕｳﾍｲ</t>
  </si>
  <si>
    <t>前田　和軌</t>
  </si>
  <si>
    <t>ﾏｴﾀﾞ ｶｽﾞｷ</t>
  </si>
  <si>
    <t>江崎　翔</t>
  </si>
  <si>
    <t>ｴｻｷ ｼｮｳ</t>
  </si>
  <si>
    <t>奥田　晃基</t>
  </si>
  <si>
    <t>ｵｸﾀﾞ ｺｳｷ</t>
  </si>
  <si>
    <t>尾﨑　康佑</t>
  </si>
  <si>
    <t>ｵｻﾞｷ ｺｳｽｹ</t>
  </si>
  <si>
    <t>堂東　敬吾</t>
  </si>
  <si>
    <t>ﾄﾞｳﾄｳ ｹｲｺﾞ</t>
  </si>
  <si>
    <t>藤井　裕士</t>
  </si>
  <si>
    <t>ﾌｼﾞｲ ﾕｳｼﾞ</t>
  </si>
  <si>
    <t>川原　生寛</t>
  </si>
  <si>
    <t>ｶﾜﾊﾗ ﾌﾁｶ</t>
  </si>
  <si>
    <t>笹竹　陽希</t>
  </si>
  <si>
    <t>ｻｻﾀｹ ﾊﾙｷ</t>
  </si>
  <si>
    <t>柴田　龍一</t>
  </si>
  <si>
    <t>ｼﾊﾞﾀ ﾘｭｳｲﾁ</t>
  </si>
  <si>
    <t>下村　悠斗</t>
  </si>
  <si>
    <t>ｼﾓﾑﾗ ﾕｳﾄ</t>
  </si>
  <si>
    <t>竹内　啓一郎</t>
  </si>
  <si>
    <t>ﾀｹｳﾁ ｹｲｲﾁﾛｳ</t>
  </si>
  <si>
    <t>花井　秀輔</t>
  </si>
  <si>
    <t>ﾊﾅｲ ｼｭｳｽｹ</t>
  </si>
  <si>
    <t>宮野　蓮弥</t>
  </si>
  <si>
    <t>ﾐﾔﾉ ﾚﾝﾔ</t>
  </si>
  <si>
    <t>宮本　康希</t>
  </si>
  <si>
    <t>ﾐﾔﾓﾄ ｺｳｷ</t>
  </si>
  <si>
    <t>村井　洸陽</t>
  </si>
  <si>
    <t>ﾑﾗｲ ｺｳﾖｳ</t>
  </si>
  <si>
    <t>清田　尚弥</t>
  </si>
  <si>
    <t>ｷﾖﾀ ﾅｵﾔ</t>
  </si>
  <si>
    <t>五島　快晴</t>
  </si>
  <si>
    <t>ｺﾞｼﾏ ｶｲｾｲ</t>
  </si>
  <si>
    <t>小見山　泰周</t>
  </si>
  <si>
    <t>ｺﾐﾔﾏ ﾀｲｼｭｳ</t>
  </si>
  <si>
    <t>田中　悠貴</t>
  </si>
  <si>
    <t>谷口　大魁</t>
  </si>
  <si>
    <t>ﾀﾆｸﾞﾁ ﾀｲｶﾞ</t>
  </si>
  <si>
    <t>服部　佑哉</t>
  </si>
  <si>
    <t>ﾊｯﾄﾘ ﾕｳﾔ</t>
  </si>
  <si>
    <t>濱口　祐誠</t>
  </si>
  <si>
    <t>ﾊﾏｸﾞﾁ ﾕｳｾｲ</t>
  </si>
  <si>
    <t>松月　柊来</t>
  </si>
  <si>
    <t>ﾏﾂﾂﾞｷ ｼｭｳｷ</t>
  </si>
  <si>
    <t>米川　幸来</t>
  </si>
  <si>
    <t>ﾖﾈｶﾜ ｺｳｷ</t>
  </si>
  <si>
    <t>ﾔﾏﾊ ﾕｳﾄ</t>
  </si>
  <si>
    <t>荒木　誉天</t>
  </si>
  <si>
    <t>ｱﾗｷ ｼｹﾞﾀｶ</t>
  </si>
  <si>
    <t>大庫　遼也</t>
  </si>
  <si>
    <t>ｵｵｺﾞ ﾘｮｳﾔ</t>
  </si>
  <si>
    <t>奥村　公哉</t>
  </si>
  <si>
    <t>ｵｸﾑﾗ ｷﾐﾔ</t>
  </si>
  <si>
    <t>田村　峻</t>
  </si>
  <si>
    <t>ﾀﾑﾗ ｼｭﾝ</t>
  </si>
  <si>
    <t>増田　伊吹</t>
  </si>
  <si>
    <t>ﾏｽﾀﾞ ｲﾌﾞｷ</t>
  </si>
  <si>
    <t>小野　和希</t>
  </si>
  <si>
    <t>井之谷　岳斗</t>
  </si>
  <si>
    <t>ｲﾉﾔ ｶﾞｸﾄ</t>
  </si>
  <si>
    <t>岡田　陸</t>
  </si>
  <si>
    <t>ｵｶﾀﾞ ﾘｸ</t>
  </si>
  <si>
    <t>ﾆｼﾉ ｼｮｳﾀﾛｳ</t>
  </si>
  <si>
    <t>青木　皓平</t>
  </si>
  <si>
    <t>ｱｵｷ ｺｳﾍｲ</t>
  </si>
  <si>
    <t>磯部　太一</t>
  </si>
  <si>
    <t>ｲｿﾍﾞ ﾀｲﾁ</t>
  </si>
  <si>
    <t>岩瀬　圭佑</t>
  </si>
  <si>
    <t>ｲﾜｾ ｹｲｽｹ</t>
  </si>
  <si>
    <t>奥野　薫</t>
  </si>
  <si>
    <t>ｵｸﾉ ｶｵﾙ</t>
  </si>
  <si>
    <t>定盛　匡哉</t>
  </si>
  <si>
    <t>ｻﾀﾞﾓﾘ ﾏｻﾔ</t>
  </si>
  <si>
    <t>畑　雄心</t>
  </si>
  <si>
    <t>ﾊﾀ ﾕｳｼﾝ</t>
  </si>
  <si>
    <t>御園　竜也</t>
  </si>
  <si>
    <t>ﾐｿﾉ ﾀﾂﾔ</t>
  </si>
  <si>
    <t>松田　俊祐</t>
  </si>
  <si>
    <t>ﾏﾂﾀﾞ ｼｭﾝｽｹ</t>
  </si>
  <si>
    <t>天川　剛志</t>
  </si>
  <si>
    <t>根本　峻佑</t>
  </si>
  <si>
    <t>ﾈﾓﾄ ｼｭﾝｽｹ</t>
  </si>
  <si>
    <t>片山　絢斗</t>
  </si>
  <si>
    <t>ｶﾀﾔﾏ ｹﾝﾄ</t>
  </si>
  <si>
    <t>重田　直賢</t>
  </si>
  <si>
    <t>ｼｹﾞﾀ ﾅｵﾀｶ</t>
  </si>
  <si>
    <t>安井　遥祐</t>
  </si>
  <si>
    <t>ﾔｽｲ ﾖｳｽｹ</t>
  </si>
  <si>
    <t>毛利　健太郎</t>
  </si>
  <si>
    <t>ﾓｳﾘ ｹﾝﾀﾛｳ</t>
  </si>
  <si>
    <t>遠藤　乃碧</t>
  </si>
  <si>
    <t>ｴﾝﾄﾞｳ ﾉｱ</t>
  </si>
  <si>
    <t>山本　悠生</t>
  </si>
  <si>
    <t>ﾔﾏﾓﾄ ﾕｳｾｲ</t>
  </si>
  <si>
    <t>小西　伴弥</t>
  </si>
  <si>
    <t>ｺﾆｼ ﾄﾓﾔ</t>
  </si>
  <si>
    <t>中川　空知</t>
  </si>
  <si>
    <t>ﾅｶｶﾞﾜ ｿﾗﾁ</t>
  </si>
  <si>
    <t>ｽｴﾓﾄ ｺｳｾｲ</t>
  </si>
  <si>
    <t>松岡　翼</t>
  </si>
  <si>
    <t>丸山　雄太</t>
  </si>
  <si>
    <t>ﾏﾙﾔﾏ ﾕｳﾀ</t>
  </si>
  <si>
    <t>ﾔﾏｻﾞｷ ｶｲﾄ</t>
  </si>
  <si>
    <t>小林　俊貴</t>
  </si>
  <si>
    <t>ｺﾊﾞﾔｼ ﾄｼｷ</t>
  </si>
  <si>
    <t>松枝　久史</t>
  </si>
  <si>
    <t>ﾏﾂｴﾀﾞ ﾋｻｼ</t>
  </si>
  <si>
    <t>佐藤　貴裕</t>
  </si>
  <si>
    <t>ｻﾄｳ ﾀｶﾋﾛ</t>
  </si>
  <si>
    <t>岸　大樹</t>
  </si>
  <si>
    <t>ｷｼ ﾀﾞｲｷ</t>
  </si>
  <si>
    <t>ｸﾗﾁ ﾀｶﾔ</t>
  </si>
  <si>
    <t>山口　誉太郎</t>
  </si>
  <si>
    <t>ﾔﾏｸﾞﾁ ﾖｳﾀﾛｳ</t>
  </si>
  <si>
    <t>瀬口　開</t>
  </si>
  <si>
    <t>ｾｸﾞﾁ ｶｲ</t>
  </si>
  <si>
    <t>井上　結斗</t>
  </si>
  <si>
    <t>奥村　集</t>
  </si>
  <si>
    <t>ｵｸﾑﾗ ｱﾂﾑ</t>
  </si>
  <si>
    <t>ｳﾁﾀﾞ ｺｳﾀﾛｳ</t>
  </si>
  <si>
    <t>松井　弥郷</t>
  </si>
  <si>
    <t>ﾏﾂｲ ﾔｻﾄ</t>
  </si>
  <si>
    <t>浅井　大輝</t>
  </si>
  <si>
    <t>ｱｻｲ ﾀﾞｲｷ</t>
  </si>
  <si>
    <t>岩田　学典</t>
  </si>
  <si>
    <t>ｲﾜﾀ ﾀｶﾉﾘ</t>
  </si>
  <si>
    <t>ﾊﾔｶﾜ ｹｲｽｹ</t>
  </si>
  <si>
    <t>中谷　太一</t>
  </si>
  <si>
    <t>ﾅｶﾔ ﾀｲﾁ</t>
  </si>
  <si>
    <t>ｲﾜﾓﾄ ﾀﾂﾔ</t>
  </si>
  <si>
    <t>久保田　群青</t>
  </si>
  <si>
    <t>ｸﾎﾞﾀ ｸﾞﾝｼﾞｮｳ</t>
  </si>
  <si>
    <t>山本　航生</t>
  </si>
  <si>
    <t>五月女　翔</t>
  </si>
  <si>
    <t>ｻｵﾄﾒ ｶｹﾙ</t>
  </si>
  <si>
    <t>渡邉　智也</t>
  </si>
  <si>
    <t>河合　大志</t>
  </si>
  <si>
    <t>ｶﾜｲ ﾀﾞｲｼ</t>
  </si>
  <si>
    <t>小澤　洋樹</t>
  </si>
  <si>
    <t>ｵｻﾞﾜ ﾋﾛｷ</t>
  </si>
  <si>
    <t>梅谷　将成</t>
  </si>
  <si>
    <t>ｳﾒﾀﾆ ﾏｻﾅﾘ</t>
  </si>
  <si>
    <t>伊熊　遥人</t>
  </si>
  <si>
    <t>ｲｸﾏ ﾊﾙﾄ</t>
  </si>
  <si>
    <t>山本　翔太</t>
  </si>
  <si>
    <t>ﾔﾏﾓﾄ ｼｮｳﾀ</t>
  </si>
  <si>
    <t>鈴木　大祐</t>
  </si>
  <si>
    <t>ｽｽﾞｷ ﾀﾞｲｽｹ</t>
  </si>
  <si>
    <t>伊藤　佳</t>
  </si>
  <si>
    <t>ｲﾄｳ ｹｲ</t>
  </si>
  <si>
    <t>後藤　玲音</t>
  </si>
  <si>
    <t>ｺﾞﾄｳ ﾚｵ</t>
  </si>
  <si>
    <t>日置　竜也</t>
  </si>
  <si>
    <t>ﾋｵｷ ﾘｭｳﾔ</t>
  </si>
  <si>
    <t>鎌田　優</t>
  </si>
  <si>
    <t>ｶﾏﾀ ﾀｹﾙ</t>
  </si>
  <si>
    <t>前田　悠汰</t>
  </si>
  <si>
    <t>片桐　健輔</t>
  </si>
  <si>
    <t>ｶﾀｷﾞﾘ ｹﾝｽｹ</t>
  </si>
  <si>
    <t>板倉　彰汰</t>
  </si>
  <si>
    <t>ｲﾀｸﾗ ｼｮｳﾀ</t>
  </si>
  <si>
    <t>石田　聖</t>
  </si>
  <si>
    <t>ｲｼﾀﾞ ｻﾄﾙ</t>
  </si>
  <si>
    <t>山内　直也</t>
  </si>
  <si>
    <t>ﾔﾏｳﾁ ﾅｵﾔ</t>
  </si>
  <si>
    <t>清水　理久</t>
  </si>
  <si>
    <t>ｼﾐｽﾞ ﾘｸ</t>
  </si>
  <si>
    <t>石原　輝力</t>
  </si>
  <si>
    <t>ｲｼﾊﾗ ﾃﾙﾁｶ</t>
  </si>
  <si>
    <t>大橋　基希</t>
  </si>
  <si>
    <t>ｵｵﾊｼ ﾓﾄｷ</t>
  </si>
  <si>
    <t>中島　滉太</t>
  </si>
  <si>
    <t>ﾅｶｼﾏ ｺｳﾀ</t>
  </si>
  <si>
    <t>冨田　尚希</t>
  </si>
  <si>
    <t>ﾄﾐﾀ ﾅｵｷ</t>
  </si>
  <si>
    <t>金田　隼弥</t>
  </si>
  <si>
    <t>ｶﾈﾀﾞ ｼﾞｭﾝﾔ</t>
  </si>
  <si>
    <t>宮原　翔太</t>
  </si>
  <si>
    <t>ﾐﾔﾊﾗ ｼｮｳﾀ</t>
  </si>
  <si>
    <t>小坂井　克也</t>
  </si>
  <si>
    <t>ｺｻﾞｶｲ ｶﾂﾔ</t>
  </si>
  <si>
    <t>森下　紘光</t>
  </si>
  <si>
    <t>ﾓﾘｼﾀ ﾋﾛﾐﾂ</t>
  </si>
  <si>
    <t>清原　敬介</t>
  </si>
  <si>
    <t>ｷﾖﾊﾗ ｹｲｽｹ</t>
  </si>
  <si>
    <t>中村　龍彦</t>
  </si>
  <si>
    <t>ﾅｶﾑﾗ ﾀﾂﾋｺ</t>
  </si>
  <si>
    <t>近藤　翼</t>
  </si>
  <si>
    <t>ｺﾝﾄﾞｳ ﾂﾊﾞｻ</t>
  </si>
  <si>
    <t>武野　有良</t>
  </si>
  <si>
    <t>ﾀｹﾉ ﾕｳﾗ</t>
  </si>
  <si>
    <t>針生　祥平</t>
  </si>
  <si>
    <t>ﾊﾘｳ ｼｮｳﾍｲ</t>
  </si>
  <si>
    <t>今岡　佑斗</t>
  </si>
  <si>
    <t>ｲﾏｵｶ ﾕｳﾄ</t>
  </si>
  <si>
    <t>横井　奎哉</t>
  </si>
  <si>
    <t>ﾖｺｲ ｹｲﾔ</t>
  </si>
  <si>
    <t>柳生　憲伸</t>
  </si>
  <si>
    <t>ﾔｷﾞｭｳ ｹﾝｼﾝ</t>
  </si>
  <si>
    <t>松岡　幹也</t>
  </si>
  <si>
    <t>ﾏﾂｵｶ ﾐｷﾔ</t>
  </si>
  <si>
    <t>幸前　達哉</t>
  </si>
  <si>
    <t>ｺｳｾﾞﾝ ﾀﾂﾔ</t>
  </si>
  <si>
    <t>上野　智貴</t>
  </si>
  <si>
    <t>ｳｴﾉ ﾄﾓｷ</t>
  </si>
  <si>
    <t>ｽｽﾞｷ ｹﾝｼｮｳ</t>
  </si>
  <si>
    <t>吉川　竜平</t>
  </si>
  <si>
    <t>ﾖｼｶﾜ ﾀｯﾍﾟｲ</t>
  </si>
  <si>
    <t>丹田　翔也</t>
  </si>
  <si>
    <t>ﾀﾝﾀﾞ ｼｮｳﾔ</t>
  </si>
  <si>
    <t>東　祥永</t>
  </si>
  <si>
    <t>ｿｶﾞﾜ ﾀｶﾕｷ</t>
  </si>
  <si>
    <t>ｻｲﾄｳ ﾕｳﾔ</t>
  </si>
  <si>
    <t>西村　侑真</t>
  </si>
  <si>
    <t>ﾆｼﾑﾗ ﾕｳﾏ</t>
  </si>
  <si>
    <t>池田　篤志</t>
  </si>
  <si>
    <t>ｲｹﾀﾞ ｱﾂｼ</t>
  </si>
  <si>
    <t>加藤　寛之</t>
  </si>
  <si>
    <t>ｶﾄｳ ﾋﾛﾕｷ</t>
  </si>
  <si>
    <t>菅　亮太</t>
  </si>
  <si>
    <t>ｽｶﾞ ﾘｮｳﾀ</t>
  </si>
  <si>
    <t>山口　理生</t>
  </si>
  <si>
    <t>ﾔﾏｸﾞﾁ ﾘｵ</t>
  </si>
  <si>
    <t>山崎　駆</t>
  </si>
  <si>
    <t>ﾔﾏｻﾞｷ ｶｹﾙ</t>
  </si>
  <si>
    <t>尾川　知也</t>
  </si>
  <si>
    <t>ｵｶﾞﾜ ﾄﾓﾔ</t>
  </si>
  <si>
    <t>石神　夏実</t>
  </si>
  <si>
    <t>ｲｼｶﾞﾐ ﾅﾂﾐ</t>
  </si>
  <si>
    <t>大隅　亮太</t>
  </si>
  <si>
    <t>ｵｵｽﾐ ﾘｮｳﾀ</t>
  </si>
  <si>
    <t>副島　大輔</t>
  </si>
  <si>
    <t>ｿｴｼﾞﾏ ﾀﾞｲｽｹ</t>
  </si>
  <si>
    <t>ｲﾏﾑﾗ ｿｳｼ</t>
  </si>
  <si>
    <t>大橋　虎也</t>
  </si>
  <si>
    <t>ｵｵﾊｼ ｺｳﾔ</t>
  </si>
  <si>
    <t>川口　大智</t>
  </si>
  <si>
    <t>ｶﾜｸﾞﾁ ﾀﾞｲﾁ</t>
  </si>
  <si>
    <t>田村　徹</t>
  </si>
  <si>
    <t>ﾀﾑﾗ ﾄｵﾙ</t>
  </si>
  <si>
    <t>山本　雄介</t>
  </si>
  <si>
    <t>ﾔﾏﾓﾄ ﾕｳｽｹ</t>
  </si>
  <si>
    <t>小池　代時</t>
  </si>
  <si>
    <t>ｺｲｹ ﾀﾞｲｼﾞ</t>
  </si>
  <si>
    <t>杉浦　隆一</t>
  </si>
  <si>
    <t>ｽｷﾞｳﾗ ﾘｭｳｲﾁ</t>
  </si>
  <si>
    <t>山口　瑠星</t>
  </si>
  <si>
    <t>ﾔﾏｸﾞﾁ ﾘｭｳｾｲ</t>
  </si>
  <si>
    <t>竹内　優大</t>
  </si>
  <si>
    <t>ﾀｹｳﾁ ﾕｳﾀﾞｲ</t>
  </si>
  <si>
    <t>梅田　拓巳</t>
  </si>
  <si>
    <t>ｳﾒﾀﾞ ﾀｸﾐ</t>
  </si>
  <si>
    <t>坂本　空</t>
  </si>
  <si>
    <t>ｻｶﾓﾄ ｿﾗ</t>
  </si>
  <si>
    <t>中田　龍之介</t>
  </si>
  <si>
    <t>ﾅｶﾀﾞ ﾘｭｳﾉｽｹ</t>
  </si>
  <si>
    <t>井手　大生</t>
  </si>
  <si>
    <t>ｲﾃﾞ ﾀﾞｲｷ</t>
  </si>
  <si>
    <t>為　悟</t>
  </si>
  <si>
    <t>ﾀﾐ ｻﾄﾙ</t>
  </si>
  <si>
    <t>山本　孝哉</t>
  </si>
  <si>
    <t>ﾔﾏﾓﾄ ﾀｶﾔ</t>
  </si>
  <si>
    <t>柴田　将希</t>
  </si>
  <si>
    <t>ｼﾊﾞﾀ ｼｮｳｷ</t>
  </si>
  <si>
    <t>河本　直</t>
  </si>
  <si>
    <t>ｺｳﾓﾄ ﾅｵ</t>
  </si>
  <si>
    <t>杉本　一眞</t>
  </si>
  <si>
    <t>ｽｷﾞﾓﾄ ｶｽﾞﾏ</t>
  </si>
  <si>
    <t>三浦　稿侑</t>
  </si>
  <si>
    <t>ﾐｳﾗ ｺｳﾕｳ</t>
  </si>
  <si>
    <t>高橋　理玖</t>
  </si>
  <si>
    <t>ﾀｶﾊｼ ﾘｸ</t>
  </si>
  <si>
    <t>田川　元貴</t>
  </si>
  <si>
    <t>ﾀｶﾞﾜ ﾊﾙｷ</t>
  </si>
  <si>
    <t>D2</t>
  </si>
  <si>
    <t>東海学生駅伝 兼 第13回東海学生女子駅伝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</si>
  <si>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5000mの記録を持っていない場合のみ、3000mの記録を記載しても良い</t>
    <phoneticPr fontId="1"/>
  </si>
  <si>
    <t>１.入力手順</t>
    <rPh sb="2" eb="4">
      <t>ニュウリョク</t>
    </rPh>
    <rPh sb="4" eb="6">
      <t>テジュン</t>
    </rPh>
    <phoneticPr fontId="1"/>
  </si>
  <si>
    <t>⑴このシートに必要事項を入力</t>
    <rPh sb="7" eb="9">
      <t>ヒツヨウ</t>
    </rPh>
    <rPh sb="9" eb="11">
      <t>ジコウ</t>
    </rPh>
    <rPh sb="12" eb="14">
      <t>ニュウリョク</t>
    </rPh>
    <phoneticPr fontId="1"/>
  </si>
  <si>
    <t>⑵シートのうち必要なものに入力</t>
    <phoneticPr fontId="1"/>
  </si>
  <si>
    <t>⑶入力し終えたら名前を付けて保存</t>
    <rPh sb="1" eb="3">
      <t>ニュウリョク</t>
    </rPh>
    <rPh sb="4" eb="5">
      <t>オ</t>
    </rPh>
    <phoneticPr fontId="1"/>
  </si>
  <si>
    <t>２.エントリーファイル</t>
    <phoneticPr fontId="1"/>
  </si>
  <si>
    <t>　⑴送付先アドレス</t>
    <rPh sb="2" eb="4">
      <t>ソウフ</t>
    </rPh>
    <rPh sb="4" eb="5">
      <t>サキ</t>
    </rPh>
    <phoneticPr fontId="1"/>
  </si>
  <si>
    <t xml:space="preserve">  ※エントリーファイルに関する</t>
    <rPh sb="13" eb="14">
      <t>カン</t>
    </rPh>
    <phoneticPr fontId="1"/>
  </si>
  <si>
    <t>　　 問い合わせも本アドレスまで</t>
    <rPh sb="3" eb="4">
      <t>ト</t>
    </rPh>
    <rPh sb="5" eb="6">
      <t>ア</t>
    </rPh>
    <rPh sb="9" eb="10">
      <t>ホン</t>
    </rPh>
    <phoneticPr fontId="1"/>
  </si>
  <si>
    <t>　⑵件名・ファイル名はそれぞれ</t>
    <rPh sb="2" eb="4">
      <t>ケンメイ</t>
    </rPh>
    <rPh sb="9" eb="10">
      <t>メイ</t>
    </rPh>
    <phoneticPr fontId="1"/>
  </si>
  <si>
    <t xml:space="preserve">  とすること</t>
    <phoneticPr fontId="1"/>
  </si>
  <si>
    <t>3.データ送付について</t>
    <rPh sb="5" eb="7">
      <t>ソウフ</t>
    </rPh>
    <phoneticPr fontId="1"/>
  </si>
  <si>
    <t xml:space="preserve">  「団体コード・○○大・東海学生駅伝エントリー」</t>
    <rPh sb="11" eb="12">
      <t>ダイ</t>
    </rPh>
    <rPh sb="17" eb="19">
      <t>エキデン</t>
    </rPh>
    <phoneticPr fontId="1"/>
  </si>
  <si>
    <t>４.期限</t>
    <rPh sb="2" eb="4">
      <t>キゲン</t>
    </rPh>
    <phoneticPr fontId="1"/>
  </si>
  <si>
    <t>学連混成申込書（男子）</t>
    <rPh sb="0" eb="2">
      <t>ガクレン</t>
    </rPh>
    <rPh sb="2" eb="4">
      <t>コンセイ</t>
    </rPh>
    <rPh sb="4" eb="7">
      <t>モウシコミショ</t>
    </rPh>
    <rPh sb="8" eb="10">
      <t>ダンシ</t>
    </rPh>
    <phoneticPr fontId="1"/>
  </si>
  <si>
    <t>学連混成申込書（女子）</t>
    <rPh sb="0" eb="2">
      <t>ガクレン</t>
    </rPh>
    <rPh sb="2" eb="4">
      <t>コンセイ</t>
    </rPh>
    <rPh sb="4" eb="7">
      <t>モウシコミショ</t>
    </rPh>
    <rPh sb="8" eb="10">
      <t>ジョシ</t>
    </rPh>
    <phoneticPr fontId="1"/>
  </si>
  <si>
    <t>大泉　竣太郎</t>
  </si>
  <si>
    <t>ｵｵｲｽﾞﾐ ｼｭﾝﾀﾛｳ</t>
  </si>
  <si>
    <t>ｷﾞﾌｷｮｳﾘﾂﾀﾞｲｶﾞｸ</t>
  </si>
  <si>
    <t>岐阜協立大</t>
  </si>
  <si>
    <t>岐阜工業高等専門学校</t>
    <rPh sb="0" eb="2">
      <t>ギフ</t>
    </rPh>
    <rPh sb="2" eb="4">
      <t>コウギョウ</t>
    </rPh>
    <rPh sb="4" eb="6">
      <t>コウトウ</t>
    </rPh>
    <rPh sb="6" eb="8">
      <t>センモン</t>
    </rPh>
    <rPh sb="8" eb="10">
      <t>ガッコウ</t>
    </rPh>
    <phoneticPr fontId="25"/>
  </si>
  <si>
    <t>岐阜高専</t>
    <rPh sb="0" eb="1">
      <t>ギフ</t>
    </rPh>
    <rPh sb="1" eb="3">
      <t>コウセン</t>
    </rPh>
    <phoneticPr fontId="25"/>
  </si>
  <si>
    <t>近大高専</t>
    <rPh sb="0" eb="1">
      <t>キン</t>
    </rPh>
    <rPh sb="1" eb="2">
      <t>ダイ</t>
    </rPh>
    <rPh sb="2" eb="4">
      <t>コウセン</t>
    </rPh>
    <phoneticPr fontId="24"/>
  </si>
  <si>
    <t>金城学院大</t>
    <rPh sb="2" eb="3">
      <t>ガク</t>
    </rPh>
    <phoneticPr fontId="24"/>
  </si>
  <si>
    <t>ｺｳｶﾞｸｶﾝﾀﾞｲｶﾞｸ</t>
  </si>
  <si>
    <t>鈴鹿高専</t>
    <rPh sb="0" eb="1">
      <t>スズカ</t>
    </rPh>
    <rPh sb="1" eb="3">
      <t>コウセン</t>
    </rPh>
    <phoneticPr fontId="24"/>
  </si>
  <si>
    <t>東海大学東海</t>
    <rPh sb="0" eb="2">
      <t>トウカイ</t>
    </rPh>
    <rPh sb="2" eb="4">
      <t>ダイガク</t>
    </rPh>
    <rPh sb="4" eb="6">
      <t>トウカイ</t>
    </rPh>
    <phoneticPr fontId="25"/>
  </si>
  <si>
    <t>東海大東海</t>
    <rPh sb="0" eb="1">
      <t>トウカイ</t>
    </rPh>
    <rPh sb="2" eb="4">
      <t>トウカイ</t>
    </rPh>
    <phoneticPr fontId="25"/>
  </si>
  <si>
    <t>鳥羽商船</t>
  </si>
  <si>
    <t>豊田高専</t>
    <rPh sb="0" eb="2">
      <t>トヨタ</t>
    </rPh>
    <rPh sb="2" eb="4">
      <t>コウセン</t>
    </rPh>
    <phoneticPr fontId="24"/>
  </si>
  <si>
    <t>豊橋技術科学大学</t>
    <rPh sb="0" eb="2">
      <t>トヨハシ</t>
    </rPh>
    <rPh sb="2" eb="4">
      <t>ギジュツ</t>
    </rPh>
    <rPh sb="4" eb="6">
      <t>カガク</t>
    </rPh>
    <rPh sb="6" eb="8">
      <t>ダイガク</t>
    </rPh>
    <phoneticPr fontId="25"/>
  </si>
  <si>
    <t>豊橋技科大</t>
    <rPh sb="0" eb="2">
      <t>トヨハシ</t>
    </rPh>
    <rPh sb="2" eb="3">
      <t>ワザ</t>
    </rPh>
    <rPh sb="3" eb="4">
      <t>カ</t>
    </rPh>
    <rPh sb="4" eb="5">
      <t>ダイ</t>
    </rPh>
    <phoneticPr fontId="25"/>
  </si>
  <si>
    <t>名古屋大</t>
    <rPh sb="0" eb="2">
      <t>ナゴヤ</t>
    </rPh>
    <phoneticPr fontId="25"/>
  </si>
  <si>
    <t>名古屋学院大学</t>
    <rPh sb="3" eb="5">
      <t>ガクイン</t>
    </rPh>
    <phoneticPr fontId="25"/>
  </si>
  <si>
    <t>名古屋学院大</t>
    <rPh sb="3" eb="5">
      <t>ガクイン</t>
    </rPh>
    <phoneticPr fontId="25"/>
  </si>
  <si>
    <t>名古屋工業大学</t>
    <rPh sb="0" eb="3">
      <t>ナゴヤ</t>
    </rPh>
    <rPh sb="3" eb="5">
      <t>コウギョウ</t>
    </rPh>
    <rPh sb="5" eb="7">
      <t>ダイガク</t>
    </rPh>
    <phoneticPr fontId="25"/>
  </si>
  <si>
    <t>名古屋工業大</t>
    <rPh sb="0" eb="3">
      <t>ナゴヤ</t>
    </rPh>
    <rPh sb="3" eb="5">
      <t>コウギョウ</t>
    </rPh>
    <phoneticPr fontId="25"/>
  </si>
  <si>
    <t>名古屋商科大学</t>
    <rPh sb="0" eb="3">
      <t>ナゴヤ</t>
    </rPh>
    <rPh sb="3" eb="6">
      <t>ショウカダイ</t>
    </rPh>
    <rPh sb="6" eb="7">
      <t>ガク</t>
    </rPh>
    <phoneticPr fontId="24"/>
  </si>
  <si>
    <t>ﾅｺﾞﾔｼｮｳｶﾀﾞｲｶﾞｸ</t>
  </si>
  <si>
    <t>名古屋商科大</t>
    <rPh sb="0" eb="3">
      <t>ナゴヤ</t>
    </rPh>
    <rPh sb="3" eb="6">
      <t>ショウカダイ</t>
    </rPh>
    <phoneticPr fontId="24"/>
  </si>
  <si>
    <t>ﾅｺﾞﾔｼﾞｮｼﾀﾞｲｶﾞｸ</t>
    <phoneticPr fontId="1"/>
  </si>
  <si>
    <t>名古屋女子大</t>
    <rPh sb="0" eb="2">
      <t>ジョシ</t>
    </rPh>
    <rPh sb="2" eb="3">
      <t>ダイ</t>
    </rPh>
    <rPh sb="3" eb="4">
      <t>ガク</t>
    </rPh>
    <phoneticPr fontId="25"/>
  </si>
  <si>
    <t>名古屋市立大学</t>
    <rPh sb="0" eb="2">
      <t>ナゴヤ</t>
    </rPh>
    <rPh sb="2" eb="4">
      <t>シリツ</t>
    </rPh>
    <rPh sb="4" eb="6">
      <t>ダイガク</t>
    </rPh>
    <phoneticPr fontId="25"/>
  </si>
  <si>
    <t>名古屋市立大</t>
    <rPh sb="0" eb="1">
      <t>ナゴヤ</t>
    </rPh>
    <rPh sb="2" eb="4">
      <t>シリツ</t>
    </rPh>
    <phoneticPr fontId="25"/>
  </si>
  <si>
    <t>南山大学</t>
    <rPh sb="0" eb="1">
      <t>ナンザン</t>
    </rPh>
    <rPh sb="1" eb="3">
      <t>ダイガク</t>
    </rPh>
    <phoneticPr fontId="25"/>
  </si>
  <si>
    <t>日本福祉大学</t>
    <rPh sb="0" eb="1">
      <t>ニホン</t>
    </rPh>
    <rPh sb="1" eb="3">
      <t>フクシ</t>
    </rPh>
    <rPh sb="3" eb="5">
      <t>ダイガク</t>
    </rPh>
    <phoneticPr fontId="25"/>
  </si>
  <si>
    <t>日本福祉大</t>
    <rPh sb="0" eb="2">
      <t>フクシ</t>
    </rPh>
    <phoneticPr fontId="25"/>
  </si>
  <si>
    <t>沼津工業高等専門学校</t>
    <rPh sb="0" eb="2">
      <t>ヌマヅ</t>
    </rPh>
    <rPh sb="3" eb="5">
      <t>コウトウ</t>
    </rPh>
    <rPh sb="5" eb="7">
      <t>センモン</t>
    </rPh>
    <rPh sb="7" eb="9">
      <t>ガッコウ</t>
    </rPh>
    <phoneticPr fontId="25"/>
  </si>
  <si>
    <t>沼津高専</t>
    <rPh sb="0" eb="1">
      <t>ヌマヅ</t>
    </rPh>
    <rPh sb="1" eb="3">
      <t>コウセン</t>
    </rPh>
    <phoneticPr fontId="25"/>
  </si>
  <si>
    <t>浜松医科大学</t>
    <phoneticPr fontId="1"/>
  </si>
  <si>
    <t>藤田医科大学</t>
    <rPh sb="0" eb="1">
      <t>フジタ</t>
    </rPh>
    <rPh sb="2" eb="4">
      <t>イカ</t>
    </rPh>
    <rPh sb="4" eb="6">
      <t>ダイガク</t>
    </rPh>
    <phoneticPr fontId="25"/>
  </si>
  <si>
    <t>ﾌｼﾞﾀｲｶﾀﾞｲｶﾞｸ</t>
    <phoneticPr fontId="1"/>
  </si>
  <si>
    <t>藤田医科大</t>
    <rPh sb="0" eb="1">
      <t>フジタ</t>
    </rPh>
    <rPh sb="2" eb="4">
      <t>イカ</t>
    </rPh>
    <rPh sb="4" eb="5">
      <t>ダイ</t>
    </rPh>
    <phoneticPr fontId="25"/>
  </si>
  <si>
    <t>三重短期大学</t>
    <rPh sb="2" eb="4">
      <t>タンキ</t>
    </rPh>
    <phoneticPr fontId="24"/>
  </si>
  <si>
    <t>三重短期大</t>
    <rPh sb="2" eb="4">
      <t>タンキ</t>
    </rPh>
    <rPh sb="4" eb="5">
      <t>ダイ</t>
    </rPh>
    <phoneticPr fontId="24"/>
  </si>
  <si>
    <t>ﾒｲｼﾞｮｳﾀﾞｲｶﾞｸ</t>
    <phoneticPr fontId="1"/>
  </si>
  <si>
    <t>鈴鹿大学</t>
    <rPh sb="0" eb="2">
      <t>スズカ</t>
    </rPh>
    <rPh sb="2" eb="4">
      <t>ダイガク</t>
    </rPh>
    <phoneticPr fontId="1"/>
  </si>
  <si>
    <t>ｽｽﾞｶﾀﾞｲｶﾞｸ</t>
    <phoneticPr fontId="1"/>
  </si>
  <si>
    <t>鈴鹿大</t>
    <rPh sb="0" eb="2">
      <t>スズカ</t>
    </rPh>
    <rPh sb="2" eb="3">
      <t>ダイ</t>
    </rPh>
    <phoneticPr fontId="1"/>
  </si>
  <si>
    <t>ﾐｴｶﾝｺﾞﾀﾞｲｶﾞｸ</t>
    <phoneticPr fontId="1"/>
  </si>
  <si>
    <t>三重看護大</t>
    <rPh sb="0" eb="2">
      <t>ミエ</t>
    </rPh>
    <rPh sb="2" eb="4">
      <t>カンゴ</t>
    </rPh>
    <rPh sb="4" eb="5">
      <t>ダイ</t>
    </rPh>
    <phoneticPr fontId="1"/>
  </si>
  <si>
    <t>三重看護大学</t>
    <rPh sb="0" eb="2">
      <t>ミエ</t>
    </rPh>
    <rPh sb="2" eb="5">
      <t>カンゴダイ</t>
    </rPh>
    <rPh sb="5" eb="6">
      <t>ガク</t>
    </rPh>
    <phoneticPr fontId="1"/>
  </si>
  <si>
    <t>……………………………………………………</t>
    <phoneticPr fontId="2"/>
  </si>
  <si>
    <t>10000m</t>
    <phoneticPr fontId="1"/>
  </si>
  <si>
    <t>期間内最高記録</t>
    <rPh sb="0" eb="3">
      <t>キカンナイ</t>
    </rPh>
    <rPh sb="3" eb="5">
      <t>サイコウ</t>
    </rPh>
    <rPh sb="5" eb="7">
      <t>キロク</t>
    </rPh>
    <phoneticPr fontId="2"/>
  </si>
  <si>
    <t>3000m</t>
    <phoneticPr fontId="2"/>
  </si>
  <si>
    <t>東海学生駅伝 兼 第14回東海学生女子駅伝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</si>
  <si>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修文大学</t>
    <rPh sb="0" eb="4">
      <t>シュウブンダイガク</t>
    </rPh>
    <phoneticPr fontId="1"/>
  </si>
  <si>
    <t>ｼｭｳﾌﾞﾝﾀﾞｲｶﾞｸ</t>
    <phoneticPr fontId="1"/>
  </si>
  <si>
    <t>修文大</t>
    <rPh sb="0" eb="2">
      <t>シュウブン</t>
    </rPh>
    <rPh sb="2" eb="3">
      <t>ダイ</t>
    </rPh>
    <phoneticPr fontId="1"/>
  </si>
  <si>
    <t>高木　健太</t>
  </si>
  <si>
    <t>名倉　寛人</t>
  </si>
  <si>
    <t>ﾅｸﾞﾗ ﾋﾛﾄ</t>
  </si>
  <si>
    <t>伊藤　和磨</t>
  </si>
  <si>
    <t>稻福　颯</t>
  </si>
  <si>
    <t>安部　公士郎</t>
  </si>
  <si>
    <t>ｱﾍﾞ ｺｳｼﾛｳ</t>
  </si>
  <si>
    <t>宇野　琳太郎</t>
  </si>
  <si>
    <t>ｳﾉ ﾘﾝﾀﾛｳ</t>
  </si>
  <si>
    <t>加治　有登</t>
  </si>
  <si>
    <t>ｶｼﾞ ﾕｳﾄ</t>
  </si>
  <si>
    <t>北島　夏風</t>
  </si>
  <si>
    <t>ｷﾀｼﾞﾏ ｶﾌｳ</t>
  </si>
  <si>
    <t>小出　悠太</t>
  </si>
  <si>
    <t>ｺｲﾃﾞ ﾕｳﾀ</t>
  </si>
  <si>
    <t>小松澤　祥太</t>
  </si>
  <si>
    <t>ｺﾏﾂｻﾞﾜ ｼｮｳﾀ</t>
  </si>
  <si>
    <t>佐竹　真登</t>
  </si>
  <si>
    <t>ｻﾀｹ ﾏｺﾄ</t>
  </si>
  <si>
    <t>佐藤　祥貴</t>
  </si>
  <si>
    <t>永井　翔真</t>
  </si>
  <si>
    <t>ﾅｶﾞｲ ｼｮｳﾏ</t>
  </si>
  <si>
    <t>原　巧</t>
  </si>
  <si>
    <t>ﾊﾗ ﾀｸﾐ</t>
  </si>
  <si>
    <t>髙松　航太</t>
  </si>
  <si>
    <t>ﾀｶﾏﾂ ｺｳﾀ</t>
  </si>
  <si>
    <t>ﾃﾗｻｷ ﾀｶﾖｼ</t>
  </si>
  <si>
    <t>山川　滉心</t>
  </si>
  <si>
    <t>ﾔﾏｶﾜ ｺｳｼﾝ</t>
  </si>
  <si>
    <t>櫻井　尚輝</t>
  </si>
  <si>
    <t>福山　斗偉</t>
  </si>
  <si>
    <t>ﾌｸﾔﾏ ﾄｲ</t>
  </si>
  <si>
    <t>服部　諒</t>
  </si>
  <si>
    <t>ﾊｯﾄﾘ ﾘｮｳ</t>
  </si>
  <si>
    <t>端野　光将</t>
  </si>
  <si>
    <t>ﾊｼﾉ ﾐﾂﾏｻ</t>
  </si>
  <si>
    <t>山本　駿太</t>
  </si>
  <si>
    <t>ﾔﾏﾓﾄ ｼｭﾝﾀ</t>
  </si>
  <si>
    <t>苅谷　真之介</t>
  </si>
  <si>
    <t>ｶﾘﾔ ｼﾝﾉｽｹ</t>
  </si>
  <si>
    <t>ｳｴﾀﾞ ﾀｲﾁ</t>
  </si>
  <si>
    <t>山﨑　真吾</t>
  </si>
  <si>
    <t>高嶋　翔太</t>
  </si>
  <si>
    <t>髙矢　晴希</t>
  </si>
  <si>
    <t>伊澤　葵</t>
  </si>
  <si>
    <t>ｲｻﾞﾜ ｱｵｲ</t>
  </si>
  <si>
    <t>鵜飼　蓮</t>
  </si>
  <si>
    <t>ｳｶｲ ﾚﾝ</t>
  </si>
  <si>
    <t>大崎　蒼平</t>
  </si>
  <si>
    <t>ｵｵｻｷ ｿｳﾍｲ</t>
  </si>
  <si>
    <t>ﾀｶﾊｼ ｺｳﾀﾛｳ</t>
  </si>
  <si>
    <t>兵藤　光樹</t>
  </si>
  <si>
    <t>ﾋｮｳﾄﾞｳ ｺｳｷ</t>
  </si>
  <si>
    <t>古市　陸</t>
  </si>
  <si>
    <t>ﾌﾙｲﾁ ﾘｸ</t>
  </si>
  <si>
    <t>加藤　謙典</t>
  </si>
  <si>
    <t>ｶﾄｳ ｹﾝｽｹ</t>
  </si>
  <si>
    <t>安達　天哉</t>
  </si>
  <si>
    <t>ｱﾀﾞﾁ ﾀｶﾔ</t>
  </si>
  <si>
    <t>ｸﾄﾞﾐ ﾏｻﾋﾛ</t>
  </si>
  <si>
    <t>森山　颯太</t>
  </si>
  <si>
    <t>ﾓﾘﾔﾏ ｿｳﾀ</t>
  </si>
  <si>
    <t>山西　勇介</t>
  </si>
  <si>
    <t>ﾔﾏﾆｼ ﾕｳｽｹ</t>
  </si>
  <si>
    <t>東森　夏輝</t>
  </si>
  <si>
    <t>ﾋｶﾞｼﾓﾘ ﾅﾂｷ</t>
  </si>
  <si>
    <t>庵前　宥斗</t>
  </si>
  <si>
    <t>ｱﾝﾉﾏｴ ﾕｳﾄ</t>
  </si>
  <si>
    <t>大山　佑天</t>
  </si>
  <si>
    <t>ｵｵﾔﾏ ﾕﾀｶ</t>
  </si>
  <si>
    <t>豊住　篤哉</t>
  </si>
  <si>
    <t>ﾄﾖｽﾞﾐ ｱﾂﾔ</t>
  </si>
  <si>
    <t>本田　基偉</t>
  </si>
  <si>
    <t>ﾎﾝﾀﾞ ﾓﾄｲ</t>
  </si>
  <si>
    <t>藏地　唯斗</t>
  </si>
  <si>
    <t>ｸﾗﾁ ﾕｲﾄ</t>
  </si>
  <si>
    <t>山本　駿介</t>
  </si>
  <si>
    <t>ﾔﾏﾓﾄ ｼｭﾝｽｹ</t>
  </si>
  <si>
    <t>加藤　辰樹</t>
  </si>
  <si>
    <t>ｶﾄｳ ﾀﾂｷ</t>
  </si>
  <si>
    <t>本田　岳土</t>
  </si>
  <si>
    <t>ﾎﾝﾀﾞ ｹﾝﾄ</t>
  </si>
  <si>
    <t>池内　啓悟</t>
  </si>
  <si>
    <t>ｲｹｳﾁ ｹｲｺﾞ</t>
  </si>
  <si>
    <t>松岡　拓真</t>
  </si>
  <si>
    <t>ﾏﾂｵｶ ﾀｸﾏ</t>
  </si>
  <si>
    <t>小川　晃弥</t>
  </si>
  <si>
    <t>ｵｶﾞﾜ ｺｳﾔ</t>
  </si>
  <si>
    <t>磯部　亮太</t>
  </si>
  <si>
    <t>ｲｿﾍﾞ ﾘｮｳﾀ</t>
  </si>
  <si>
    <t>ﾃﾗｲ ｹﾝﾄ</t>
  </si>
  <si>
    <t>牧野　寿彦</t>
  </si>
  <si>
    <t>ﾏｷﾉ ﾄｼﾋｺ</t>
  </si>
  <si>
    <t>今村　壮志</t>
  </si>
  <si>
    <t>ｺｻﾄ ｹｲﾀ</t>
  </si>
  <si>
    <t>中西　椋</t>
  </si>
  <si>
    <t>ﾅｶﾆｼ ﾘｮｳ</t>
  </si>
  <si>
    <t>ｶﾈｺ ﾀｲﾗ</t>
  </si>
  <si>
    <t>ｱﾕｶﾜ ｼｮｳ</t>
  </si>
  <si>
    <t>ﾊﾔｶﾜ ﾘﾂ</t>
  </si>
  <si>
    <t>浅井　克貴</t>
  </si>
  <si>
    <t>ｱｻｲ ｶﾂｷ</t>
  </si>
  <si>
    <t>伊藤　賢太朗</t>
  </si>
  <si>
    <t>ｲﾄｳ ｹﾝﾀﾛｳ</t>
  </si>
  <si>
    <t>細木　駿介</t>
  </si>
  <si>
    <t>田中　滉二</t>
  </si>
  <si>
    <t>ﾀﾅｶ ｺｳｼﾞ</t>
  </si>
  <si>
    <t>稲垣　愛結</t>
  </si>
  <si>
    <t>ｲﾅｶﾞｷ ｱﾕ</t>
  </si>
  <si>
    <t>岡本　瑠香</t>
  </si>
  <si>
    <t>ｵｶﾓﾄ ﾙｶ</t>
  </si>
  <si>
    <t>小野　花織</t>
  </si>
  <si>
    <t>ｵﾉ ｶｵﾙ</t>
  </si>
  <si>
    <t>ｷｸﾁ ﾏﾅｶ</t>
  </si>
  <si>
    <t>小林　幸音</t>
  </si>
  <si>
    <t>ｺﾊﾞﾔｼ ﾕｷﾈ</t>
  </si>
  <si>
    <t>服部　花菜子</t>
  </si>
  <si>
    <t>ﾊｯﾄﾘ ｶﾅｺ</t>
  </si>
  <si>
    <t>村上　弓月</t>
  </si>
  <si>
    <t>ﾑﾗｶﾐ ﾕﾂﾞｷ</t>
  </si>
  <si>
    <t>真鍋　綾菜</t>
  </si>
  <si>
    <t>ﾏﾅﾍﾞ ｱﾔﾅ</t>
  </si>
  <si>
    <t>中西　菜々子</t>
  </si>
  <si>
    <t>齋藤　あおば</t>
  </si>
  <si>
    <t>ｻｲﾄｳ ｱｵﾊﾞ</t>
  </si>
  <si>
    <t>泉　好笑</t>
  </si>
  <si>
    <t>ｲｽﾞﾐ ｺﾉﾐ</t>
  </si>
  <si>
    <t>ｵｸﾊﾞﾔｼ ﾘﾝ</t>
  </si>
  <si>
    <t>田中　千尋</t>
  </si>
  <si>
    <t>ﾀﾅｶ ﾁﾋﾛ</t>
  </si>
  <si>
    <t>橋口　義美</t>
  </si>
  <si>
    <t>ﾊｼｸﾞﾁ ﾖｼﾐ</t>
  </si>
  <si>
    <t>永井　絵理香</t>
  </si>
  <si>
    <t>ﾅｶﾞｲ ｴﾘｶ</t>
  </si>
  <si>
    <t>山口　こころ</t>
  </si>
  <si>
    <t>ﾔﾏｸﾞﾁ ｺｺﾛ</t>
  </si>
  <si>
    <t>横山　梨央</t>
  </si>
  <si>
    <t>ﾖｺﾔﾏ ﾘｵ</t>
  </si>
  <si>
    <t>安藤　愛未</t>
  </si>
  <si>
    <t>ｱﾝﾄﾞｳ ｱﾐ</t>
  </si>
  <si>
    <t>大城　珠莉</t>
  </si>
  <si>
    <t>ｵｵｼﾛ ｼﾞｭﾘ</t>
  </si>
  <si>
    <t>木村　加乃</t>
  </si>
  <si>
    <t>ｷﾑﾗ ｶﾉ</t>
  </si>
  <si>
    <t>捧　純奈</t>
  </si>
  <si>
    <t>ｻｻｹﾞ ｼﾞｭﾝﾅ</t>
  </si>
  <si>
    <t>田中　友梨</t>
  </si>
  <si>
    <t>ﾀﾅｶ ﾕﾘ</t>
  </si>
  <si>
    <t>中山　愛理</t>
  </si>
  <si>
    <t>ﾅｶﾔﾏ ｱｲﾘ</t>
  </si>
  <si>
    <t>加藤　愛結</t>
  </si>
  <si>
    <t>ｶﾄｳ ｱﾕﾐ</t>
  </si>
  <si>
    <t>加藤　若葉</t>
  </si>
  <si>
    <t>ｶﾄｳ ﾜｶﾊﾞ</t>
  </si>
  <si>
    <t>藤田　悠佑</t>
  </si>
  <si>
    <t>ﾌｼﾞﾀ ﾕｳ</t>
  </si>
  <si>
    <t>荒武　優衣香</t>
  </si>
  <si>
    <t>ｱﾗﾀｹ ﾕｲｶ</t>
  </si>
  <si>
    <t>大城　愛</t>
  </si>
  <si>
    <t>ｵｵｼﾛ ｱｲ</t>
  </si>
  <si>
    <t>有賀　由紀恵</t>
  </si>
  <si>
    <t>ｱﾙｶﾞ ﾕｷｴ</t>
  </si>
  <si>
    <t>稲葉　夢香</t>
  </si>
  <si>
    <t>ｲﾅﾊﾞ ﾕﾒｶ</t>
  </si>
  <si>
    <t>岡田　優花</t>
  </si>
  <si>
    <t>ｵｶﾀﾞ ﾕｳｶ</t>
  </si>
  <si>
    <t>近藤　萌江</t>
  </si>
  <si>
    <t>ｺﾝﾄﾞｳ ﾓｴ</t>
  </si>
  <si>
    <t>塚田　絢子</t>
  </si>
  <si>
    <t>ﾂｶﾀﾞ ｱﾔｺ</t>
  </si>
  <si>
    <t>中安　若菜</t>
  </si>
  <si>
    <t>ﾅｶﾔｽ ﾜｶﾅ</t>
  </si>
  <si>
    <t>山下　遥香</t>
  </si>
  <si>
    <t>ﾔﾏｼﾀ ﾊﾙｶ</t>
  </si>
  <si>
    <t>則武　桃佳</t>
  </si>
  <si>
    <t>ﾉﾘﾀｹ ﾓﾓｶ</t>
  </si>
  <si>
    <t>ﾎ ｱｶﾘ</t>
  </si>
  <si>
    <t>中村　美月</t>
  </si>
  <si>
    <t>ﾅｶﾑﾗ ﾐﾂｷ</t>
  </si>
  <si>
    <t>黒川　光</t>
  </si>
  <si>
    <t>ｸﾛｶﾜ ﾋｶﾘ</t>
  </si>
  <si>
    <t>野呂　くれあ</t>
  </si>
  <si>
    <t>ﾉﾛ ｸﾚｱ</t>
  </si>
  <si>
    <t>増渕　祐香</t>
  </si>
  <si>
    <t>ﾏｽﾌﾞﾁ ﾕｳｶ</t>
  </si>
  <si>
    <t>片岡　宝子</t>
  </si>
  <si>
    <t>ｶﾀｵｶ ﾄﾓｺ</t>
  </si>
  <si>
    <t>岡﨑　稜汰</t>
  </si>
  <si>
    <t>ｵｶｻﾞｷ ﾘｮｳﾀ</t>
  </si>
  <si>
    <t>杉山　優斗</t>
  </si>
  <si>
    <t>ｽｷﾞﾔﾏ ﾕｳﾄ</t>
  </si>
  <si>
    <t>上床　隆太</t>
  </si>
  <si>
    <t>ｳﾜﾄｺ ﾘｭｳﾀ</t>
  </si>
  <si>
    <t>小川　エンリケ</t>
  </si>
  <si>
    <t>ｵｶﾞﾜ ｴﾝﾘｹ</t>
  </si>
  <si>
    <t>加藤　心</t>
  </si>
  <si>
    <t>ｶﾄｳ ｼﾝ</t>
  </si>
  <si>
    <t>河村　将永</t>
  </si>
  <si>
    <t>ｶﾜﾑﾗ ｼｮｳｴｲ</t>
  </si>
  <si>
    <t>近藤　光氣</t>
  </si>
  <si>
    <t>ｺﾝﾄﾞｳ ｺｳｷ</t>
  </si>
  <si>
    <t>佐野　史社</t>
  </si>
  <si>
    <t>ｻﾉ ﾌﾐﾔ</t>
  </si>
  <si>
    <t>澤田　佳樹</t>
  </si>
  <si>
    <t>ｻﾜﾀﾞ ﾖｼｷ</t>
  </si>
  <si>
    <t>鈴木　礼武</t>
  </si>
  <si>
    <t>ｽｽﾞｷ ﾚｲﾑ</t>
  </si>
  <si>
    <t>田宮　昇悟</t>
  </si>
  <si>
    <t>ﾀﾐﾔ ｼｮｳｺﾞ</t>
  </si>
  <si>
    <t>塚原　星来</t>
  </si>
  <si>
    <t>ﾂｶﾊﾗ ｾﾗ</t>
  </si>
  <si>
    <t>筒井　慈虎</t>
  </si>
  <si>
    <t>ﾂﾂｲ ｼｹﾞﾄﾗ</t>
  </si>
  <si>
    <t>問坂　昂太郎</t>
  </si>
  <si>
    <t>ﾄｲｻｶ ｺｳﾀﾛｳ</t>
  </si>
  <si>
    <t>中北　太雅</t>
  </si>
  <si>
    <t>ﾅｶｷﾞﾀ ﾀｲｶﾞ</t>
  </si>
  <si>
    <t>早川　恭平</t>
  </si>
  <si>
    <t>ﾊﾔｶﾜ ｷｮｳﾍｲ</t>
  </si>
  <si>
    <t>林　夏哉</t>
  </si>
  <si>
    <t>ﾊﾔｼ ﾅﾂﾔ</t>
  </si>
  <si>
    <t>藤田　知和</t>
  </si>
  <si>
    <t>ﾌｼﾞﾀ ﾄﾓｶｽﾞ</t>
  </si>
  <si>
    <t>星井　駿佑</t>
  </si>
  <si>
    <t>ﾎｼｲ ｼｭﾝｽｹ</t>
  </si>
  <si>
    <t>松尾　聖仁</t>
  </si>
  <si>
    <t>ﾏﾂｵ ｾｲﾄ</t>
  </si>
  <si>
    <t>松本　結叶</t>
  </si>
  <si>
    <t>ﾏﾂﾓﾄ ﾕｳﾄ</t>
  </si>
  <si>
    <t>山村　敏弥</t>
  </si>
  <si>
    <t>ﾔﾏﾑﾗ ﾄｼﾔ</t>
  </si>
  <si>
    <t>山本　雷大</t>
  </si>
  <si>
    <t>ﾔﾏﾓﾄ ﾗｲﾀ</t>
  </si>
  <si>
    <t>中島　虹輝</t>
  </si>
  <si>
    <t>ﾅｶｼﾞﾏ ｺｳｷ</t>
  </si>
  <si>
    <t>伊藤　雅憲</t>
  </si>
  <si>
    <t>ｲﾄｳ ﾏｻｶｽﾞ</t>
  </si>
  <si>
    <t>大久保　匠</t>
  </si>
  <si>
    <t>ｵｵｸﾎﾞ ﾀｸﾐ</t>
  </si>
  <si>
    <t>河合　希叶</t>
  </si>
  <si>
    <t>ｶﾜｲ ｷｷｮｳ</t>
  </si>
  <si>
    <t>榊原　一希</t>
  </si>
  <si>
    <t>ｻｶｷﾊﾞﾗ ｶｽﾞｷ</t>
  </si>
  <si>
    <t>曽我　拓摩</t>
  </si>
  <si>
    <t>ｿｶﾞ ﾀｸﾏ</t>
  </si>
  <si>
    <t>ﾄﾘﾔﾏ ｶﾝﾀ</t>
  </si>
  <si>
    <t>西岡　大志</t>
  </si>
  <si>
    <t>ﾆｼｵｶ ﾀﾞｲｼ</t>
  </si>
  <si>
    <t>メディナ　サミル</t>
  </si>
  <si>
    <t>ﾒﾃﾞｨﾅ ｻﾐﾙ</t>
  </si>
  <si>
    <t>倉地　貴也</t>
  </si>
  <si>
    <t>稲田　大空</t>
  </si>
  <si>
    <t>ｲﾅﾀﾞ ｿﾗ</t>
  </si>
  <si>
    <t>澤木　はな</t>
  </si>
  <si>
    <t>ｻﾜｷ ﾊﾅ</t>
  </si>
  <si>
    <t>松本　小毬</t>
  </si>
  <si>
    <t>ﾏﾂﾓﾄ ｺﾏﾘ</t>
  </si>
  <si>
    <t>小方　亜珠</t>
  </si>
  <si>
    <t>ｵｶﾞﾀ ｱｽﾞ</t>
  </si>
  <si>
    <t>北村　瑠美</t>
  </si>
  <si>
    <t>ｷﾀﾑﾗ ﾙﾐ</t>
  </si>
  <si>
    <t>嵯峨　吹雪</t>
  </si>
  <si>
    <t>ｻｶﾞ ﾌﾌﾞｷ</t>
  </si>
  <si>
    <t>杉山　文美</t>
  </si>
  <si>
    <t>ｽｷﾞﾔﾏ ｱﾔﾐ</t>
  </si>
  <si>
    <t>広瀬　千尋</t>
  </si>
  <si>
    <t>ﾋﾛｾ ﾁﾋﾛ</t>
  </si>
  <si>
    <t>大江　彩加</t>
  </si>
  <si>
    <t>ｵｵｴ ｱﾔｶ</t>
  </si>
  <si>
    <t>安藤　優月</t>
  </si>
  <si>
    <t>ｱﾝﾄﾞｳ ﾕﾂﾞｷ</t>
  </si>
  <si>
    <t>市川　紗衣</t>
  </si>
  <si>
    <t>ｲﾁｶﾜ ｻｴ</t>
  </si>
  <si>
    <t>福井　藍</t>
  </si>
  <si>
    <t>ﾌｸｲ ｱｲ</t>
  </si>
  <si>
    <t>奥川　真帆</t>
  </si>
  <si>
    <t>ｵｸｶﾞﾜ ﾏﾎ</t>
  </si>
  <si>
    <t>神谷　京奈</t>
  </si>
  <si>
    <t>ｶﾐﾔ ｷｮｳﾅ</t>
  </si>
  <si>
    <t>渡邉　由夏</t>
  </si>
  <si>
    <t>ﾜﾀﾅﾍﾞ ﾕｶ</t>
  </si>
  <si>
    <t>松下　陽菜</t>
  </si>
  <si>
    <t>ﾏﾂｼﾀ ﾋﾅﾀ</t>
  </si>
  <si>
    <t>岡嶋　亮佑</t>
  </si>
  <si>
    <t>ｵｶｼﾞﾏ ﾘｮｳｽｹ</t>
  </si>
  <si>
    <t>水野　博貴</t>
  </si>
  <si>
    <t>ﾐｽﾞﾉ ﾋﾛｷ</t>
  </si>
  <si>
    <t>田口　雄暉</t>
  </si>
  <si>
    <t>ﾀｸﾞﾁ ﾕｳｷ</t>
  </si>
  <si>
    <t>ｺﾔﾏ ﾀｸﾐ</t>
  </si>
  <si>
    <t>ｽｽﾞｷ ﾘｭｳｲﾁ</t>
  </si>
  <si>
    <t>田中　稜真</t>
  </si>
  <si>
    <t>ﾀﾅｶ ﾘｮｳﾏ</t>
  </si>
  <si>
    <t>深谷　篤志</t>
  </si>
  <si>
    <t>ﾌｶﾔ ｱﾂｼ</t>
  </si>
  <si>
    <t>西野　将太朗</t>
  </si>
  <si>
    <t>丸山　航希</t>
  </si>
  <si>
    <t>ﾏﾙﾔﾏ ｺｳｷ</t>
  </si>
  <si>
    <t>伊藤　蒼真</t>
  </si>
  <si>
    <t>ｲﾄｳ ｿｳﾏ</t>
  </si>
  <si>
    <t>大山　開</t>
  </si>
  <si>
    <t>ｵｵﾔﾏ ｶｲ</t>
  </si>
  <si>
    <t>清水　章吾</t>
  </si>
  <si>
    <t>ｼﾐｽﾞ ｼｮｳｺﾞ</t>
  </si>
  <si>
    <t>竹内　大和</t>
  </si>
  <si>
    <t>ﾀｹｳﾁ ﾔﾏﾄ</t>
  </si>
  <si>
    <t>野末　大介</t>
  </si>
  <si>
    <t>ﾉｽﾞｴ ﾀﾞｲｽｹ</t>
  </si>
  <si>
    <t>野村　航史</t>
  </si>
  <si>
    <t>ﾉﾑﾗ ｺｳｼ</t>
  </si>
  <si>
    <t>村上　裕雅</t>
  </si>
  <si>
    <t>ﾑﾗｶﾐ ﾕｳｶﾞ</t>
  </si>
  <si>
    <t>平山　皓慎</t>
  </si>
  <si>
    <t>ﾋﾗﾔﾏ ｺｳｼﾝ</t>
  </si>
  <si>
    <t>寺尾　亮</t>
  </si>
  <si>
    <t>ﾃﾗｵ ﾘｮｳ</t>
  </si>
  <si>
    <t>原　和史</t>
  </si>
  <si>
    <t>ﾊﾗ ｶｽﾞｼ</t>
  </si>
  <si>
    <t>久野　明</t>
  </si>
  <si>
    <t>ｸﾉ ｱｷﾗ</t>
  </si>
  <si>
    <t>ﾄﾞｲ ｼｭﾝﾄ</t>
  </si>
  <si>
    <t>斎藤　宥太</t>
  </si>
  <si>
    <t>矢頭　飛雄夏</t>
  </si>
  <si>
    <t>ﾔﾄｳ ﾋｭｳｶﾞ</t>
  </si>
  <si>
    <t>安藤　啓貴</t>
  </si>
  <si>
    <t>ｱﾝﾄﾞｳ ﾋﾛｷ</t>
  </si>
  <si>
    <t>秋好　亮祐</t>
  </si>
  <si>
    <t>ｱｷﾖｼ ﾘｮｳｽｹ</t>
  </si>
  <si>
    <t>川口　宥</t>
  </si>
  <si>
    <t>ｶﾜｸﾞﾁ ﾕｳ</t>
  </si>
  <si>
    <t>小渕　稜央</t>
  </si>
  <si>
    <t>ｺﾌﾞﾁ ﾘｮｳ</t>
  </si>
  <si>
    <t>一ノ瀬　結人</t>
  </si>
  <si>
    <t>ｲﾁﾉｾ ﾕｲﾄ</t>
  </si>
  <si>
    <t>鵜飼　一颯</t>
  </si>
  <si>
    <t>ｳｶｲ ｲｯｻ</t>
  </si>
  <si>
    <t>佐藤　毅治</t>
  </si>
  <si>
    <t>ｻﾄｳ ﾀｹﾊﾙ</t>
  </si>
  <si>
    <t>佐藤　光</t>
  </si>
  <si>
    <t>ｻﾄｳ ﾋｶﾙ</t>
  </si>
  <si>
    <t>佐藤　楓馬</t>
  </si>
  <si>
    <t>ｻﾄｳ ﾌｳﾏ</t>
  </si>
  <si>
    <t>渋江　恵和</t>
  </si>
  <si>
    <t>ｼﾌﾞｴ ﾖｼｶｽﾞ</t>
  </si>
  <si>
    <t>橋川　和直</t>
  </si>
  <si>
    <t>ﾊｼｶﾜ ｶｽﾞﾅｵ</t>
  </si>
  <si>
    <t>松田　朕亮</t>
  </si>
  <si>
    <t>ﾏﾂﾀﾞ ﾁｱｷ</t>
  </si>
  <si>
    <t>松野　颯斗</t>
  </si>
  <si>
    <t>ﾏﾂﾉ ﾊﾔﾄ</t>
  </si>
  <si>
    <t>山本　学杜</t>
  </si>
  <si>
    <t>ﾔﾏﾓﾄ ﾏﾅﾄ</t>
  </si>
  <si>
    <t>矢田　大誠</t>
  </si>
  <si>
    <t>ﾔﾀﾞ ﾀｲｾｲ</t>
  </si>
  <si>
    <t>西村　健志</t>
  </si>
  <si>
    <t>ﾆｼﾑﾗ ﾀｹｼ</t>
  </si>
  <si>
    <t>大石　一博</t>
  </si>
  <si>
    <t>ｵｵｲｼ ｶｽﾞﾋﾛ</t>
  </si>
  <si>
    <t>寺島　青</t>
  </si>
  <si>
    <t>ﾃﾗｼﾏ ﾊﾙ</t>
  </si>
  <si>
    <t>齋藤　岳</t>
  </si>
  <si>
    <t>ｻｲﾄｳ ｶﾞｸ</t>
  </si>
  <si>
    <t>市川　忠樹</t>
  </si>
  <si>
    <t>ｲﾁｶﾜ ﾀﾀﾞｷ</t>
  </si>
  <si>
    <t>村瀬　稜治</t>
  </si>
  <si>
    <t>糀　翔太</t>
  </si>
  <si>
    <t>ｺｳｼﾞ ｼｮｳﾀ</t>
  </si>
  <si>
    <t>山下　華歩</t>
  </si>
  <si>
    <t>ﾔﾏｼﾀ ｶﾎ</t>
  </si>
  <si>
    <t>宇佐見　佳音</t>
  </si>
  <si>
    <t>ｳｻﾐ ｶﾉﾝ</t>
  </si>
  <si>
    <t>猪飼　真莉子</t>
  </si>
  <si>
    <t>ｲｶｲ ﾏﾘｺ</t>
  </si>
  <si>
    <t>石井　冴佳</t>
  </si>
  <si>
    <t>ｲｼｲ ｻｴｶ</t>
  </si>
  <si>
    <t>唐澤　花実</t>
  </si>
  <si>
    <t>ｶﾗｻﾜ ﾊﾅﾐ</t>
  </si>
  <si>
    <t>外園　愛梨</t>
  </si>
  <si>
    <t>ﾎｶｿﾞﾉ ｱｲﾘ</t>
  </si>
  <si>
    <t>山形　智香</t>
  </si>
  <si>
    <t>ﾔﾏｶﾞﾀ ﾄﾓｶ</t>
  </si>
  <si>
    <t>平井　友理</t>
  </si>
  <si>
    <t>永野　朱音</t>
  </si>
  <si>
    <t>ﾅｶﾞﾉ ｱｶﾈ</t>
  </si>
  <si>
    <t>木村　莉子</t>
  </si>
  <si>
    <t>ｷﾑﾗ ﾘｺ</t>
  </si>
  <si>
    <t>坂本　彩華</t>
  </si>
  <si>
    <t>ｻｶﾓﾄ ｱﾔｶ</t>
  </si>
  <si>
    <t>ｺｳﾔﾏ ﾁﾂﾞﾙ</t>
  </si>
  <si>
    <t>梶　蒼依</t>
  </si>
  <si>
    <t>家﨑　陽</t>
  </si>
  <si>
    <t>ｲｴｻﾞｷ ﾖｳ</t>
  </si>
  <si>
    <t>大久保　航平</t>
  </si>
  <si>
    <t>ｵｵｸﾎﾞ ｺｳﾍｲ</t>
  </si>
  <si>
    <t>近藤　隼人</t>
  </si>
  <si>
    <t>ｺﾝﾄﾞｳ ﾊﾔﾄ</t>
  </si>
  <si>
    <t>坂本　悠真</t>
  </si>
  <si>
    <t>ｻｶﾓﾄ ﾕｳﾏ</t>
  </si>
  <si>
    <t>沢井　泰士</t>
  </si>
  <si>
    <t>ｻﾜｲ ﾔｽｼ</t>
  </si>
  <si>
    <t>古尾　洸介</t>
  </si>
  <si>
    <t>ﾌﾙｵ ｺｳｽｹ</t>
  </si>
  <si>
    <t>山本　海翔</t>
  </si>
  <si>
    <t>ﾔﾏﾓﾄ ｶｲﾄ</t>
  </si>
  <si>
    <t>大平　海史</t>
  </si>
  <si>
    <t>ｵｵﾋﾗ ｶｲｼ</t>
  </si>
  <si>
    <t>中山　瑠奈</t>
  </si>
  <si>
    <t>ﾅｶﾔﾏ ﾙﾅ</t>
  </si>
  <si>
    <t>濱地　きらら</t>
  </si>
  <si>
    <t>ﾊﾏｼﾞ ｷﾗﾗ</t>
  </si>
  <si>
    <t>ﾏﾂﾓﾄ ﾘｮｳﾀﾛｳ</t>
  </si>
  <si>
    <t>可児　大晟</t>
  </si>
  <si>
    <t>ｶﾆ ﾀｲｾｲ</t>
  </si>
  <si>
    <t>伊藤　愛斗</t>
  </si>
  <si>
    <t>ｲﾄｳ ﾏﾅﾄ</t>
  </si>
  <si>
    <t>村井　奎斗</t>
  </si>
  <si>
    <t>ﾑﾗｲ ｹｲﾄ</t>
  </si>
  <si>
    <t>山下　大輝</t>
  </si>
  <si>
    <t>ﾔﾏｼﾀ ﾀﾞｲｷ</t>
  </si>
  <si>
    <t>牧田　良介</t>
  </si>
  <si>
    <t>ﾏｷﾀ ﾘｮｳｽｹ</t>
  </si>
  <si>
    <t>酒井　渉太</t>
  </si>
  <si>
    <t>増田　大河</t>
  </si>
  <si>
    <t>ﾏｽﾀﾞ ﾀｲｶﾞ</t>
  </si>
  <si>
    <t>谷中　宏太朗</t>
  </si>
  <si>
    <t>ﾔﾅｶ ｺｳﾀﾛｳ</t>
  </si>
  <si>
    <t>小嵐　亮</t>
  </si>
  <si>
    <t>ｺｱﾗｼ ﾘｮｳ</t>
  </si>
  <si>
    <t>宮本　幸輝</t>
  </si>
  <si>
    <t>久保　勇稀</t>
  </si>
  <si>
    <t>ｸﾎﾞ ﾕｳｷ</t>
  </si>
  <si>
    <t>高橋　佳篤</t>
  </si>
  <si>
    <t>ﾀｶﾊｼ ｶｲﾄ</t>
  </si>
  <si>
    <t>中井　裕人</t>
  </si>
  <si>
    <t>ﾅｶｲ ﾋﾛﾄ</t>
  </si>
  <si>
    <t>佐藤　和樹</t>
  </si>
  <si>
    <t>ｻﾄｳ ｶｽﾞｷ</t>
  </si>
  <si>
    <t>髙間　聖大</t>
  </si>
  <si>
    <t>ﾀｶﾏ ｼｮｳﾀﾞｲ</t>
  </si>
  <si>
    <t>安岡　大生</t>
  </si>
  <si>
    <t>ﾔｽｵｶ ﾀｲｾｲ</t>
  </si>
  <si>
    <t>伊里　友希</t>
  </si>
  <si>
    <t>ｲﾘ ﾕｳｷ</t>
  </si>
  <si>
    <t>大久保　信哉</t>
  </si>
  <si>
    <t>ｵｵｸﾎﾞ ｼﾝﾔ</t>
  </si>
  <si>
    <t>大島　涼賀</t>
  </si>
  <si>
    <t>ｵｵｼﾏ ﾘｮｳｶﾞ</t>
  </si>
  <si>
    <t>三矢　泰河</t>
  </si>
  <si>
    <t>ﾐﾂﾔ ﾀｲｶﾞ</t>
  </si>
  <si>
    <t>斉藤　雄</t>
  </si>
  <si>
    <t>ｻｲﾄｳ ﾕｳ</t>
  </si>
  <si>
    <t>杉原　陸斗</t>
  </si>
  <si>
    <t>ｽｷﾞﾊﾗ ﾘｸﾄ</t>
  </si>
  <si>
    <t>犬飼　佳寛</t>
  </si>
  <si>
    <t>ｲﾇｶｲ ﾖｼﾋﾛ</t>
  </si>
  <si>
    <t>佐々木　寛太</t>
  </si>
  <si>
    <t>ｻｻｷ ｶﾝﾀ</t>
  </si>
  <si>
    <t>八谷　隆太郎</t>
  </si>
  <si>
    <t>ﾔﾂﾔ ﾘｭｳﾀﾛｳ</t>
  </si>
  <si>
    <t>長坂　侑馬</t>
  </si>
  <si>
    <t>ﾅｶﾞｻｶ ﾕｳﾏ</t>
  </si>
  <si>
    <t>渡辺　裕介</t>
  </si>
  <si>
    <t>ﾜﾀﾅﾍﾞ ﾕｳｽｹ</t>
  </si>
  <si>
    <t>清水　涼雅</t>
  </si>
  <si>
    <t>ｼﾐｽﾞ ﾘｮｳｶﾞ</t>
  </si>
  <si>
    <t>勝間　光希</t>
  </si>
  <si>
    <t>ｶﾂﾏ ﾐﾂｷ</t>
  </si>
  <si>
    <t>合田　治</t>
  </si>
  <si>
    <t>ｺﾞｳﾀﾞ ｵｻﾑ</t>
  </si>
  <si>
    <t>山東　柚輝</t>
  </si>
  <si>
    <t>ｻﾝﾄｳ ﾕｽﾞｷ</t>
  </si>
  <si>
    <t>渡辺　太陽</t>
  </si>
  <si>
    <t>ﾜﾀﾅﾍﾞ ﾀｲﾖｳ</t>
  </si>
  <si>
    <t>大林　湧</t>
  </si>
  <si>
    <t>ｵｵﾊﾞﾔｼ ﾜｸ</t>
  </si>
  <si>
    <t>羽柴　龍二</t>
  </si>
  <si>
    <t>ﾊｼﾊﾞ ﾘｭｳｼﾞ</t>
  </si>
  <si>
    <t>花島　育斗</t>
  </si>
  <si>
    <t>ﾊﾅｼﾏ ｲｸﾄ</t>
  </si>
  <si>
    <t>山口　凌司</t>
  </si>
  <si>
    <t>ﾔﾏｸﾞﾁ ﾘｮｳｼﾞ</t>
  </si>
  <si>
    <t>加藤　兄野</t>
  </si>
  <si>
    <t>ｶﾄｳ ｹｲﾔ</t>
  </si>
  <si>
    <t>伊藤　有哉</t>
  </si>
  <si>
    <t>岩田　勇来</t>
  </si>
  <si>
    <t>ｲﾜﾀ ﾕｳｷ</t>
  </si>
  <si>
    <t>竹内　浩樹</t>
  </si>
  <si>
    <t>ﾀｹｳﾁ ｺｳｷ</t>
  </si>
  <si>
    <t>坂　公希</t>
  </si>
  <si>
    <t>ﾊﾞﾝ ｺｳｷ</t>
  </si>
  <si>
    <t>牧原　浩樹</t>
  </si>
  <si>
    <t>ﾏｷﾊﾗ ｺｳｷ</t>
  </si>
  <si>
    <t>佐藤　駿太</t>
  </si>
  <si>
    <t>ｻﾄｳ ｼｭﾝﾀ</t>
  </si>
  <si>
    <t>大原　快</t>
  </si>
  <si>
    <t>ｵｵﾊﾗ ｶｲ</t>
  </si>
  <si>
    <t>ﾅｶﾐｿﾞ ﾀﾞｲﾁ</t>
  </si>
  <si>
    <t>福岡　光貴</t>
  </si>
  <si>
    <t>ﾌｸｵｶ ｺｳｷ</t>
  </si>
  <si>
    <t>白邦　勇樹</t>
  </si>
  <si>
    <t>ｼﾗｸﾆ ﾖﾝｽ</t>
  </si>
  <si>
    <t>桜木　優斗</t>
  </si>
  <si>
    <t>ｻｸﾗｷﾞ ﾕｳﾄ</t>
  </si>
  <si>
    <t>脇田　航輝</t>
  </si>
  <si>
    <t>ﾜｷﾀ ｺｳｷ</t>
  </si>
  <si>
    <t>山田　陸駆</t>
  </si>
  <si>
    <t>ﾔﾏﾀﾞ ﾘｸ</t>
  </si>
  <si>
    <t>伊藤　立樹</t>
  </si>
  <si>
    <t>ｲﾄｳ ﾘﾂｷ</t>
  </si>
  <si>
    <t>高畑　永遠</t>
  </si>
  <si>
    <t>ﾀｶﾊﾀ ﾄﾜ</t>
  </si>
  <si>
    <t>近藤　直斗</t>
  </si>
  <si>
    <t>ｺﾝﾄﾞｳ ﾅｵﾄ</t>
  </si>
  <si>
    <t>修文大学</t>
  </si>
  <si>
    <t>後藤　綾乃</t>
  </si>
  <si>
    <t>ｺﾞﾄｳ ｱﾔﾉ</t>
  </si>
  <si>
    <t>嶋田　みのり</t>
  </si>
  <si>
    <t>ｼﾏﾀﾞ ﾐﾉﾘ</t>
  </si>
  <si>
    <t>鈴木　優菜</t>
  </si>
  <si>
    <t>ｽｽﾞｷ ﾕｳﾅ</t>
  </si>
  <si>
    <t>小池　香奈</t>
  </si>
  <si>
    <t>ｺｲｹ ｶﾅ</t>
  </si>
  <si>
    <t>藤雄　まどか</t>
  </si>
  <si>
    <t>ﾌｼﾞｵ ﾏﾄﾞｶ</t>
  </si>
  <si>
    <t>丹羽　優菜</t>
  </si>
  <si>
    <t>ﾆﾜ ﾕｳﾅ</t>
  </si>
  <si>
    <t>江尻　智香</t>
  </si>
  <si>
    <t>ｴｼﾞﾘ ﾄﾓｶ</t>
  </si>
  <si>
    <t>金井　智穂</t>
  </si>
  <si>
    <t>ｶﾅｲ ﾁﾎ</t>
  </si>
  <si>
    <t>岩本　有莉</t>
  </si>
  <si>
    <t>ｲﾜﾓﾄ ﾕﾘ</t>
  </si>
  <si>
    <t>福井　杏</t>
  </si>
  <si>
    <t>ﾌｸｲ ｱﾝｽﾞ</t>
  </si>
  <si>
    <t>青山　瑞葉</t>
  </si>
  <si>
    <t>ｱｵﾔﾏ ﾐｽﾞﾊ</t>
  </si>
  <si>
    <t>宮下　真弥</t>
  </si>
  <si>
    <t>ﾐﾔｼﾀ ﾏﾔ</t>
  </si>
  <si>
    <t>伊藤　鈴音</t>
  </si>
  <si>
    <t>ｲﾄｳ ｽｽﾞﾈ</t>
  </si>
  <si>
    <t>大原　涼歌</t>
  </si>
  <si>
    <t>ｵｵﾊﾗ ｽｽﾞｶ</t>
  </si>
  <si>
    <t>堀　美由希</t>
  </si>
  <si>
    <t>ﾎﾘ ﾐﾕｷ</t>
  </si>
  <si>
    <t>福田　紅菜</t>
  </si>
  <si>
    <t>ﾌｸﾀﾞ ｸﾚﾅ</t>
  </si>
  <si>
    <t>西川　ひより</t>
  </si>
  <si>
    <t>ﾆｼｶﾜ ﾋﾖﾘ</t>
  </si>
  <si>
    <t>安永　英生</t>
  </si>
  <si>
    <t>ﾔｽﾅｶﾞ ｴｲｷ</t>
  </si>
  <si>
    <t>杉浦　彰一</t>
  </si>
  <si>
    <t>ｽｷﾞｳﾗ ｼｮｳｲﾁ</t>
  </si>
  <si>
    <t>北　聖大</t>
  </si>
  <si>
    <t>ｷﾀ ﾏｻﾋﾛ</t>
  </si>
  <si>
    <t>城所　祥太</t>
  </si>
  <si>
    <t>ｷﾄﾞｺﾛ ｼｮｳﾀ</t>
  </si>
  <si>
    <t>ｽｽﾞｷ ﾏﾅﾔ</t>
  </si>
  <si>
    <t>ﾊｶﾏﾀ ﾐｻｷ</t>
  </si>
  <si>
    <t>村松　佑哉</t>
  </si>
  <si>
    <t>ﾑﾗﾏﾂ ﾕｳﾔ</t>
  </si>
  <si>
    <t>ﾔﾏｻﾞｷ ﾕｳﾀﾛｳ</t>
  </si>
  <si>
    <t>海野　竜仁</t>
  </si>
  <si>
    <t>ｳﾝﾉ ﾘｭｳﾄ</t>
  </si>
  <si>
    <t>内藤　直人</t>
  </si>
  <si>
    <t>ﾅｲﾄｳ ﾅｵﾄ</t>
  </si>
  <si>
    <t>猪爪　宏樹</t>
  </si>
  <si>
    <t>ｲﾉﾂﾒ ﾋﾛｷ</t>
  </si>
  <si>
    <t>大和　利成</t>
  </si>
  <si>
    <t>ﾔﾏﾄ ﾄｼﾅﾘ</t>
  </si>
  <si>
    <t>鈴木　優成</t>
  </si>
  <si>
    <t>ｽｽﾞｷ ﾕｳｾｲ</t>
  </si>
  <si>
    <t>梅谷　太紀</t>
  </si>
  <si>
    <t>ｳﾒﾀﾆ ﾀﾞｲｷ</t>
  </si>
  <si>
    <t>江村　一輝</t>
  </si>
  <si>
    <t>ｴﾑﾗ ｶｽﾞｷ</t>
  </si>
  <si>
    <t>大久保　俊哉</t>
  </si>
  <si>
    <t>ｵｵｸﾎﾞ ﾄｼﾔ</t>
  </si>
  <si>
    <t>坂上　大陽</t>
  </si>
  <si>
    <t>ｻｶｳｴ ﾀｲﾖｳ</t>
  </si>
  <si>
    <t>森　志郎</t>
  </si>
  <si>
    <t>ﾓﾘ ｼﾛｳ</t>
  </si>
  <si>
    <t>湯野澤　太陽</t>
  </si>
  <si>
    <t>ﾕﾉｻﾜ ﾀｲﾖｳ</t>
  </si>
  <si>
    <t>勝家　海大</t>
  </si>
  <si>
    <t>ｶﾂﾔ ﾐｸﾄ</t>
  </si>
  <si>
    <t>石川　智也</t>
  </si>
  <si>
    <t>ｲｼｶﾜ ﾄﾓﾔ</t>
  </si>
  <si>
    <t>小池　真広</t>
  </si>
  <si>
    <t>ｺｲｹ ﾏﾋﾛ</t>
  </si>
  <si>
    <t>辻井　宏樹</t>
  </si>
  <si>
    <t>ﾂｼﾞｲ ﾋﾛｷ</t>
  </si>
  <si>
    <t>杉浦　隆輝</t>
  </si>
  <si>
    <t>ｽｷﾞｳﾗ ﾘｭｳｷ</t>
  </si>
  <si>
    <t>巽　涼</t>
  </si>
  <si>
    <t>ﾀﾂﾐ ﾘｮｳ</t>
  </si>
  <si>
    <t>田中　椋</t>
  </si>
  <si>
    <t>ﾀﾅｶ ﾘｮｳ</t>
  </si>
  <si>
    <t>長坂　尚哉</t>
  </si>
  <si>
    <t>ﾅｶﾞｻｶ ﾅｵﾔ</t>
  </si>
  <si>
    <t>青井　拓海</t>
  </si>
  <si>
    <t>ｱｵｲ ﾀｸﾐ</t>
  </si>
  <si>
    <t>伊藤　翔雲</t>
  </si>
  <si>
    <t>ｲﾄｳ ｼｮｳｳﾝ</t>
  </si>
  <si>
    <t>鈴木　龍也</t>
  </si>
  <si>
    <t>ｽｽﾞｷ ﾘｭｳﾔ</t>
  </si>
  <si>
    <t>ﾄﾐﾀ ﾀｲﾘ</t>
  </si>
  <si>
    <t>外山　侑稜</t>
  </si>
  <si>
    <t>ﾄﾔﾏ ﾕｳﾘ</t>
  </si>
  <si>
    <t>堀江　爽太郎</t>
  </si>
  <si>
    <t>ﾎﾘｴ ｿｳﾀﾛｳ</t>
  </si>
  <si>
    <t>榊間　康生</t>
  </si>
  <si>
    <t>ｻｶｷﾏ ｺｳｾｲ</t>
  </si>
  <si>
    <t>安田　直暉</t>
  </si>
  <si>
    <t>ﾔｽﾀﾞ ﾅｵｷ</t>
  </si>
  <si>
    <t>舟木　悠人</t>
  </si>
  <si>
    <t>ﾌﾅｷ ﾊﾙﾄ</t>
  </si>
  <si>
    <t>分野　涼太</t>
  </si>
  <si>
    <t>ﾌﾞﾝﾉ ﾘｮｳﾀ</t>
  </si>
  <si>
    <t>音田　澪希</t>
  </si>
  <si>
    <t>ｵﾝﾀﾞ ﾚｷ</t>
  </si>
  <si>
    <t>西垣　剛大</t>
  </si>
  <si>
    <t>ﾆｼｶﾞｷ ﾀｹﾋﾛ</t>
  </si>
  <si>
    <t>尾崎　楓太</t>
  </si>
  <si>
    <t>ｵｻﾞｷ ﾌｳﾀ</t>
  </si>
  <si>
    <t>蔵　浩暉</t>
  </si>
  <si>
    <t>ｸﾗ ﾋﾛｷ</t>
  </si>
  <si>
    <t>宮城県</t>
  </si>
  <si>
    <t>沖　有友里</t>
  </si>
  <si>
    <t>森田　桃加</t>
  </si>
  <si>
    <t>ﾓﾘﾀ ﾓﾓｶ</t>
  </si>
  <si>
    <t>山口　奈緒子</t>
  </si>
  <si>
    <t>ﾔﾏｸﾞﾁ ﾅｵｺ</t>
  </si>
  <si>
    <t>後藤　永実奈</t>
  </si>
  <si>
    <t>ｺﾞﾄｳ ｴﾐﾅ</t>
  </si>
  <si>
    <t>大場　菜乃子</t>
  </si>
  <si>
    <t>ｵｵﾊﾞ ﾅﾉｺ</t>
  </si>
  <si>
    <t>安永　賢士郎</t>
  </si>
  <si>
    <t>ﾔｽﾅｶﾞ ｹﾝｼﾛｳ</t>
  </si>
  <si>
    <t>高木　陽</t>
  </si>
  <si>
    <t>ﾀｶｷﾞ ﾖｳ</t>
  </si>
  <si>
    <t>森本　直矢</t>
  </si>
  <si>
    <t>ﾓﾘﾓﾄ ﾅｵﾔ</t>
  </si>
  <si>
    <t>ﾔﾏｳﾁ ｹﾝﾀﾛｳ</t>
  </si>
  <si>
    <t>庄司　一眞</t>
  </si>
  <si>
    <t>ｼｮｳｼﾞ ｶｽﾞﾏ</t>
  </si>
  <si>
    <t>天野　誠吾</t>
  </si>
  <si>
    <t>ｱﾏﾉ ｾｲｺﾞ</t>
  </si>
  <si>
    <t>山﨑　淳平</t>
  </si>
  <si>
    <t>ﾔﾏｻﾞｷ ｼﾞｭﾝﾍﾟｲ</t>
  </si>
  <si>
    <t>ｷﾉｼﾀ ﾑﾂｷ</t>
  </si>
  <si>
    <t>宮川　智也</t>
  </si>
  <si>
    <t>ﾐﾔｶﾞﾜ ﾄﾓﾔ</t>
  </si>
  <si>
    <t>西村　竜輝</t>
  </si>
  <si>
    <t>ﾆｼﾑﾗ ﾘｭｳｷ</t>
  </si>
  <si>
    <t>松花　巧祐</t>
  </si>
  <si>
    <t>ﾏﾂﾊﾅ ｺｳｽｹ</t>
  </si>
  <si>
    <t>杉田　龍輝</t>
  </si>
  <si>
    <t>ｽｷﾞﾀ ﾘｷ</t>
  </si>
  <si>
    <t>土田　泰聖</t>
  </si>
  <si>
    <t>ﾂﾁﾀﾞ ﾀｲｾｲ</t>
  </si>
  <si>
    <t>森田　泰生</t>
  </si>
  <si>
    <t>ﾓﾘﾀ ﾀｲｾｲ</t>
  </si>
  <si>
    <t>中西　航太郎</t>
  </si>
  <si>
    <t>ﾅｶﾆｼ ｺｳﾀﾛｳ</t>
  </si>
  <si>
    <t>春田　航作</t>
  </si>
  <si>
    <t>ﾊﾙﾀ ｺｳｻｸ</t>
  </si>
  <si>
    <t>伊藤　颯汰</t>
  </si>
  <si>
    <t>平松　渉夢</t>
  </si>
  <si>
    <t>ﾋﾗﾏﾂ ｱﾕﾑ</t>
  </si>
  <si>
    <t>山中　瞳</t>
  </si>
  <si>
    <t>ﾔﾏﾅｶ ﾋﾄﾐ</t>
  </si>
  <si>
    <t>ﾓﾘﾔ ﾕｲ</t>
  </si>
  <si>
    <t>祖父江　真子</t>
  </si>
  <si>
    <t>ｿﾌｴ ﾏｺ</t>
  </si>
  <si>
    <t>森　なつ実</t>
  </si>
  <si>
    <t>ﾓﾘ ﾅﾂﾐ</t>
  </si>
  <si>
    <t>中山　峻弥</t>
  </si>
  <si>
    <t>奥田　知宏</t>
  </si>
  <si>
    <t>ｵｸﾀﾞ ﾄﾓﾋﾛ</t>
  </si>
  <si>
    <t>織田　望夢</t>
  </si>
  <si>
    <t>ｵﾀﾞ ﾉｿﾞﾑ</t>
  </si>
  <si>
    <t>大塚　至恩</t>
  </si>
  <si>
    <t>ｵｵﾂｶ ｼｵﾝ</t>
  </si>
  <si>
    <t>町田　啓允</t>
  </si>
  <si>
    <t>ﾏﾁﾀﾞ ｹｲﾝ</t>
  </si>
  <si>
    <t>上田　優之介</t>
  </si>
  <si>
    <t>ｳｴﾀﾞ ﾕｳﾉｽｹ</t>
  </si>
  <si>
    <t>山本　侑弥</t>
  </si>
  <si>
    <t>ﾔﾏﾓﾄ ﾕｳﾔ</t>
  </si>
  <si>
    <t>ｵﾀﾞ ｼﾞｭﾝﾀﾞｲ</t>
  </si>
  <si>
    <t>小椋　一輝</t>
  </si>
  <si>
    <t>ｵｸﾞﾗ ｲﾁｷ</t>
  </si>
  <si>
    <t>石田　有希</t>
  </si>
  <si>
    <t>ｲｼﾀﾞ ﾕｳｷ</t>
  </si>
  <si>
    <t>杉本　達哉</t>
  </si>
  <si>
    <t>ｽｷﾞﾓﾄ ﾀﾂﾔ</t>
  </si>
  <si>
    <t>伊藤　誠兼</t>
  </si>
  <si>
    <t>ｲﾄｳ ｻﾈﾄﾓ</t>
  </si>
  <si>
    <t>長谷川　晃汰</t>
  </si>
  <si>
    <t>ﾊｾｶﾞﾜ ｺｳﾀ</t>
  </si>
  <si>
    <t>竹下　直翔</t>
  </si>
  <si>
    <t>ﾀｹｼﾀ ﾅｵﾄ</t>
  </si>
  <si>
    <t>福市　彩香</t>
  </si>
  <si>
    <t>ﾌｸｲﾁ ｱﾔｶ</t>
  </si>
  <si>
    <t>村田　桃香</t>
  </si>
  <si>
    <t>ﾑﾗﾀ ﾓﾓｶ</t>
  </si>
  <si>
    <t>堺　菜々子</t>
  </si>
  <si>
    <t>ｻｶｲ ﾅﾅｺ</t>
  </si>
  <si>
    <t>河合　瑠未果</t>
  </si>
  <si>
    <t>ｶﾜｲ ﾙﾐｶ</t>
  </si>
  <si>
    <t>櫻井　晴菜</t>
  </si>
  <si>
    <t>ｻｸﾗｲ ﾊﾙﾅ</t>
  </si>
  <si>
    <t>渡邉　志歩</t>
  </si>
  <si>
    <t>ﾜﾀﾅﾍﾞ ｼﾎ</t>
  </si>
  <si>
    <t>河﨑　憲祐</t>
  </si>
  <si>
    <t>ｶﾜｻｷ ｹﾝｽｹ</t>
  </si>
  <si>
    <t>藤田　修平</t>
  </si>
  <si>
    <t>ﾌｼﾞﾀ ｼｭｳﾍｲ</t>
  </si>
  <si>
    <t>宮城　徳博</t>
  </si>
  <si>
    <t>ﾐﾔｷﾞ ﾉﾘﾋﾛ</t>
  </si>
  <si>
    <t>長谷川　大智</t>
  </si>
  <si>
    <t>ﾊｾｶﾞﾜ ﾀﾞｲﾁ</t>
  </si>
  <si>
    <t>吉居　大耀</t>
  </si>
  <si>
    <t>ﾖｼｲ ﾀｲﾖｳ</t>
  </si>
  <si>
    <t>アスリートビブス</t>
    <phoneticPr fontId="1"/>
  </si>
  <si>
    <t>(登録番号)</t>
    <rPh sb="1" eb="5">
      <t>トウロクバンゴウ</t>
    </rPh>
    <phoneticPr fontId="1"/>
  </si>
  <si>
    <t>自己記録</t>
    <rPh sb="0" eb="2">
      <t>ジコ</t>
    </rPh>
    <rPh sb="2" eb="4">
      <t>キロク</t>
    </rPh>
    <phoneticPr fontId="1"/>
  </si>
  <si>
    <t>5000ｍ(3000m)
自己記録</t>
    <rPh sb="13" eb="15">
      <t>ジコ</t>
    </rPh>
    <rPh sb="15" eb="17">
      <t>キロク</t>
    </rPh>
    <phoneticPr fontId="2"/>
  </si>
  <si>
    <t>10000ｍ(5000m)
自己記録</t>
    <rPh sb="14" eb="16">
      <t>ジコ</t>
    </rPh>
    <rPh sb="16" eb="18">
      <t>キロク</t>
    </rPh>
    <phoneticPr fontId="2"/>
  </si>
  <si>
    <t>5000ｍ（3000ｍ）自己記録（期間：2019/01/01～2020/11/22）</t>
    <rPh sb="12" eb="14">
      <t>ジコ</t>
    </rPh>
    <rPh sb="14" eb="16">
      <t>キロク</t>
    </rPh>
    <rPh sb="17" eb="19">
      <t>キカン</t>
    </rPh>
    <phoneticPr fontId="1"/>
  </si>
  <si>
    <t>エラーチェック</t>
    <phoneticPr fontId="1"/>
  </si>
  <si>
    <t>所属団体</t>
    <rPh sb="0" eb="2">
      <t>ショゾク</t>
    </rPh>
    <rPh sb="2" eb="4">
      <t>ダンタイ</t>
    </rPh>
    <phoneticPr fontId="1"/>
  </si>
  <si>
    <t>入力方法</t>
    <rPh sb="0" eb="2">
      <t>ニュウリョク</t>
    </rPh>
    <rPh sb="2" eb="4">
      <t>ホウホウ</t>
    </rPh>
    <phoneticPr fontId="1"/>
  </si>
  <si>
    <t>女子の選手の登録番号が入力されています。</t>
    <rPh sb="0" eb="2">
      <t>ジョシ</t>
    </rPh>
    <rPh sb="3" eb="5">
      <t>センシュ</t>
    </rPh>
    <rPh sb="6" eb="8">
      <t>トウロク</t>
    </rPh>
    <rPh sb="8" eb="10">
      <t>バンゴウ</t>
    </rPh>
    <rPh sb="11" eb="13">
      <t>ニュウリョク</t>
    </rPh>
    <phoneticPr fontId="2"/>
  </si>
  <si>
    <t>登録番号・氏名・ﾌﾘｶﾞﾅ・学年・登録陸協のいずれかに不備があります</t>
    <rPh sb="0" eb="2">
      <t>トウロク</t>
    </rPh>
    <rPh sb="2" eb="4">
      <t>バンゴウ</t>
    </rPh>
    <rPh sb="5" eb="7">
      <t>シメイ</t>
    </rPh>
    <rPh sb="14" eb="16">
      <t>ガクネン</t>
    </rPh>
    <rPh sb="17" eb="19">
      <t>トウロク</t>
    </rPh>
    <rPh sb="19" eb="21">
      <t>リクキョウ</t>
    </rPh>
    <rPh sb="27" eb="29">
      <t>フビ</t>
    </rPh>
    <phoneticPr fontId="1"/>
  </si>
  <si>
    <t>男女</t>
    <rPh sb="0" eb="2">
      <t>ダンジョ</t>
    </rPh>
    <phoneticPr fontId="1"/>
  </si>
  <si>
    <t>基礎データ判定</t>
    <rPh sb="0" eb="2">
      <t>キソ</t>
    </rPh>
    <rPh sb="5" eb="7">
      <t>ハンテイ</t>
    </rPh>
    <phoneticPr fontId="1"/>
  </si>
  <si>
    <t>登録陸協</t>
    <rPh sb="0" eb="2">
      <t>トウロク</t>
    </rPh>
    <rPh sb="2" eb="4">
      <t>リクキョウ</t>
    </rPh>
    <phoneticPr fontId="1"/>
  </si>
  <si>
    <t>touroku</t>
    <phoneticPr fontId="1"/>
  </si>
  <si>
    <t>記録入力欄に分、秒、コンマ、ピリオド、ｍ、cmは使用せず数字のみを入力してください</t>
    <rPh sb="0" eb="2">
      <t>キロク</t>
    </rPh>
    <rPh sb="2" eb="4">
      <t>ニュウリョク</t>
    </rPh>
    <rPh sb="4" eb="5">
      <t>ラン</t>
    </rPh>
    <rPh sb="6" eb="7">
      <t>フン</t>
    </rPh>
    <rPh sb="8" eb="9">
      <t>ビョウ</t>
    </rPh>
    <rPh sb="24" eb="26">
      <t>シヨウ</t>
    </rPh>
    <rPh sb="28" eb="30">
      <t>スウジ</t>
    </rPh>
    <rPh sb="33" eb="35">
      <t>ニュウリョク</t>
    </rPh>
    <phoneticPr fontId="2"/>
  </si>
  <si>
    <t>60秒表記はできません(例:64秒00→10400と入力)</t>
    <rPh sb="2" eb="3">
      <t>ビョ</t>
    </rPh>
    <rPh sb="3" eb="6">
      <t>ヒョウk</t>
    </rPh>
    <rPh sb="26" eb="28">
      <t>ニュウリョク</t>
    </rPh>
    <phoneticPr fontId="1"/>
  </si>
  <si>
    <t>余分排除</t>
    <rPh sb="0" eb="2">
      <t>ヨブン</t>
    </rPh>
    <rPh sb="2" eb="4">
      <t>ハイジョ</t>
    </rPh>
    <phoneticPr fontId="1"/>
  </si>
  <si>
    <t>記録変換</t>
  </si>
  <si>
    <t>60秒検査</t>
    <rPh sb="2" eb="3">
      <t>ビョウ</t>
    </rPh>
    <rPh sb="3" eb="5">
      <t>ケンサ</t>
    </rPh>
    <phoneticPr fontId="1"/>
  </si>
  <si>
    <t>mat記録</t>
    <rPh sb="3" eb="5">
      <t>キロk</t>
    </rPh>
    <phoneticPr fontId="1"/>
  </si>
  <si>
    <t>トラック</t>
  </si>
  <si>
    <t>分</t>
  </si>
  <si>
    <t>秒</t>
  </si>
  <si>
    <t>以下</t>
  </si>
  <si>
    <t>フィールド</t>
  </si>
  <si>
    <t>混成</t>
  </si>
  <si>
    <t>きろく</t>
    <phoneticPr fontId="1"/>
  </si>
  <si>
    <t>年月日が期間外です</t>
    <rPh sb="0" eb="2">
      <t>ネン</t>
    </rPh>
    <rPh sb="2" eb="4">
      <t>ヒ</t>
    </rPh>
    <rPh sb="4" eb="9">
      <t>キカン</t>
    </rPh>
    <phoneticPr fontId="1"/>
  </si>
  <si>
    <t>年月日が記入されていません。</t>
    <rPh sb="0" eb="3">
      <t>ネンガッピ</t>
    </rPh>
    <rPh sb="4" eb="6">
      <t>キニュウ</t>
    </rPh>
    <phoneticPr fontId="1"/>
  </si>
  <si>
    <t>大会名が記入されていません。</t>
    <rPh sb="0" eb="2">
      <t>タイカイ</t>
    </rPh>
    <rPh sb="2" eb="3">
      <t>メイ</t>
    </rPh>
    <rPh sb="4" eb="6">
      <t>キニュウ</t>
    </rPh>
    <phoneticPr fontId="1"/>
  </si>
  <si>
    <t>年月日記入</t>
    <rPh sb="0" eb="3">
      <t>ネンガッピ</t>
    </rPh>
    <rPh sb="3" eb="5">
      <t>キニュウ</t>
    </rPh>
    <phoneticPr fontId="1"/>
  </si>
  <si>
    <t>大会名記入</t>
    <rPh sb="0" eb="2">
      <t>タイカイ</t>
    </rPh>
    <rPh sb="2" eb="3">
      <t>メイ</t>
    </rPh>
    <rPh sb="3" eb="5">
      <t>キニュウ</t>
    </rPh>
    <phoneticPr fontId="1"/>
  </si>
  <si>
    <t>男子の選手の登録番号が入力されています。</t>
    <rPh sb="0" eb="2">
      <t>ダンシ</t>
    </rPh>
    <rPh sb="3" eb="5">
      <t>センシュ</t>
    </rPh>
    <rPh sb="6" eb="8">
      <t>トウロク</t>
    </rPh>
    <rPh sb="8" eb="10">
      <t>バンゴウ</t>
    </rPh>
    <rPh sb="11" eb="13">
      <t>ニュウリョク</t>
    </rPh>
    <phoneticPr fontId="2"/>
  </si>
  <si>
    <t>所属団体</t>
    <rPh sb="0" eb="4">
      <t>ショゾクダンタイ</t>
    </rPh>
    <phoneticPr fontId="1"/>
  </si>
  <si>
    <t>入力方法</t>
    <rPh sb="0" eb="2">
      <t>ニュウリョク</t>
    </rPh>
    <rPh sb="2" eb="4">
      <t>ホウホウ</t>
    </rPh>
    <phoneticPr fontId="1"/>
  </si>
  <si>
    <t>エラーチェック</t>
    <phoneticPr fontId="1"/>
  </si>
  <si>
    <t>10000mの記録を持っていない場合のみ、5000mの記録でも良い</t>
    <phoneticPr fontId="1"/>
  </si>
  <si>
    <t>記録</t>
    <rPh sb="0" eb="2">
      <t>キロク</t>
    </rPh>
    <phoneticPr fontId="1"/>
  </si>
  <si>
    <t>5000mの記録を持っていない場合のみ、3000mの記録でも良い</t>
    <rPh sb="26" eb="28">
      <t>キロク</t>
    </rPh>
    <phoneticPr fontId="1"/>
  </si>
  <si>
    <t>記録入力欄に分、秒、コンマ、ピリオドは使用せず数字のみを入力してください</t>
    <rPh sb="0" eb="2">
      <t>キロク</t>
    </rPh>
    <rPh sb="2" eb="4">
      <t>ニュウリョク</t>
    </rPh>
    <rPh sb="4" eb="5">
      <t>ラン</t>
    </rPh>
    <rPh sb="6" eb="7">
      <t>フン</t>
    </rPh>
    <rPh sb="8" eb="9">
      <t>ビョウ</t>
    </rPh>
    <rPh sb="19" eb="21">
      <t>シヨウ</t>
    </rPh>
    <rPh sb="23" eb="25">
      <t>スウジ</t>
    </rPh>
    <rPh sb="28" eb="30">
      <t>ニュウリョク</t>
    </rPh>
    <phoneticPr fontId="2"/>
  </si>
  <si>
    <t>チームで出場の場合</t>
    <rPh sb="4" eb="6">
      <t>シュツジョウ</t>
    </rPh>
    <rPh sb="7" eb="9">
      <t>バアイ</t>
    </rPh>
    <phoneticPr fontId="1"/>
  </si>
  <si>
    <t>チーム or 学連混成 のどちらで出場するか選択→左からアスリートビブス(登録番号)→記録欄</t>
    <rPh sb="7" eb="11">
      <t>ガクレンコンセイ</t>
    </rPh>
    <rPh sb="17" eb="19">
      <t>シュツジョウ</t>
    </rPh>
    <rPh sb="22" eb="24">
      <t>センタク</t>
    </rPh>
    <rPh sb="25" eb="26">
      <t>ヒダリ</t>
    </rPh>
    <rPh sb="37" eb="41">
      <t>トウロクバンゴウ</t>
    </rPh>
    <rPh sb="43" eb="45">
      <t>キロク</t>
    </rPh>
    <rPh sb="45" eb="46">
      <t>ラン</t>
    </rPh>
    <phoneticPr fontId="1"/>
  </si>
  <si>
    <r>
      <rPr>
        <b/>
        <sz val="11"/>
        <color theme="1"/>
        <rFont val="ＭＳ Ｐゴシック"/>
        <family val="3"/>
        <charset val="128"/>
        <scheme val="minor"/>
      </rPr>
      <t>チーム</t>
    </r>
    <r>
      <rPr>
        <sz val="11"/>
        <color theme="1"/>
        <rFont val="ＭＳ Ｐゴシック"/>
        <family val="2"/>
        <charset val="128"/>
        <scheme val="minor"/>
      </rPr>
      <t>で出場</t>
    </r>
    <rPh sb="4" eb="6">
      <t>シュツジョウ</t>
    </rPh>
    <phoneticPr fontId="1"/>
  </si>
  <si>
    <r>
      <rPr>
        <b/>
        <sz val="11"/>
        <color theme="1"/>
        <rFont val="ＭＳ Ｐゴシック"/>
        <family val="3"/>
        <charset val="128"/>
        <scheme val="minor"/>
      </rPr>
      <t>学連混成</t>
    </r>
    <r>
      <rPr>
        <sz val="11"/>
        <color theme="1"/>
        <rFont val="ＭＳ Ｐゴシック"/>
        <family val="2"/>
        <charset val="128"/>
        <scheme val="minor"/>
      </rPr>
      <t>で出場</t>
    </r>
    <rPh sb="0" eb="4">
      <t>ガクレンコンセイ</t>
    </rPh>
    <rPh sb="5" eb="7">
      <t>シュツジョウ</t>
    </rPh>
    <phoneticPr fontId="1"/>
  </si>
  <si>
    <t>チームで出場か学連混成で出場か選択してください。</t>
    <rPh sb="4" eb="6">
      <t>シュツジョウ</t>
    </rPh>
    <rPh sb="7" eb="11">
      <t>ガクレンコンセイ</t>
    </rPh>
    <rPh sb="12" eb="14">
      <t>シュツジョウ</t>
    </rPh>
    <rPh sb="15" eb="17">
      <t>センタク</t>
    </rPh>
    <phoneticPr fontId="1"/>
  </si>
  <si>
    <t>参加料(チーム出場)</t>
    <rPh sb="0" eb="3">
      <t>サンカリョウ</t>
    </rPh>
    <rPh sb="7" eb="9">
      <t>シュツジョウ</t>
    </rPh>
    <phoneticPr fontId="1"/>
  </si>
  <si>
    <t>選手かぶり</t>
    <rPh sb="0" eb="2">
      <t>センシュ</t>
    </rPh>
    <phoneticPr fontId="1"/>
  </si>
  <si>
    <t>選手が重複しています。</t>
    <rPh sb="0" eb="2">
      <t>センシュ</t>
    </rPh>
    <rPh sb="3" eb="5">
      <t>ジュウフク</t>
    </rPh>
    <phoneticPr fontId="1"/>
  </si>
  <si>
    <t>※備考欄：</t>
    <phoneticPr fontId="1"/>
  </si>
  <si>
    <t>東海学生駅伝 兼 第15回東海学生女子駅伝</t>
    <rPh sb="0" eb="4">
      <t>トウカイガクセイ</t>
    </rPh>
    <rPh sb="4" eb="6">
      <t>エキデン</t>
    </rPh>
    <rPh sb="7" eb="8">
      <t>ケン</t>
    </rPh>
    <rPh sb="9" eb="10">
      <t>ダイ</t>
    </rPh>
    <rPh sb="12" eb="13">
      <t>カイ</t>
    </rPh>
    <rPh sb="13" eb="15">
      <t>トウカイ</t>
    </rPh>
    <rPh sb="15" eb="17">
      <t>ガクセイ</t>
    </rPh>
    <rPh sb="17" eb="19">
      <t>ジョシ</t>
    </rPh>
    <rPh sb="19" eb="21">
      <t>エキデン</t>
    </rPh>
    <phoneticPr fontId="1"/>
  </si>
  <si>
    <t>第83回東海学生駅伝対校選手権大会</t>
    <rPh sb="0" eb="1">
      <t>ダイ</t>
    </rPh>
    <rPh sb="3" eb="4">
      <t>カイ</t>
    </rPh>
    <rPh sb="4" eb="6">
      <t>トウカイ</t>
    </rPh>
    <rPh sb="6" eb="8">
      <t>ガクセイ</t>
    </rPh>
    <rPh sb="8" eb="10">
      <t>エキデン</t>
    </rPh>
    <rPh sb="10" eb="12">
      <t>タイコウ</t>
    </rPh>
    <rPh sb="12" eb="15">
      <t>センシュケン</t>
    </rPh>
    <rPh sb="15" eb="17">
      <t>タイカイ</t>
    </rPh>
    <phoneticPr fontId="1"/>
  </si>
  <si>
    <t>第83回東海学生駅伝　　　学連混成申込書1</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</si>
  <si>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第83回東海学生駅伝　　　学連混成申込書２</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</si>
  <si>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第83回東海学生駅伝　　　学連混成申込書３</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</si>
  <si>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第83回東海学生駅伝　　　学連混成申込書４</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</si>
  <si>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第83回東海学生駅伝　　　学連混成申込書５</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</si>
  <si>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第83回東海学生駅伝　　　学連混成申込書６</t>
    <rPh sb="0" eb="1">
      <t>ダイ</t>
    </rPh>
    <rPh sb="3" eb="4">
      <t>カイ</t>
    </rPh>
    <rPh sb="4" eb="6">
      <t>トウカイ</t>
    </rPh>
    <rPh sb="6" eb="8">
      <t>ガクセイ</t>
    </rPh>
    <rPh sb="8" eb="10">
      <t>エキデン</t>
    </rPh>
    <rPh sb="13" eb="14">
      <t>ガク</t>
    </rPh>
    <rPh sb="14" eb="15">
      <t>レン</t>
    </rPh>
    <rPh sb="15" eb="17">
      <t>コンセイ</t>
    </rPh>
    <rPh sb="17" eb="20">
      <t>モウシコミショ</t>
    </rPh>
    <phoneticPr fontId="2"/>
  </si>
  <si>
    <t>第15回東海学生女子駅伝対校選手権大会</t>
    <rPh sb="0" eb="1">
      <t>ダイ</t>
    </rPh>
    <rPh sb="3" eb="4">
      <t>カイ</t>
    </rPh>
    <rPh sb="4" eb="12">
      <t>トウカイガクセイジョシエキデン</t>
    </rPh>
    <rPh sb="12" eb="14">
      <t>タイコウ</t>
    </rPh>
    <rPh sb="14" eb="17">
      <t>センシュケン</t>
    </rPh>
    <rPh sb="17" eb="19">
      <t>タイカイ</t>
    </rPh>
    <phoneticPr fontId="1"/>
  </si>
  <si>
    <t>第15回東海学生女子駅伝　　　学連混成申込書1</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</si>
  <si>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第15回東海学生女子駅伝　　　学連混成申込書2</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</si>
  <si>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第15回東海学生女子駅伝　　　学連混成申込書3</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</si>
  <si>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第15回東海学生女子駅伝　　　学連混成申込書4</t>
    <rPh sb="0" eb="1">
      <t>ダイ</t>
    </rPh>
    <rPh sb="3" eb="4">
      <t>カイ</t>
    </rPh>
    <rPh sb="4" eb="6">
      <t>トウカイ</t>
    </rPh>
    <rPh sb="6" eb="8">
      <t>ガクセイ</t>
    </rPh>
    <rPh sb="8" eb="10">
      <t>ジョシ</t>
    </rPh>
    <rPh sb="10" eb="12">
      <t>エキデン</t>
    </rPh>
    <rPh sb="15" eb="16">
      <t>ガク</t>
    </rPh>
    <rPh sb="16" eb="17">
      <t>レン</t>
    </rPh>
    <rPh sb="17" eb="19">
      <t>コンセイ</t>
    </rPh>
    <rPh sb="19" eb="22">
      <t>モウシコミショ</t>
    </rPh>
    <phoneticPr fontId="2"/>
  </si>
  <si>
    <t>※チームエントリーはチーム数分</t>
    <rPh sb="13" eb="14">
      <t>スウ</t>
    </rPh>
    <rPh sb="14" eb="15">
      <t>ブン</t>
    </rPh>
    <phoneticPr fontId="1"/>
  </si>
  <si>
    <t>オープン混成で出場の場合</t>
    <rPh sb="4" eb="6">
      <t>コンセイ</t>
    </rPh>
    <rPh sb="7" eb="9">
      <t>シュツジョウ</t>
    </rPh>
    <rPh sb="10" eb="12">
      <t>バアイ</t>
    </rPh>
    <phoneticPr fontId="1"/>
  </si>
  <si>
    <t>→2021/11/24(水) 18：00 必着</t>
    <rPh sb="12" eb="13">
      <t>スイ</t>
    </rPh>
    <rPh sb="21" eb="23">
      <t>ヒッチャク</t>
    </rPh>
    <phoneticPr fontId="1"/>
  </si>
  <si>
    <t>エントリーファイル送付</t>
    <rPh sb="9" eb="11">
      <t>ソウフ</t>
    </rPh>
    <phoneticPr fontId="1"/>
  </si>
  <si>
    <t>竹野　侑介</t>
  </si>
  <si>
    <t>松本　颯平</t>
  </si>
  <si>
    <t>坪井　成</t>
  </si>
  <si>
    <t>岡田　俊亮</t>
  </si>
  <si>
    <t>坂本　隼一</t>
  </si>
  <si>
    <t>黒部　圭佑</t>
  </si>
  <si>
    <t>佐野　雄星</t>
  </si>
  <si>
    <t>石井　陽稀</t>
  </si>
  <si>
    <t>小島　七洋希</t>
  </si>
  <si>
    <t>齋藤　希龍</t>
  </si>
  <si>
    <t>道中　優汰</t>
  </si>
  <si>
    <t>土居　駿斗</t>
  </si>
  <si>
    <t>玉川　愛唯</t>
  </si>
  <si>
    <t>佐々木　斗羽</t>
  </si>
  <si>
    <t>セルオド　ジャムバルドルジ</t>
  </si>
  <si>
    <t>花岡　雅也</t>
  </si>
  <si>
    <t>土方　悠</t>
  </si>
  <si>
    <t>齋藤　千也</t>
  </si>
  <si>
    <t>岩本　竜弥</t>
  </si>
  <si>
    <t>小田　純大</t>
  </si>
  <si>
    <t>藤原　駿希</t>
  </si>
  <si>
    <t>渡邉　陸皇</t>
  </si>
  <si>
    <t>喜多　潤哉</t>
  </si>
  <si>
    <t>西川　佳伸</t>
  </si>
  <si>
    <t>前田　純</t>
  </si>
  <si>
    <t>松本　崚太郎</t>
  </si>
  <si>
    <t>稲垣　颯斗</t>
  </si>
  <si>
    <t>早川　佳佑</t>
  </si>
  <si>
    <t>附柴　航</t>
  </si>
  <si>
    <t>中島　慎哉</t>
  </si>
  <si>
    <t>𠮷村　拓也</t>
  </si>
  <si>
    <t>浅井　仁志</t>
  </si>
  <si>
    <t>伊藤　翔</t>
  </si>
  <si>
    <t>岩田　一馬</t>
  </si>
  <si>
    <t>内山　雄斗</t>
  </si>
  <si>
    <t>遠藤　隼聖</t>
  </si>
  <si>
    <t>奥野　寿希</t>
  </si>
  <si>
    <t>加藤　雄也</t>
  </si>
  <si>
    <t>川原　大</t>
  </si>
  <si>
    <t>北川　聖崇</t>
  </si>
  <si>
    <t>小松　貫乃</t>
  </si>
  <si>
    <t>下畑　龍矢</t>
  </si>
  <si>
    <t>春藤　優介</t>
  </si>
  <si>
    <t>新谷　歩斗</t>
  </si>
  <si>
    <t>杉山　太一</t>
  </si>
  <si>
    <t>高橋　ユージン</t>
  </si>
  <si>
    <t>多和田　侃次</t>
  </si>
  <si>
    <t>戸上　優真</t>
  </si>
  <si>
    <t>富山　要</t>
  </si>
  <si>
    <t>永野　光輝</t>
  </si>
  <si>
    <t>西村　朋樹</t>
  </si>
  <si>
    <t>野村　雄希</t>
  </si>
  <si>
    <t>服部　空</t>
  </si>
  <si>
    <t>藤井　穂高</t>
  </si>
  <si>
    <t>舩坂　龍拓</t>
  </si>
  <si>
    <t>松下　凌晟</t>
  </si>
  <si>
    <t>山田　聖凌</t>
  </si>
  <si>
    <t>山本　篤信</t>
  </si>
  <si>
    <t>高橋　昂太郎</t>
    <rPh sb="3" eb="4">
      <t>コウ</t>
    </rPh>
    <phoneticPr fontId="2"/>
  </si>
  <si>
    <t>天野　佑哉</t>
  </si>
  <si>
    <t>黒木　翔太</t>
  </si>
  <si>
    <t>小菊　天瑠</t>
  </si>
  <si>
    <t>佐藤　怜</t>
  </si>
  <si>
    <t>滝　優佑</t>
  </si>
  <si>
    <t>原　泰成</t>
  </si>
  <si>
    <t>平田　壮馬</t>
  </si>
  <si>
    <t>宮山　悠希</t>
  </si>
  <si>
    <t>山内　翔哉</t>
  </si>
  <si>
    <t>石濱　透</t>
  </si>
  <si>
    <t>小和田　仰生</t>
  </si>
  <si>
    <t>碓井　総磨</t>
  </si>
  <si>
    <t>伊藤　雅倫</t>
  </si>
  <si>
    <t>沖野　秀作</t>
  </si>
  <si>
    <t>田中　亮乃介</t>
  </si>
  <si>
    <t>荒木　歩夢</t>
  </si>
  <si>
    <t>久富　匡皓</t>
  </si>
  <si>
    <t>池上　陽向</t>
  </si>
  <si>
    <t>上田　光一</t>
  </si>
  <si>
    <t>多田　悠人</t>
  </si>
  <si>
    <t>長田　一晟</t>
  </si>
  <si>
    <t>伊藤　渉</t>
  </si>
  <si>
    <t>山羽　雄斗</t>
  </si>
  <si>
    <t>山内　健太郎</t>
  </si>
  <si>
    <t>浦西　佑輔</t>
  </si>
  <si>
    <t>陶山　海鷹</t>
  </si>
  <si>
    <t>大橋　功輝</t>
  </si>
  <si>
    <t>須崎　雅也</t>
  </si>
  <si>
    <t>宮﨑　武斗</t>
  </si>
  <si>
    <t>末次　駿也</t>
  </si>
  <si>
    <t>寺﨑　崇悦</t>
  </si>
  <si>
    <t>明石　敏暉</t>
  </si>
  <si>
    <t>中溝　大地</t>
  </si>
  <si>
    <t>犬飼　匠</t>
  </si>
  <si>
    <t>太田　蒼翔</t>
  </si>
  <si>
    <t>佐野　尊</t>
  </si>
  <si>
    <t>筒井　健人</t>
  </si>
  <si>
    <t>町田　裕輝</t>
  </si>
  <si>
    <t>松嶋　愛太</t>
  </si>
  <si>
    <t>藤井　ルーカス</t>
  </si>
  <si>
    <t>花田　李樹</t>
  </si>
  <si>
    <t>大島　匠</t>
  </si>
  <si>
    <t>大前　敬信</t>
  </si>
  <si>
    <t>石黒　竜聖</t>
  </si>
  <si>
    <t>長江　来樹</t>
  </si>
  <si>
    <t>西山　桐矢</t>
  </si>
  <si>
    <t>松場　文哉</t>
  </si>
  <si>
    <t>仲松　正</t>
  </si>
  <si>
    <t>飯島　粧太郎</t>
  </si>
  <si>
    <t>川村　渉斗</t>
  </si>
  <si>
    <t>寺井　建人</t>
  </si>
  <si>
    <t>上原　大河</t>
  </si>
  <si>
    <t>渋谷　凌世</t>
  </si>
  <si>
    <t>木村　和基</t>
  </si>
  <si>
    <t>宮崎　智矢</t>
  </si>
  <si>
    <t>寺田　大作</t>
  </si>
  <si>
    <t>本堂　悠晟</t>
  </si>
  <si>
    <t>本多　桜空</t>
  </si>
  <si>
    <t>水野　寛大</t>
  </si>
  <si>
    <t>長田　崚汰</t>
  </si>
  <si>
    <t>小林　昂誠</t>
  </si>
  <si>
    <t>安田　雄咲</t>
  </si>
  <si>
    <t>冨田　泰理</t>
  </si>
  <si>
    <t>浅野　達成</t>
  </si>
  <si>
    <t>宮原　慎</t>
  </si>
  <si>
    <t>斎藤　光太郎</t>
  </si>
  <si>
    <t>大島　莞知</t>
  </si>
  <si>
    <t>斎藤　惠太</t>
  </si>
  <si>
    <t>荒川　幸輝</t>
  </si>
  <si>
    <t>安藤　悠希</t>
  </si>
  <si>
    <t>内田　昂太朗</t>
  </si>
  <si>
    <t>村刺　航輝</t>
  </si>
  <si>
    <t>松下　大輝</t>
  </si>
  <si>
    <t>石本　尚輝</t>
  </si>
  <si>
    <t>牛田　匠海</t>
  </si>
  <si>
    <t>木林　翼</t>
  </si>
  <si>
    <t>柴山　昌之</t>
  </si>
  <si>
    <t>後藤　仁</t>
  </si>
  <si>
    <t>宮田　祐貴</t>
  </si>
  <si>
    <t>加藤　皓大</t>
  </si>
  <si>
    <t>井口　颯太郎</t>
  </si>
  <si>
    <t>末元　昴成</t>
  </si>
  <si>
    <t>清家　一真</t>
  </si>
  <si>
    <t>石垣　喜人</t>
  </si>
  <si>
    <t>山﨑　開人</t>
  </si>
  <si>
    <t>神田　央揮</t>
  </si>
  <si>
    <t>金子　泰良</t>
  </si>
  <si>
    <t>鮎川　翔</t>
  </si>
  <si>
    <t>早川　里月</t>
  </si>
  <si>
    <t>井伊　宏彰</t>
  </si>
  <si>
    <t>三輪フェリッペ　セツオ</t>
  </si>
  <si>
    <t>林　信太朗</t>
  </si>
  <si>
    <t>窪田　亮太</t>
  </si>
  <si>
    <t>佐藤　滉太</t>
  </si>
  <si>
    <t>竹田　圭志</t>
  </si>
  <si>
    <t>谷垣　大翔</t>
  </si>
  <si>
    <t>辻村　絢平</t>
  </si>
  <si>
    <t>古川　樹</t>
  </si>
  <si>
    <t>吉田　隆哉</t>
  </si>
  <si>
    <t>渡辺　樹</t>
  </si>
  <si>
    <t>一柳　凛</t>
  </si>
  <si>
    <t>戸谷　壮宏</t>
  </si>
  <si>
    <t>藤谷　里玖</t>
  </si>
  <si>
    <t>市川　歩</t>
  </si>
  <si>
    <t>新谷　友基</t>
  </si>
  <si>
    <t>相馬　唯杜</t>
  </si>
  <si>
    <t>大工　夏蔵</t>
  </si>
  <si>
    <t>松尾　高汰</t>
  </si>
  <si>
    <t>水野　馨登</t>
  </si>
  <si>
    <t>吉田　竜成</t>
  </si>
  <si>
    <t>赤堀　裕太</t>
  </si>
  <si>
    <t>足立　聖夜</t>
  </si>
  <si>
    <t>伊藤　大和</t>
  </si>
  <si>
    <t>小倉　綾太</t>
  </si>
  <si>
    <t>越智　拓登</t>
  </si>
  <si>
    <t>草尾　友一</t>
  </si>
  <si>
    <t>熊籔　隆成</t>
  </si>
  <si>
    <t>杉浦　陽</t>
  </si>
  <si>
    <t>高橋　諒</t>
  </si>
  <si>
    <t>増田　大斗</t>
  </si>
  <si>
    <t>松井　修平</t>
  </si>
  <si>
    <t>山田　一毅</t>
  </si>
  <si>
    <t>松岡　諒</t>
  </si>
  <si>
    <t>神　拓実</t>
  </si>
  <si>
    <t>近藤　勇人</t>
  </si>
  <si>
    <t>向井　羽汰</t>
  </si>
  <si>
    <t>小田　真英</t>
  </si>
  <si>
    <t>高橋　高貴</t>
  </si>
  <si>
    <t>土射津　佑起</t>
  </si>
  <si>
    <t>吉田　椋哉</t>
  </si>
  <si>
    <t>立松　和馬</t>
  </si>
  <si>
    <t>仲村　颯祐</t>
  </si>
  <si>
    <t>稲田　幹大</t>
  </si>
  <si>
    <t>井ノ本　夏輝</t>
  </si>
  <si>
    <t>水越　浩太郎</t>
  </si>
  <si>
    <t>西　恭平</t>
  </si>
  <si>
    <t>栗川　克章</t>
    <phoneticPr fontId="2"/>
  </si>
  <si>
    <t>斎藤　勇也</t>
  </si>
  <si>
    <t>設楽　太一</t>
  </si>
  <si>
    <t>曽川　鷹之</t>
    <phoneticPr fontId="2"/>
  </si>
  <si>
    <t>小山　拓海</t>
    <phoneticPr fontId="2"/>
  </si>
  <si>
    <t>鈴木　愛矢</t>
    <phoneticPr fontId="2"/>
  </si>
  <si>
    <t>鈴木　龍一</t>
    <phoneticPr fontId="2"/>
  </si>
  <si>
    <t>袴田　岬</t>
    <phoneticPr fontId="2"/>
  </si>
  <si>
    <t>山崎　優太郎</t>
  </si>
  <si>
    <t>伊藤　聡武</t>
  </si>
  <si>
    <t>土田　優雅</t>
  </si>
  <si>
    <t>深澤　凛</t>
  </si>
  <si>
    <t>古川　睦己</t>
    <rPh sb="4" eb="5">
      <t>オノレ</t>
    </rPh>
    <phoneticPr fontId="2"/>
  </si>
  <si>
    <t>宮本　敦史</t>
  </si>
  <si>
    <t>浅井　夏輝</t>
  </si>
  <si>
    <t>伊藤　幹弥</t>
  </si>
  <si>
    <t>鵜飼　雄矢</t>
  </si>
  <si>
    <t>佐々木　学人</t>
  </si>
  <si>
    <t>深田　陸斗</t>
  </si>
  <si>
    <t>村田　敦也</t>
  </si>
  <si>
    <t>山岡　琉希也</t>
  </si>
  <si>
    <t>渡邉　健志郎</t>
  </si>
  <si>
    <t>伊藤　大河</t>
  </si>
  <si>
    <t>下野　真暉</t>
  </si>
  <si>
    <t>山川　幹弘</t>
  </si>
  <si>
    <t>柴田　篤弥</t>
  </si>
  <si>
    <t>杉山　晴也</t>
  </si>
  <si>
    <t>茶谷　光陽</t>
  </si>
  <si>
    <t>刀谷　吉徳</t>
  </si>
  <si>
    <t>本郷　汰樹</t>
  </si>
  <si>
    <t>木田　知希</t>
  </si>
  <si>
    <t>小島　優佑</t>
  </si>
  <si>
    <t>羽地　広輔</t>
  </si>
  <si>
    <t>畔柳　優</t>
  </si>
  <si>
    <t>大野　雄士</t>
  </si>
  <si>
    <t>岡田　遼</t>
  </si>
  <si>
    <t>都築　拓実</t>
  </si>
  <si>
    <t>杉浦　進太郎</t>
  </si>
  <si>
    <t>内木　元基</t>
  </si>
  <si>
    <t>平田　和也</t>
  </si>
  <si>
    <t>藤村　慶太</t>
  </si>
  <si>
    <t>門谷　颯星</t>
  </si>
  <si>
    <t>安東　怜音</t>
  </si>
  <si>
    <t>岩島　昇汰</t>
  </si>
  <si>
    <t>上杉　泰伸</t>
  </si>
  <si>
    <t>浦瀬　晃太朗</t>
  </si>
  <si>
    <t>久保　舞瞬</t>
  </si>
  <si>
    <t>芝辻　晴裕</t>
  </si>
  <si>
    <t>鈴木　尚登</t>
  </si>
  <si>
    <t>曽越　大成</t>
  </si>
  <si>
    <t>中川　雄斗</t>
  </si>
  <si>
    <t>中嶌　光輝</t>
  </si>
  <si>
    <t>中溝　凪音</t>
  </si>
  <si>
    <t>中村　颯太</t>
  </si>
  <si>
    <t>新美　夢貴</t>
  </si>
  <si>
    <t>畠山　大輔</t>
  </si>
  <si>
    <t>藤川　創</t>
  </si>
  <si>
    <t>見置　蓮音</t>
  </si>
  <si>
    <t>村上　愛季</t>
  </si>
  <si>
    <t>山田　奏楽</t>
  </si>
  <si>
    <t>山田　大翔</t>
  </si>
  <si>
    <t>山本　謙利</t>
  </si>
  <si>
    <t>濱口　登馬</t>
  </si>
  <si>
    <t>毛利　昂太</t>
  </si>
  <si>
    <t>名和　将晃</t>
  </si>
  <si>
    <t>鳥山　幹太</t>
    <phoneticPr fontId="2"/>
  </si>
  <si>
    <t>吉田　彬</t>
  </si>
  <si>
    <t>櫻井　健人</t>
  </si>
  <si>
    <t>深澤　樹英</t>
  </si>
  <si>
    <t>石毛　大輝</t>
  </si>
  <si>
    <t>小沢　生成</t>
  </si>
  <si>
    <t>川合　健斗</t>
  </si>
  <si>
    <t>杉山　航平</t>
  </si>
  <si>
    <t>田中　海吏</t>
  </si>
  <si>
    <t>谷本　開</t>
  </si>
  <si>
    <t>寺西　駿</t>
  </si>
  <si>
    <t>中田　翼沙</t>
  </si>
  <si>
    <t>森安　俊介</t>
  </si>
  <si>
    <t>山野　裕斗</t>
  </si>
  <si>
    <t>兼房　優生</t>
  </si>
  <si>
    <t>永野　響</t>
  </si>
  <si>
    <t>多田　誉晃</t>
  </si>
  <si>
    <t>鈴木　悠斗</t>
  </si>
  <si>
    <t>福井　凜</t>
  </si>
  <si>
    <t>上石　歩睦</t>
  </si>
  <si>
    <t>深津　希瑠亜</t>
  </si>
  <si>
    <t>渡邉　澪</t>
  </si>
  <si>
    <t>栗田　康平</t>
  </si>
  <si>
    <t>中川　清矢</t>
  </si>
  <si>
    <t>吉峯　幹弥</t>
  </si>
  <si>
    <t>中嶋　悦也</t>
  </si>
  <si>
    <t>山口　寛大</t>
  </si>
  <si>
    <t>舘田　瑛史</t>
  </si>
  <si>
    <t>北島　昂平</t>
  </si>
  <si>
    <t>宇佐美　瑛久</t>
  </si>
  <si>
    <t>久保　克真</t>
  </si>
  <si>
    <t>中川　大輔</t>
  </si>
  <si>
    <t>松村　公平</t>
  </si>
  <si>
    <t>小川　海里</t>
  </si>
  <si>
    <t>上村　壮汰</t>
  </si>
  <si>
    <t>山内　大生</t>
  </si>
  <si>
    <t>筒　亮太</t>
  </si>
  <si>
    <t>安川　瑠晟</t>
  </si>
  <si>
    <t>ゴメス　ニコラス</t>
  </si>
  <si>
    <t>山路　空良</t>
  </si>
  <si>
    <t>出口　航大</t>
  </si>
  <si>
    <t>西川　昇吾</t>
  </si>
  <si>
    <t>加藤　脩人</t>
  </si>
  <si>
    <t>山本　世連</t>
  </si>
  <si>
    <t>藤原　秀元</t>
  </si>
  <si>
    <t>後藤　大輔</t>
  </si>
  <si>
    <t>梅村　康平</t>
  </si>
  <si>
    <t>上薗　巧</t>
  </si>
  <si>
    <t>森　裕之</t>
  </si>
  <si>
    <t>山本　一馬</t>
  </si>
  <si>
    <t>中村　帆海</t>
  </si>
  <si>
    <t>青山　颯汰</t>
  </si>
  <si>
    <t>古林　歩</t>
  </si>
  <si>
    <t>岡本　賢崇</t>
  </si>
  <si>
    <t>片岡　康聖</t>
  </si>
  <si>
    <t>小川　翔英</t>
  </si>
  <si>
    <t>田中　遼裕</t>
  </si>
  <si>
    <t>足立　龍之介</t>
  </si>
  <si>
    <t>安藤　大介</t>
  </si>
  <si>
    <t>安藤　雅陽</t>
  </si>
  <si>
    <t>加藤　宏雅</t>
  </si>
  <si>
    <t>佐藤　快</t>
  </si>
  <si>
    <t>角樋　将太</t>
  </si>
  <si>
    <t>竹内　健人</t>
  </si>
  <si>
    <t>長江　湧雅</t>
  </si>
  <si>
    <t>西本　祐翔</t>
  </si>
  <si>
    <t>満仲　陸斗</t>
  </si>
  <si>
    <t>簑原　広歩</t>
    <rPh sb="0" eb="2">
      <t>ミノハラ</t>
    </rPh>
    <phoneticPr fontId="77"/>
  </si>
  <si>
    <t>浅井　駿良</t>
  </si>
  <si>
    <t>富森　拓臣</t>
  </si>
  <si>
    <t>藤原　宗佑</t>
  </si>
  <si>
    <t>米津　寿一</t>
  </si>
  <si>
    <t>大久保　大治郎</t>
  </si>
  <si>
    <t>尾張　龍希</t>
  </si>
  <si>
    <t>富田　知親</t>
  </si>
  <si>
    <t>早川　颯</t>
  </si>
  <si>
    <t>福島　三輝</t>
  </si>
  <si>
    <t>牧野　凌河</t>
  </si>
  <si>
    <t>森　悠太</t>
  </si>
  <si>
    <t>新崎　徳也</t>
  </si>
  <si>
    <t>寺道　航平</t>
  </si>
  <si>
    <t>橋本　平良</t>
  </si>
  <si>
    <t>大場　公太</t>
  </si>
  <si>
    <t>松元　政憲</t>
  </si>
  <si>
    <t>榛村　恵武</t>
  </si>
  <si>
    <t>宮川　宗士</t>
  </si>
  <si>
    <t>神谷　駿輝</t>
  </si>
  <si>
    <t>堀川　将輝</t>
  </si>
  <si>
    <t>福井　啓斗</t>
  </si>
  <si>
    <t>深尾　隼人</t>
  </si>
  <si>
    <t>竹川　和樹</t>
  </si>
  <si>
    <t>武藤　正樹</t>
  </si>
  <si>
    <t>小崎　真優斗</t>
  </si>
  <si>
    <t>藤川　瞭河</t>
  </si>
  <si>
    <t>伊藤　秀悟</t>
  </si>
  <si>
    <t>林　幸輝</t>
  </si>
  <si>
    <t>石原　旺亮</t>
  </si>
  <si>
    <t>鈴木　寛樹</t>
  </si>
  <si>
    <t>大森　浩史</t>
  </si>
  <si>
    <t>足立　涼輔</t>
  </si>
  <si>
    <t>吉原　諒</t>
  </si>
  <si>
    <t>西川原　友輝</t>
  </si>
  <si>
    <t>松井　孝矢</t>
  </si>
  <si>
    <t>田尻　慎之介</t>
  </si>
  <si>
    <t>黒野　泰平</t>
  </si>
  <si>
    <t>戸田　至映</t>
  </si>
  <si>
    <t>阿部　祥典</t>
  </si>
  <si>
    <t>小渕　彪吾</t>
  </si>
  <si>
    <t>髙間　光</t>
  </si>
  <si>
    <t>依田　明大</t>
  </si>
  <si>
    <t>上谷　優太</t>
  </si>
  <si>
    <t>平山　樹</t>
  </si>
  <si>
    <t>大田　篤</t>
  </si>
  <si>
    <t>加藤　啓</t>
  </si>
  <si>
    <t>新山　太郎</t>
  </si>
  <si>
    <t>長谷川　太一</t>
  </si>
  <si>
    <t>澤木　龍弥</t>
  </si>
  <si>
    <t>伊藤　和樹</t>
  </si>
  <si>
    <t>和田　直己</t>
  </si>
  <si>
    <t>桂田　洸希</t>
  </si>
  <si>
    <t>長谷川　恒輔</t>
  </si>
  <si>
    <t>久原　涼</t>
  </si>
  <si>
    <t>岡本　元臣</t>
  </si>
  <si>
    <t>川口　玲央</t>
  </si>
  <si>
    <t>渡辺　壮貴</t>
  </si>
  <si>
    <t>松山　立樹</t>
  </si>
  <si>
    <t>小川　遼真</t>
  </si>
  <si>
    <t>望月　雅史</t>
  </si>
  <si>
    <t>本田　宗一郎</t>
  </si>
  <si>
    <t>芦田　翔</t>
  </si>
  <si>
    <t>菊池　竜太</t>
  </si>
  <si>
    <t>竹内　綜一</t>
  </si>
  <si>
    <t>佐治　大輝</t>
  </si>
  <si>
    <t>佐藤　嵩知</t>
  </si>
  <si>
    <t>安藤　顕</t>
  </si>
  <si>
    <t>森山　眞白</t>
  </si>
  <si>
    <t>各務　蓮</t>
  </si>
  <si>
    <t>近藤　嵐</t>
  </si>
  <si>
    <t>中条　一稀</t>
  </si>
  <si>
    <t>山内 洋斗</t>
  </si>
  <si>
    <t>海野　翔太</t>
  </si>
  <si>
    <t>新保　優人</t>
  </si>
  <si>
    <t>小宮山　拓海</t>
  </si>
  <si>
    <t>高部　海</t>
  </si>
  <si>
    <t>小泉　翔太</t>
  </si>
  <si>
    <t>打田　蒼平</t>
  </si>
  <si>
    <t>坂村　翼</t>
  </si>
  <si>
    <t>中村　厚希</t>
  </si>
  <si>
    <t>松浦　悠悟</t>
  </si>
  <si>
    <t>市村　祥大</t>
  </si>
  <si>
    <t>加藤　辰昇</t>
  </si>
  <si>
    <t>夏目　祥利</t>
  </si>
  <si>
    <t>奥迫　太陽</t>
  </si>
  <si>
    <t>白山　大悟</t>
  </si>
  <si>
    <t>長谷川　真優</t>
  </si>
  <si>
    <t>宮崎　健斗</t>
  </si>
  <si>
    <t>大脇　康平</t>
  </si>
  <si>
    <t>山田　海斗</t>
  </si>
  <si>
    <t>鈴木　潤壱</t>
  </si>
  <si>
    <t>土屋　龍矢</t>
  </si>
  <si>
    <t>藁科　怜也</t>
  </si>
  <si>
    <t>坂根　裕貴</t>
  </si>
  <si>
    <t>栗山　樹希</t>
  </si>
  <si>
    <t>福井　駿</t>
  </si>
  <si>
    <t>田北　晴也</t>
  </si>
  <si>
    <t>浦岡　亮太</t>
  </si>
  <si>
    <t>伊藤　俊輔</t>
  </si>
  <si>
    <t>浅井　駿光</t>
  </si>
  <si>
    <t>青木　光顕</t>
  </si>
  <si>
    <t>時守　慧乙</t>
  </si>
  <si>
    <t>久田　錬</t>
  </si>
  <si>
    <t>髙橋　聖弥</t>
  </si>
  <si>
    <t>江坂　真凜</t>
  </si>
  <si>
    <t>岸谷　太志</t>
  </si>
  <si>
    <t>酒井　泰知</t>
  </si>
  <si>
    <t>當麻　晟基</t>
  </si>
  <si>
    <t>村田　直哉</t>
  </si>
  <si>
    <t>田中　大翔</t>
  </si>
  <si>
    <t>北島　康太</t>
  </si>
  <si>
    <t>川崎　哲彰</t>
  </si>
  <si>
    <t>鳥山　修人</t>
  </si>
  <si>
    <t>小河　優玖</t>
  </si>
  <si>
    <t>松井　一隼</t>
  </si>
  <si>
    <t>益田　隼冶</t>
  </si>
  <si>
    <t>藤井　康平</t>
  </si>
  <si>
    <t>林　勇佑</t>
  </si>
  <si>
    <t>亀川　翔也</t>
  </si>
  <si>
    <t>神谷　浩輝</t>
  </si>
  <si>
    <t>藤本　悟瑠</t>
  </si>
  <si>
    <t>祖父江　悠生</t>
  </si>
  <si>
    <t>森　佑太</t>
    <rPh sb="2" eb="3">
      <t>ユウ</t>
    </rPh>
    <phoneticPr fontId="2"/>
  </si>
  <si>
    <t>神谷　共輝</t>
  </si>
  <si>
    <t>荻野　寿己</t>
  </si>
  <si>
    <t>鈴木　学之</t>
  </si>
  <si>
    <t>新貝　龍旦</t>
  </si>
  <si>
    <t>森山　陸</t>
  </si>
  <si>
    <t>加藤　健人</t>
  </si>
  <si>
    <t>鐘森　栄作</t>
  </si>
  <si>
    <t>石川　満</t>
  </si>
  <si>
    <t>新山　博</t>
  </si>
  <si>
    <t>小島　礼暉</t>
  </si>
  <si>
    <t>野澤　侑五</t>
  </si>
  <si>
    <t>木村　淳平</t>
  </si>
  <si>
    <t>亀山　憲隆</t>
  </si>
  <si>
    <t>土屋　亮太</t>
  </si>
  <si>
    <t>樋田　貴紀</t>
  </si>
  <si>
    <t>柳　遼太郎</t>
  </si>
  <si>
    <t>千田　晃敬</t>
  </si>
  <si>
    <t>榊原　新</t>
  </si>
  <si>
    <t>難波　喬輔</t>
  </si>
  <si>
    <t>渡口　耕平</t>
  </si>
  <si>
    <t>手﨑　滉介</t>
  </si>
  <si>
    <t>山口　航青</t>
  </si>
  <si>
    <t>山田　健太郎</t>
  </si>
  <si>
    <t>今泉　飛勇</t>
  </si>
  <si>
    <t>松村　良太</t>
  </si>
  <si>
    <t>平井　良樹</t>
  </si>
  <si>
    <t>鈴木　脩斗</t>
  </si>
  <si>
    <t>竹内　麻城</t>
  </si>
  <si>
    <t>新宮　大輝</t>
  </si>
  <si>
    <t>川本　駿斗</t>
  </si>
  <si>
    <t>高間　大晟</t>
  </si>
  <si>
    <t>高間　皐成</t>
  </si>
  <si>
    <t>木保　太佑</t>
  </si>
  <si>
    <t>吉川　壮汰</t>
  </si>
  <si>
    <t>牧田　佳祐</t>
  </si>
  <si>
    <t>倉内　寛弥</t>
  </si>
  <si>
    <t>中神　航貴</t>
  </si>
  <si>
    <t>長瀬　駿佑</t>
  </si>
  <si>
    <t>脇坂　空雅</t>
  </si>
  <si>
    <t>中嶋　未颯</t>
  </si>
  <si>
    <t>大野　晃暉</t>
  </si>
  <si>
    <t>吉山　剛</t>
  </si>
  <si>
    <t>木下　睦貴</t>
    <rPh sb="4" eb="5">
      <t>キ</t>
    </rPh>
    <phoneticPr fontId="2"/>
  </si>
  <si>
    <t>川越　大輝</t>
  </si>
  <si>
    <t>加藤　大起</t>
  </si>
  <si>
    <t>青谷　旺佳</t>
  </si>
  <si>
    <t xml:space="preserve">学年 </t>
    <rPh sb="0" eb="2">
      <t>ガクネン</t>
    </rPh>
    <phoneticPr fontId="61"/>
  </si>
  <si>
    <t xml:space="preserve">3 </t>
  </si>
  <si>
    <t xml:space="preserve">2 </t>
  </si>
  <si>
    <t>豊橋技術科学大学</t>
  </si>
  <si>
    <t/>
  </si>
  <si>
    <t>ﾀｹﾉ ﾕｳｽｹ</t>
  </si>
  <si>
    <t>ﾏﾂﾓﾄ ｿｳﾍｲ</t>
  </si>
  <si>
    <t>ﾂﾎﾞｲ ﾅﾙ</t>
  </si>
  <si>
    <t>ｵｶﾀﾞ ｼｭﾝｽｹ</t>
  </si>
  <si>
    <t>ｻｶﾓﾄ ｼｭﾝｲﾁ</t>
  </si>
  <si>
    <t>ｸﾛﾍﾞ ｹｲｽｹ</t>
  </si>
  <si>
    <t>ｻﾉ ﾕｳｾｲ</t>
  </si>
  <si>
    <t>ﾑﾗｾ ﾘｮｳｼﾞ</t>
    <phoneticPr fontId="2"/>
  </si>
  <si>
    <t>ｲｼｲ ﾊﾙｷ</t>
  </si>
  <si>
    <t>ｺｼﾞﾏ ﾅﾐｷ</t>
  </si>
  <si>
    <t>ﾓﾘ ﾉﾌﾋﾞﾄ</t>
  </si>
  <si>
    <t>ﾐﾁﾅｶ ﾕｳﾀ</t>
  </si>
  <si>
    <t>ﾀﾏｶﾞﾜ ｱｲ</t>
  </si>
  <si>
    <t>ｻｻｷ ﾄﾜ</t>
  </si>
  <si>
    <t>ｾﾙｵﾄﾞ ｼﾞｬﾑﾊﾞﾙﾄﾞﾙｼﾞ</t>
  </si>
  <si>
    <t>ﾊﾅｵｶ ﾏｻﾔ</t>
  </si>
  <si>
    <t>ﾋｼﾞｶﾀ ﾕｳｷ</t>
  </si>
  <si>
    <t>ﾌｼﾞﾜﾗ ﾄｼｷ</t>
  </si>
  <si>
    <t>ﾜﾀﾅﾍﾞ ﾘｸｵｳ</t>
  </si>
  <si>
    <t>ｷﾀ ｼﾞｭﾝﾔ</t>
  </si>
  <si>
    <t>ﾆｼｶﾜ ﾖｼﾉﾌﾞ</t>
  </si>
  <si>
    <t>ﾏｴﾀﾞ ｼﾞｭﾝ</t>
  </si>
  <si>
    <t>ｲﾅｶﾞｷ ﾊﾔﾄ</t>
  </si>
  <si>
    <t>ﾂｹｼﾊﾞ ﾜﾀﾙ</t>
  </si>
  <si>
    <t>ｱｻｲ ﾋﾄｼ</t>
  </si>
  <si>
    <t>ｲﾄｳ ｶｹﾙ</t>
  </si>
  <si>
    <t>ｲﾜﾀ ｶｽﾞﾏ</t>
  </si>
  <si>
    <t>ｳﾁﾔﾏ ﾕｳﾄ</t>
  </si>
  <si>
    <t>ｴﾝﾄﾞｳ ﾊﾔﾄ</t>
  </si>
  <si>
    <t>ｵｸﾉ ﾄｼｷ</t>
  </si>
  <si>
    <t>ｶﾄｳ ﾕｳﾔ</t>
  </si>
  <si>
    <t>ｶﾜﾊﾗ ﾀﾞｲ</t>
  </si>
  <si>
    <t>ｷﾀｶﾞﾜ ﾏｻﾀｶ</t>
  </si>
  <si>
    <t>ｺﾏﾂ ｶﾝﾀﾞｲ</t>
  </si>
  <si>
    <t>ｼﾓﾊﾀ ﾘｭｳﾔ</t>
  </si>
  <si>
    <t>ｼｭﾝﾄﾞｳ ﾕｳｽｹ</t>
  </si>
  <si>
    <t>ｼﾝﾀﾆ ｱﾕﾄ</t>
  </si>
  <si>
    <t>ｽｷﾞﾔﾏ ﾀｲﾁ</t>
  </si>
  <si>
    <t>ﾀｶﾊｼ ﾕｰｼﾞﾝ</t>
  </si>
  <si>
    <t>ﾀﾜﾀﾞ ｶﾝｼﾞ</t>
  </si>
  <si>
    <t>ﾄｶﾞﾐ ﾕｳﾏ</t>
  </si>
  <si>
    <t>ﾄﾐﾔﾏ ｶﾅﾒ</t>
  </si>
  <si>
    <t>ﾅｶﾞﾉ ﾐﾂｷ</t>
  </si>
  <si>
    <t>ﾆｼﾑﾗ ﾄﾓｷ</t>
  </si>
  <si>
    <t>ﾊｯﾄﾘ ｿﾗ</t>
  </si>
  <si>
    <t>ﾌｼﾞｲ ﾎﾀﾞｶ</t>
  </si>
  <si>
    <t>ﾌﾅｻｶ ﾀﾂﾋﾛ</t>
  </si>
  <si>
    <t>ﾏﾂｼﾀ ﾘｮｳｾｲ</t>
  </si>
  <si>
    <t>ﾔﾏﾀﾞ ｾｲﾘｮｳ</t>
  </si>
  <si>
    <t>ﾔﾏﾓﾄ ｱﾂｼ</t>
  </si>
  <si>
    <t>ｱﾏﾉ ﾕｳﾔ</t>
  </si>
  <si>
    <t>ｸﾛｷ ｼｮｳﾀ</t>
  </si>
  <si>
    <t>ｺｷﾞｸ ｱﾏﾙ</t>
  </si>
  <si>
    <t>ｻﾄｳ ﾚﾝ</t>
  </si>
  <si>
    <t>ﾀｷ ﾕｳｽｹ</t>
  </si>
  <si>
    <t>ﾊﾗ ﾀｲｾｲ</t>
  </si>
  <si>
    <t>ﾋﾗﾀ ｿｳﾏ</t>
  </si>
  <si>
    <t>ﾐﾔﾔﾏ ﾕｳｷ</t>
  </si>
  <si>
    <t>ﾔﾏｳﾁ ｼｮｳﾔ</t>
  </si>
  <si>
    <t>ｵﾜﾀﾞ ｱｵｲ</t>
  </si>
  <si>
    <t>ｳｽｲ ｿｳﾏ</t>
  </si>
  <si>
    <t>ｲﾄｳ ﾏｻﾐﾁ</t>
  </si>
  <si>
    <t>ｵｷﾉ ｼｭｳｻｸ</t>
  </si>
  <si>
    <t>ﾀﾅｶ ﾘｮｳﾉｽｹ</t>
  </si>
  <si>
    <t>ｱﾗｷ ｱﾕﾑ</t>
  </si>
  <si>
    <t>ｲｹｶﾞﾐ ﾋﾅﾀ</t>
  </si>
  <si>
    <t>ｳｴﾀﾞ ｺｳｲﾁ</t>
  </si>
  <si>
    <t>ﾀﾀﾞ ﾕｳﾄ</t>
  </si>
  <si>
    <t>ﾅｶﾞﾀ ｲｯｾｲ</t>
  </si>
  <si>
    <t>ｲﾄｳ ｼｮｳ</t>
  </si>
  <si>
    <t>ｽﾔﾏ ﾐﾀｶ</t>
  </si>
  <si>
    <t>ｵｵﾊｼ ｺｳｷ</t>
  </si>
  <si>
    <t>ｽｴﾂｷﾞ ｼｭﾝﾔ</t>
  </si>
  <si>
    <t>ｱｶｼ ﾄｼｷ</t>
  </si>
  <si>
    <t>ｲﾇｶﾞｲ ﾀｸﾐ</t>
  </si>
  <si>
    <t>ｵｵﾀ ｱｵﾄ</t>
  </si>
  <si>
    <t>ｻﾉ ﾀｹﾙ</t>
  </si>
  <si>
    <t>ﾂﾂｲ ｹﾝﾄ</t>
  </si>
  <si>
    <t>ﾏﾁﾀﾞ ﾕｳｷ</t>
  </si>
  <si>
    <t>ﾏﾂｼﾏ ｱｲﾀ</t>
  </si>
  <si>
    <t>ﾊﾅﾀﾞ ﾘｷ</t>
  </si>
  <si>
    <t>ｵｵｼﾏ ﾀｸﾐ</t>
  </si>
  <si>
    <t>ｵｵﾏｴ ｹｲｼﾝ</t>
  </si>
  <si>
    <t>ｲｼｸﾞﾛ ﾘｭｾｲ</t>
  </si>
  <si>
    <t>ﾅｶﾞｴ ﾗｲｷ</t>
  </si>
  <si>
    <t>ﾆｼﾔﾏ ﾄｳﾔ</t>
  </si>
  <si>
    <t>ﾏﾂﾊﾞ ﾌﾐﾔ</t>
  </si>
  <si>
    <t>ﾅｶﾏﾂ ﾀﾀﾞｼ</t>
  </si>
  <si>
    <t>ｲｲｼﾞﾏ ｼｮｳﾀﾛｳ</t>
  </si>
  <si>
    <t>ｲｼﾂﾞｶ ﾀﾞｲｷ</t>
  </si>
  <si>
    <t>ｶﾜﾑﾗ ｼｮｳﾄ</t>
  </si>
  <si>
    <t>ｳｴﾊﾗ ﾀｲｶﾞ</t>
  </si>
  <si>
    <t>ｼﾌﾞﾔ ﾘｮｳｾｲ</t>
  </si>
  <si>
    <t>ｷﾑﾗ ｶｽﾞｷ</t>
  </si>
  <si>
    <t>ﾃﾗﾀﾞ ﾀﾞｲｻｸ</t>
  </si>
  <si>
    <t>ﾎﾝﾄﾞｳ ﾕｳｾｲ</t>
  </si>
  <si>
    <t>ﾎﾝﾀﾞ ｵｳｽｹ</t>
  </si>
  <si>
    <t>ﾐｽﾞﾉ ｶﾝﾀ</t>
  </si>
  <si>
    <t>ｵｻﾀﾞ ﾘｮｳﾀ</t>
  </si>
  <si>
    <t>ｺﾊﾞﾔｼ ｺｳｾｲ</t>
  </si>
  <si>
    <t>ﾔｽﾀﾞ ﾕｳｻｸ</t>
  </si>
  <si>
    <t>ｱﾏｶﾜ ﾂﾖｼ</t>
  </si>
  <si>
    <t>ｱｻﾉ ﾀﾂﾅﾘ</t>
  </si>
  <si>
    <t>ﾐﾔﾊﾗ ｼﾝ</t>
  </si>
  <si>
    <t>ｻｲﾄｳ ｺｳﾀﾛｳ</t>
  </si>
  <si>
    <t>ｵｵｼﾏ ｲﾁ</t>
  </si>
  <si>
    <t>ｻｲﾄｳ ｹｲﾀ</t>
  </si>
  <si>
    <t>ｱﾗｶﾜ ｺｳｷ</t>
  </si>
  <si>
    <t>ｲﾉｳ ｴﾕｲﾄ</t>
  </si>
  <si>
    <t>ｱﾝﾄﾞｳ ﾕｳｷ</t>
  </si>
  <si>
    <t>ﾑﾗｻｼ ｺｳｷ</t>
  </si>
  <si>
    <t>ﾏﾂｼﾀ ﾋﾛｷ</t>
  </si>
  <si>
    <t>ｲｼﾓﾄ ﾅｵｷ</t>
  </si>
  <si>
    <t>ｳｼﾀﾞ ﾀｸﾐ</t>
  </si>
  <si>
    <t>ｷﾊﾞﾔｼ ﾂﾊﾞｻ</t>
  </si>
  <si>
    <t>ｼﾊﾞﾔﾏ ﾏｻﾕｷ</t>
  </si>
  <si>
    <t>ｺﾞﾄｳ ｼﾞﾝ</t>
  </si>
  <si>
    <t>ﾐﾔﾀ ﾕｳｷ</t>
  </si>
  <si>
    <t>ｾｲｹ ｶｽﾞﾏ</t>
  </si>
  <si>
    <t>ｲｼｶﾞｷ ﾖｼﾄ</t>
  </si>
  <si>
    <t>ﾏﾂｵｶ ﾂﾊﾞｻ</t>
  </si>
  <si>
    <t>ﾏｴﾀﾞ ﾕｳﾀ</t>
  </si>
  <si>
    <t>ｶﾝﾀﾞ ｵｳｷ</t>
  </si>
  <si>
    <t>ｲｲ ﾋﾛｱｷ</t>
  </si>
  <si>
    <t>ﾐﾜﾌｪﾘｯﾍﾟ ｾﾂｵ</t>
  </si>
  <si>
    <t>ﾊﾔｼ ｼﾝﾀﾛｳ</t>
  </si>
  <si>
    <t>百合草　美優</t>
  </si>
  <si>
    <t>ﾕﾘｸｻ ﾐﾕｳ</t>
  </si>
  <si>
    <t>喜古　響</t>
  </si>
  <si>
    <t>ｷｺ ﾋﾋﾞｷ</t>
  </si>
  <si>
    <t>兼原　遥花</t>
  </si>
  <si>
    <t>ｶﾈﾊﾗ ﾊﾙｶ</t>
  </si>
  <si>
    <t>澤藤　真華</t>
  </si>
  <si>
    <t>ｻﾜﾌｼﾞ ﾏｻｶ</t>
  </si>
  <si>
    <t>椙山　奈津子</t>
  </si>
  <si>
    <t>ｽｷﾞﾔﾏ ﾅﾂｺ</t>
  </si>
  <si>
    <t>ｱｷ ｱﾕﾘ</t>
  </si>
  <si>
    <t>森　美琴</t>
  </si>
  <si>
    <t>ﾓﾘ ﾐｺﾄ</t>
  </si>
  <si>
    <t>山本　莉菜</t>
  </si>
  <si>
    <t>ﾔﾏﾓﾄ ﾘﾅ</t>
  </si>
  <si>
    <t>本多　あゆみ</t>
  </si>
  <si>
    <t>ﾎﾝﾀﾞ ｱﾕﾐ</t>
  </si>
  <si>
    <t>伊東　柚</t>
  </si>
  <si>
    <t>ｲﾄｳ ﾕｳ</t>
  </si>
  <si>
    <t>人見　桃香</t>
  </si>
  <si>
    <t>ﾋﾄﾐ ﾓﾓｶ</t>
  </si>
  <si>
    <t>高原　さくら</t>
  </si>
  <si>
    <t>ﾀｶﾊﾗ ｻｸﾗ</t>
  </si>
  <si>
    <t>阿比留　悠奈</t>
  </si>
  <si>
    <t>ｱﾋﾞﾙ ﾕｳﾅ</t>
  </si>
  <si>
    <t>安藤　みなみ</t>
  </si>
  <si>
    <t>ｱﾝﾄﾞｳ ﾐﾅﾐ</t>
  </si>
  <si>
    <t>金子　藍</t>
  </si>
  <si>
    <t>ｶﾈｺ ｱｲ</t>
  </si>
  <si>
    <t>長浜　真衣</t>
  </si>
  <si>
    <t>ﾅｶﾞﾊﾏ ﾏｲ</t>
  </si>
  <si>
    <t>具志堅　佑奈</t>
  </si>
  <si>
    <t>ｸﾞｼｹﾝ ﾕｳﾅ</t>
  </si>
  <si>
    <t>野田　るみ</t>
  </si>
  <si>
    <t>ﾉﾀﾞ ﾙﾐ</t>
  </si>
  <si>
    <t>棚池　叶歩</t>
  </si>
  <si>
    <t>ﾀﾅｲｹ ｶﾅﾎ</t>
  </si>
  <si>
    <t>饗庭　奈々美</t>
  </si>
  <si>
    <t>守屋　由衣</t>
  </si>
  <si>
    <t>菊地　真奈佳</t>
  </si>
  <si>
    <t>櫻木　雪乃</t>
  </si>
  <si>
    <t>ｻｸﾗｷﾞ ﾕｷﾉ</t>
  </si>
  <si>
    <t>小河　遥花</t>
  </si>
  <si>
    <t>ｵｶﾞﾜ ﾊﾙｶ</t>
  </si>
  <si>
    <t>酒井　利菜</t>
  </si>
  <si>
    <t>ｻｶｲ ﾘﾅ</t>
  </si>
  <si>
    <t>南方　美羽</t>
  </si>
  <si>
    <t>ﾐﾅﾐｶﾀ ﾐｳ</t>
  </si>
  <si>
    <t>山根　碧栞</t>
  </si>
  <si>
    <t>ﾔﾏﾈ ｱｵｲ</t>
  </si>
  <si>
    <t>久保　亜月</t>
  </si>
  <si>
    <t>ｸﾎﾞ ｱﾂｷ</t>
  </si>
  <si>
    <t>西尾　結愛</t>
  </si>
  <si>
    <t>ﾆｼｵ ﾕﾏ</t>
  </si>
  <si>
    <t>大菅　紗矢香</t>
  </si>
  <si>
    <t>ｵｵｽｶﾞ ｻﾔｶ</t>
  </si>
  <si>
    <t>齋藤　みゆに</t>
  </si>
  <si>
    <t>ｻｲﾄｳ ﾐﾕﾆ</t>
  </si>
  <si>
    <t>石森　杏</t>
  </si>
  <si>
    <t>ｲｼﾓﾘ ｱﾝ</t>
  </si>
  <si>
    <t>中嶋　日向子</t>
  </si>
  <si>
    <t>ﾅｶｼﾏ ﾋﾅｺ</t>
  </si>
  <si>
    <t>前田　友美菜</t>
  </si>
  <si>
    <t>ﾏｴﾀﾞ ﾕﾐﾅ</t>
  </si>
  <si>
    <t>岩本　乙夏</t>
  </si>
  <si>
    <t>ｲﾜﾓﾄ ｵﾄｶ</t>
  </si>
  <si>
    <t>大森　彩椰</t>
  </si>
  <si>
    <t>ｵｵﾓﾘ ｻﾔ</t>
  </si>
  <si>
    <t>山腰　眞矢</t>
  </si>
  <si>
    <t>ﾔﾏｺｼ ﾏﾔ</t>
  </si>
  <si>
    <t>田中　里歩</t>
  </si>
  <si>
    <t>ﾀﾅｶ ﾘﾎ</t>
  </si>
  <si>
    <t>青木　実歩</t>
  </si>
  <si>
    <t>ｱｵｷ ﾐﾎ</t>
  </si>
  <si>
    <t>浅井　りか</t>
  </si>
  <si>
    <t>ｱｻｲ ﾘｶ</t>
  </si>
  <si>
    <t>掛川　莉里</t>
  </si>
  <si>
    <t>ｶｹｶﾞﾜ ﾘﾘ</t>
  </si>
  <si>
    <t>野原　めぐみ</t>
  </si>
  <si>
    <t>ﾉﾊﾗ ﾒｸﾞﾐ</t>
  </si>
  <si>
    <t>宇佐見　真加</t>
  </si>
  <si>
    <t>ｳｻﾐ ﾏﾅｶ</t>
  </si>
  <si>
    <t>粥川　由野</t>
  </si>
  <si>
    <t>ｶﾕｶﾞﾜ ﾖｼﾉ</t>
  </si>
  <si>
    <t>山本　悠里</t>
  </si>
  <si>
    <t>ﾔﾏﾓﾄ ﾕｳﾘ</t>
  </si>
  <si>
    <t>宇野　雅佑香</t>
  </si>
  <si>
    <t>ｳﾉ ﾏﾕｶ</t>
  </si>
  <si>
    <t>岩本　亜弓</t>
  </si>
  <si>
    <t>ｲﾜﾓﾄ ｱﾕﾐ</t>
  </si>
  <si>
    <t>成生　茜</t>
  </si>
  <si>
    <t>ﾅﾘｳ ｱｶﾈ</t>
  </si>
  <si>
    <t>山田　涼佳</t>
  </si>
  <si>
    <t>ﾔﾏﾀﾞ ｽｽﾞｶ</t>
  </si>
  <si>
    <t>ｵｵｻｶ ﾐｽﾞｷ</t>
  </si>
  <si>
    <t>ﾎﾘﾀ ｱｶﾘ</t>
  </si>
  <si>
    <t>保　あかり</t>
  </si>
  <si>
    <t>西井　せり</t>
  </si>
  <si>
    <t>ﾆｼｲ ｾﾘ</t>
  </si>
  <si>
    <t>純浦　美桜</t>
  </si>
  <si>
    <t>ｽﾐｳﾗ ﾐｵ</t>
  </si>
  <si>
    <t>永谷　千宙</t>
  </si>
  <si>
    <t>ﾅｶﾞﾔ ﾁﾋﾛ</t>
  </si>
  <si>
    <t>藤井　優羽</t>
  </si>
  <si>
    <t>ﾌｼﾞｲ ﾕｳ</t>
  </si>
  <si>
    <t>山口　郁美</t>
  </si>
  <si>
    <t>ﾔﾏｸﾞﾁ ｲｸﾐ</t>
  </si>
  <si>
    <t>山田　葵</t>
  </si>
  <si>
    <t>ﾔﾏﾀﾞ ｱｵｲ</t>
  </si>
  <si>
    <t>桑原　舞</t>
  </si>
  <si>
    <t>ｸﾜﾊﾗ ﾏｲ</t>
  </si>
  <si>
    <t>ｸﾎﾞﾀ ﾘｮｳﾀ</t>
  </si>
  <si>
    <t>ｻﾄｳ ｺｳﾀ</t>
  </si>
  <si>
    <t>ﾀｹﾀﾞ ﾖｼﾕｷ</t>
  </si>
  <si>
    <t>ﾀﾆｶﾞｷ ﾋﾛﾄ</t>
  </si>
  <si>
    <t>ﾂｼﾞﾑﾗ ｼﾞｭﾝﾍﾟｲ</t>
  </si>
  <si>
    <t>ﾌﾙｶﾜ ｲﾂｷ</t>
  </si>
  <si>
    <t>ﾖｼﾀﾞ ﾀｶﾔ</t>
  </si>
  <si>
    <t>ﾜﾀﾅﾍﾞ ｲﾂｷ</t>
  </si>
  <si>
    <t>ﾎｿｷﾞ ｼｭﾝｽｹ</t>
  </si>
  <si>
    <t>ﾄﾀﾆ ﾏｻﾋﾛ</t>
  </si>
  <si>
    <t>ﾌｼﾞﾀﾆ ﾘｸ</t>
  </si>
  <si>
    <t>ｲﾁｶﾜ ｱﾕﾑ</t>
  </si>
  <si>
    <t>ｼﾝﾀﾆ ﾄﾓｷ</t>
  </si>
  <si>
    <t>ｿｳﾏ ﾕｲﾄ</t>
  </si>
  <si>
    <t>ﾀﾞｲｸ ｶｸﾞﾗ</t>
  </si>
  <si>
    <t>ﾏﾂｵ ｺｳﾀ</t>
  </si>
  <si>
    <t>ﾐｽﾞﾉ ｹｲﾄ</t>
  </si>
  <si>
    <t>ﾖｼﾀﾞ ﾘｭｳｾｲ</t>
  </si>
  <si>
    <t>ｱｶﾎﾞﾘ ﾕｳﾀ</t>
  </si>
  <si>
    <t>ｲﾄｳ ﾔﾏﾄ</t>
  </si>
  <si>
    <t>ｵｸﾞﾗ ﾘｮｳﾀ</t>
  </si>
  <si>
    <t>ｵﾁ ﾀｸﾄ</t>
  </si>
  <si>
    <t>ｸｻｵ ﾄﾓｶｽﾞ</t>
  </si>
  <si>
    <t>ｸﾏﾔﾌﾞ ﾘｭｳｾｲ</t>
  </si>
  <si>
    <t>ｽｷﾞｳﾗ ﾊﾙ</t>
  </si>
  <si>
    <t>ﾀｶﾊｼ ﾘｮｳ</t>
  </si>
  <si>
    <t>ﾏｽﾀﾞ ﾀﾞｲﾄ</t>
  </si>
  <si>
    <t>ﾏﾂｲ ｼｭｳﾍｲ</t>
  </si>
  <si>
    <t>ﾔﾏﾀﾞ ｶｽﾞｷ</t>
  </si>
  <si>
    <t>杉山　真奈</t>
  </si>
  <si>
    <t>堀田　萌</t>
  </si>
  <si>
    <t>森　優希</t>
  </si>
  <si>
    <t>太田　真帆</t>
  </si>
  <si>
    <t>髙松　智美ムセンビ</t>
    <rPh sb="0" eb="1">
      <t>タカ</t>
    </rPh>
    <phoneticPr fontId="19"/>
  </si>
  <si>
    <t>川野　朱莉</t>
  </si>
  <si>
    <t>五味　叶花</t>
  </si>
  <si>
    <t>谷本　七星</t>
  </si>
  <si>
    <t>戸村　文音</t>
  </si>
  <si>
    <t>畑本　夏萌</t>
  </si>
  <si>
    <t>前川　凪波</t>
  </si>
  <si>
    <t>久保田　世那</t>
  </si>
  <si>
    <t>青井　ひまわり</t>
  </si>
  <si>
    <t>奥林　凜</t>
    <rPh sb="3" eb="4">
      <t>リン</t>
    </rPh>
    <phoneticPr fontId="19"/>
  </si>
  <si>
    <t>井田　明香梨</t>
  </si>
  <si>
    <t>岡江　未莉</t>
  </si>
  <si>
    <t>岸本　優花</t>
  </si>
  <si>
    <t>佐藤　綺海</t>
  </si>
  <si>
    <t>原　知世</t>
  </si>
  <si>
    <t>藤原　実央</t>
  </si>
  <si>
    <t>星川　茉鈴</t>
  </si>
  <si>
    <t>牧野　菜沙</t>
    <rPh sb="4" eb="5">
      <t>サ</t>
    </rPh>
    <phoneticPr fontId="61"/>
  </si>
  <si>
    <t>村田　千遥</t>
  </si>
  <si>
    <t>吉澤　ひまり</t>
  </si>
  <si>
    <t>仲　日菜子</t>
  </si>
  <si>
    <t>楠川　季世</t>
  </si>
  <si>
    <t>金子　亞未</t>
  </si>
  <si>
    <t>兼房　由実</t>
  </si>
  <si>
    <t>有ケ谷　真由</t>
  </si>
  <si>
    <t>尾関　穂乃</t>
  </si>
  <si>
    <t>今井　菜月</t>
  </si>
  <si>
    <t>黒川　紗椰</t>
  </si>
  <si>
    <t>杉本　彩</t>
  </si>
  <si>
    <t>日比野　菜々美</t>
  </si>
  <si>
    <t>鹿嶌　奈々子</t>
  </si>
  <si>
    <t>小島　向日希</t>
  </si>
  <si>
    <t>白鳥　百花</t>
  </si>
  <si>
    <t>田畑　美羽</t>
  </si>
  <si>
    <t>中島　彩瑛</t>
  </si>
  <si>
    <t>溝口　岬希</t>
  </si>
  <si>
    <t>村松　七海</t>
  </si>
  <si>
    <t>津曲　香奈</t>
  </si>
  <si>
    <t>坂口　なつこ</t>
  </si>
  <si>
    <t>白井　理子</t>
  </si>
  <si>
    <t>浅野　ことは</t>
  </si>
  <si>
    <t>渡邉　深友</t>
  </si>
  <si>
    <t>田中　瑠音</t>
  </si>
  <si>
    <t>濵山　瑞希</t>
  </si>
  <si>
    <t>ブンマーク　サシウィモン</t>
  </si>
  <si>
    <t>兼政　希望</t>
  </si>
  <si>
    <t>伊藤　由莉</t>
  </si>
  <si>
    <t>倉野　加奈</t>
  </si>
  <si>
    <t>安永　友麻</t>
  </si>
  <si>
    <t>澤　美羽</t>
  </si>
  <si>
    <t>茶谷　百香</t>
  </si>
  <si>
    <t>井上　香里</t>
  </si>
  <si>
    <t>金澤　恵美佳</t>
  </si>
  <si>
    <t>高橋　好波</t>
  </si>
  <si>
    <t>関戸　早希</t>
  </si>
  <si>
    <t>西村　優紀</t>
  </si>
  <si>
    <t>中島　里桜</t>
  </si>
  <si>
    <t>加藤　梨帆</t>
  </si>
  <si>
    <t>米倉　令惠</t>
  </si>
  <si>
    <t>村木　千織</t>
  </si>
  <si>
    <t>瀬々奈　璃乃</t>
  </si>
  <si>
    <t>黒田　彩夏</t>
  </si>
  <si>
    <t>浦　愛彩</t>
  </si>
  <si>
    <t>白井　花乃</t>
  </si>
  <si>
    <t>妹尾　沙羅々</t>
  </si>
  <si>
    <t>鈴木　彩音</t>
  </si>
  <si>
    <t>藤本　遥</t>
  </si>
  <si>
    <t>伊藤　凛乃</t>
  </si>
  <si>
    <t>近藤　椎菜</t>
  </si>
  <si>
    <t>竹森　光優</t>
  </si>
  <si>
    <t>永田　彩恵</t>
  </si>
  <si>
    <t>山田　綾菜</t>
  </si>
  <si>
    <t>牧　美里</t>
  </si>
  <si>
    <t>水谷　明日香</t>
  </si>
  <si>
    <t>中平　安美</t>
  </si>
  <si>
    <t>大畑　晴香</t>
  </si>
  <si>
    <t>近田　侑奈</t>
  </si>
  <si>
    <t>加藤　瞭奈</t>
  </si>
  <si>
    <t>河邨　有里子</t>
    <rPh sb="3" eb="4">
      <t>ア</t>
    </rPh>
    <phoneticPr fontId="19"/>
  </si>
  <si>
    <t>柴山　真由</t>
  </si>
  <si>
    <t>加藤　愛子</t>
  </si>
  <si>
    <t>寺澤　智顯</t>
  </si>
  <si>
    <t>伏見　千香</t>
  </si>
  <si>
    <t>出立　風佳</t>
  </si>
  <si>
    <t>木村　梨帆</t>
  </si>
  <si>
    <t>袴田　更紗</t>
  </si>
  <si>
    <t>渡辺　真衣</t>
  </si>
  <si>
    <t>栗田　萌</t>
  </si>
  <si>
    <t>峰田　愛子</t>
  </si>
  <si>
    <t>鈴木　万結</t>
  </si>
  <si>
    <t>伊藤　さやか</t>
  </si>
  <si>
    <t>川井　唯吏奈</t>
  </si>
  <si>
    <t>北嶋　茉智</t>
  </si>
  <si>
    <t>細谷　奈津子</t>
  </si>
  <si>
    <t>平出　早紀</t>
  </si>
  <si>
    <t>野村　美羽</t>
  </si>
  <si>
    <t>大橋　舞子</t>
  </si>
  <si>
    <t>佐藤　天音</t>
  </si>
  <si>
    <t>佐竹　里野</t>
  </si>
  <si>
    <t>小西　風香</t>
  </si>
  <si>
    <t>栄山　紗也加</t>
  </si>
  <si>
    <t>舟橋　静那</t>
  </si>
  <si>
    <t>近藤　真綾</t>
  </si>
  <si>
    <t>内藤　紀咲</t>
  </si>
  <si>
    <t>伊藤　芽生</t>
  </si>
  <si>
    <t>山田　珠実</t>
  </si>
  <si>
    <t>矢島　愛実</t>
  </si>
  <si>
    <t>三國　花</t>
  </si>
  <si>
    <t>平林　真紀</t>
  </si>
  <si>
    <t>淵　遥馨</t>
  </si>
  <si>
    <t>牧　聖琴</t>
  </si>
  <si>
    <t>甲斐　星波</t>
  </si>
  <si>
    <t>松尾　南央子</t>
  </si>
  <si>
    <t>松浦　花純</t>
  </si>
  <si>
    <t>大崎　里花</t>
  </si>
  <si>
    <t>永原　李々花</t>
  </si>
  <si>
    <t xml:space="preserve">4 </t>
  </si>
  <si>
    <t>ｽｷﾞﾔﾏ ﾏﾅ</t>
  </si>
  <si>
    <t>ﾎﾘﾀ ﾓｴ</t>
  </si>
  <si>
    <t>ﾓﾘ ﾕｳｷ</t>
  </si>
  <si>
    <t>ｵｵﾀ ﾏﾎ</t>
  </si>
  <si>
    <t>ｶﾜﾉ ｱｶﾘ</t>
  </si>
  <si>
    <t>ｺﾞﾐ ｷｮｳｶ</t>
  </si>
  <si>
    <t>ﾀﾆﾓﾄ ﾅﾅｾ</t>
  </si>
  <si>
    <t>ﾄﾑﾗ ｱﾔﾈ</t>
  </si>
  <si>
    <t>ﾊﾀﾓﾄ ｶﾎ</t>
  </si>
  <si>
    <t>ﾏｴｶﾜ ﾅﾅﾐ</t>
  </si>
  <si>
    <t>ｱｵｲ ﾋﾏﾜﾘ</t>
  </si>
  <si>
    <t>ｲﾀﾞ ｱｶﾘ</t>
  </si>
  <si>
    <t>ｵｶｴ ﾐﾘ</t>
  </si>
  <si>
    <t>ｷｼﾓﾄ ﾕｳｶ</t>
  </si>
  <si>
    <t>ｻﾄｳ ｱﾔﾐ</t>
  </si>
  <si>
    <t>ﾊﾗ ﾄﾓﾖ</t>
  </si>
  <si>
    <t>ﾌｼﾞﾜﾗ ﾐｵ</t>
  </si>
  <si>
    <t>ﾎｼｶﾜ ﾏﾘﾝ</t>
  </si>
  <si>
    <t>ﾏｷﾉ ﾅｽﾞﾅ</t>
  </si>
  <si>
    <t>ﾑﾗﾀ ﾁﾊﾙ</t>
  </si>
  <si>
    <t>ﾖｼｻﾞﾜ ﾋﾏﾘ</t>
  </si>
  <si>
    <t>ﾅｶ ﾋﾅｺ</t>
  </si>
  <si>
    <t>ｸｽｶﾜ ｷﾖ</t>
  </si>
  <si>
    <t>ｶﾈｺ ｱﾐ</t>
  </si>
  <si>
    <t>ｶﾈﾌｻ ﾕﾐ</t>
  </si>
  <si>
    <t>ｵｾﾞｷ ﾎﾉ</t>
  </si>
  <si>
    <t>ｲﾏｲ ﾅﾂｷ</t>
  </si>
  <si>
    <t>ｽｷﾞﾓﾄ ｱﾔ</t>
  </si>
  <si>
    <t>ﾋﾋﾞﾉ ﾅﾅﾐ</t>
  </si>
  <si>
    <t>ｶｼﾏ ﾅﾅｺ</t>
  </si>
  <si>
    <t>ｺｼﾞﾏ ﾋﾋﾞｷ</t>
  </si>
  <si>
    <t>ｼﾗﾄﾘ ﾓﾓｶ</t>
  </si>
  <si>
    <t>ﾀﾊﾞﾀ ﾐｳ</t>
  </si>
  <si>
    <t>ﾅｶｼﾏ ｻｴ</t>
  </si>
  <si>
    <t>ﾐｿﾞｸﾞﾁ ﾐｻｷ</t>
  </si>
  <si>
    <t>ﾑﾗﾏﾂ ﾅﾅﾐ</t>
  </si>
  <si>
    <t>ﾂﾏｶﾞﾘ ｶﾅ</t>
  </si>
  <si>
    <t>ｻｶｸﾞﾁ ﾅﾂｺ</t>
  </si>
  <si>
    <t>ｼﾗｲ ﾘｺ</t>
  </si>
  <si>
    <t>ｱｻﾉ ｺﾄﾊ</t>
  </si>
  <si>
    <t>ｱﾂﾞﾏ ｼｮｳｴｲ</t>
  </si>
  <si>
    <t>ﾏﾂｵｶ ﾘｮｳ</t>
  </si>
  <si>
    <t>ｼﾞﾝ ﾀｸﾐ</t>
  </si>
  <si>
    <t>ﾖｼｶﾜ ﾅｵﾉﾘ</t>
  </si>
  <si>
    <t>ｻｶｲ ｼｮｳﾀ</t>
  </si>
  <si>
    <t>ﾑｶｲ ｳﾀ</t>
  </si>
  <si>
    <t>ｵﾀﾞ ｼﾝｴｲ</t>
  </si>
  <si>
    <t>ﾂﾁｲｽﾞ ﾕｳｷ</t>
  </si>
  <si>
    <t>ﾖｼﾀﾞ ﾘｮｳﾔ</t>
  </si>
  <si>
    <t>ﾀﾃﾏﾂ ｶｽﾞﾏ</t>
  </si>
  <si>
    <t>ﾅｶﾑﾗ ｿｳｽｹ</t>
  </si>
  <si>
    <t>ｲﾅﾀﾞ ｶﾝﾀ</t>
  </si>
  <si>
    <t>ｲﾉﾓﾄ ﾅﾂｷ</t>
  </si>
  <si>
    <t>ﾐｽﾞｺｼ ｺｳﾀﾛｳ</t>
  </si>
  <si>
    <t>ﾆｼ ｷｮｳﾍｲ</t>
  </si>
  <si>
    <t>ｸﾘｶﾜ ﾖｼｱｷ</t>
  </si>
  <si>
    <t>ｼﾀﾗ ﾀｲﾁ</t>
  </si>
  <si>
    <t>ｲﾄｳ ｻﾄﾑ</t>
  </si>
  <si>
    <t>ﾂﾁﾀﾞ ﾕｳｶﾞ</t>
  </si>
  <si>
    <t>ﾌｶｻﾞﾜ ﾘﾝ</t>
  </si>
  <si>
    <t>ﾌﾙｶﾜ ﾑﾂｷ</t>
  </si>
  <si>
    <t>ﾐﾔﾓﾄ ｱﾂｼ</t>
  </si>
  <si>
    <t>ｱｻｲ ﾅﾂｷ</t>
  </si>
  <si>
    <t>ｲﾄｳ ﾐｷﾔ</t>
  </si>
  <si>
    <t>ｳｶｲ ﾕｳﾔ</t>
  </si>
  <si>
    <t>ｻｻｷ ﾏﾅﾄ</t>
  </si>
  <si>
    <t>ﾌｶﾀ ﾘｸﾄ</t>
  </si>
  <si>
    <t>ﾑﾗﾀ ｱﾂﾔ</t>
  </si>
  <si>
    <t>ﾔﾏｵｶ ﾙｷﾔ</t>
  </si>
  <si>
    <t>ﾜﾀﾅﾍﾞ ｹﾝｼﾛｳ</t>
  </si>
  <si>
    <t>ｲﾄｳ ﾀｲｶﾞ</t>
  </si>
  <si>
    <t>ｼﾓﾉ ﾏﾃﾙ</t>
  </si>
  <si>
    <t>ﾔﾏｶﾜ ﾓﾄﾋﾛ</t>
  </si>
  <si>
    <t>ｼﾊﾞﾀ ｱﾂﾔ</t>
  </si>
  <si>
    <t>ｽｷﾞﾔﾏ ﾊﾙﾔ</t>
  </si>
  <si>
    <t>ﾁｬﾀﾆ ｺｳﾖｳ</t>
  </si>
  <si>
    <t>ｶﾀﾅﾔ ﾖｼﾉﾘ</t>
  </si>
  <si>
    <t>ﾎﾝｺﾞｳ ﾀｼﾞｭ</t>
  </si>
  <si>
    <t>ｷﾀﾞ ｶｽﾞｷ</t>
  </si>
  <si>
    <t>ｺｼﾞﾏ ﾕｳｽｹ</t>
  </si>
  <si>
    <t>ﾊｼﾞ ｺｳｽｹ</t>
  </si>
  <si>
    <t>ｸﾛﾔﾅｷﾞ ﾕｳ</t>
  </si>
  <si>
    <t>ｵｵﾉ ﾕｳｼﾞ</t>
  </si>
  <si>
    <t>ｵｶﾀﾞ ﾘｮｳ</t>
  </si>
  <si>
    <t>ﾂﾂﾞｷ ﾀｸﾐ</t>
  </si>
  <si>
    <t>ﾅｲｷ ﾓﾄｷ</t>
  </si>
  <si>
    <t>ﾋﾗﾀ ｶｽﾞﾔ</t>
  </si>
  <si>
    <t>ﾌｼﾞﾑﾗ ｹｲﾀ</t>
  </si>
  <si>
    <t>ｶﾄﾞﾀﾞﾆ ﾊﾔｾ</t>
  </si>
  <si>
    <t>ｱﾝﾄﾞｳ ﾚｵﾝ</t>
  </si>
  <si>
    <t>ｲﾜｼﾏ ｼｮｳﾀ</t>
  </si>
  <si>
    <t>ｳｴｽｷﾞ ﾀｲｼﾝ</t>
  </si>
  <si>
    <t>ｳﾗｾ ｺｳﾀﾛｳ</t>
  </si>
  <si>
    <t>ｸﾎﾞ ﾏｼｭﾝ</t>
  </si>
  <si>
    <t>ｼﾊﾞﾂｼﾞ ﾊﾙﾋﾛ</t>
  </si>
  <si>
    <t>ｽｽﾞｷ ﾋｻﾄ</t>
  </si>
  <si>
    <t>ｿｺﾞｼ ﾀｲｾｲ</t>
  </si>
  <si>
    <t>ﾅｶｶﾞﾜ ﾕｳﾄ</t>
  </si>
  <si>
    <t>ﾅｶﾐｿﾞ ﾅｵﾄ</t>
  </si>
  <si>
    <t>ﾅｶﾑﾗ ｿｳﾀ</t>
  </si>
  <si>
    <t>ﾆｲﾐ ﾕﾒｷ</t>
  </si>
  <si>
    <t>ﾊﾀｹﾔﾏ ﾀﾞｲｽｹ</t>
  </si>
  <si>
    <t>ﾌｼﾞｶﾜ ﾊｼﾞﾒ</t>
  </si>
  <si>
    <t>ﾐｵｷ ﾚﾝﾄ</t>
  </si>
  <si>
    <t>ﾑﾗｶﾐ ｱｲｷ</t>
  </si>
  <si>
    <t>ﾔﾏﾀﾞ ｿﾗ</t>
  </si>
  <si>
    <t>ﾔﾏﾀﾞ ﾔﾏﾄ</t>
  </si>
  <si>
    <t>ﾔﾏﾓﾄ ｹﾝﾄ</t>
  </si>
  <si>
    <t>ﾊﾏｸﾞﾁ ﾄｳﾏ</t>
  </si>
  <si>
    <t>ﾓｳﾘ ｺｳﾀ</t>
  </si>
  <si>
    <t>ﾅﾜ ﾏｻｱｷ</t>
  </si>
  <si>
    <t>ﾖｼﾀﾞ ｱｷﾗ</t>
  </si>
  <si>
    <t>ｻｸﾗｲ ｹﾝﾄ</t>
  </si>
  <si>
    <t>ﾌｶｻﾜ ｼﾞｴｲ</t>
  </si>
  <si>
    <t>ｲｼｹﾞ ﾀｲｷ</t>
  </si>
  <si>
    <t>ｵｻﾞﾜ ｷﾅﾘ</t>
  </si>
  <si>
    <t>ｶﾜｲ ｹﾝﾄ</t>
  </si>
  <si>
    <t>ｽｷﾞﾔﾏ ｺｳﾍｲ</t>
  </si>
  <si>
    <t>ﾀﾅｶ ｶｲﾘ</t>
  </si>
  <si>
    <t>ﾀﾆﾓﾄ ｶｲ</t>
  </si>
  <si>
    <t>ﾃﾗﾆｼ ｼｭﾝ</t>
  </si>
  <si>
    <t>ﾅｶﾀﾞ ﾂﾊﾞｻ</t>
  </si>
  <si>
    <t>ﾓﾘﾔｽ ｼｭﾝｽｹ</t>
  </si>
  <si>
    <t>ﾔﾏﾉ ﾕｳﾄ</t>
  </si>
  <si>
    <t>ｶﾈﾌｻ ﾕｳｷ</t>
  </si>
  <si>
    <t>ﾅｶﾞﾉ ﾋﾋﾞｷ</t>
  </si>
  <si>
    <t>ﾀﾀﾞ ｼｹﾞｱｷ</t>
  </si>
  <si>
    <t>ﾌｸｲ ﾘﾝ</t>
  </si>
  <si>
    <t>ｶﾐｲｼ ｱﾕﾑ</t>
  </si>
  <si>
    <t>ﾌｶﾂ ｷﾙｱ</t>
  </si>
  <si>
    <t>ﾜﾀﾅﾍﾞ ﾚｲ</t>
  </si>
  <si>
    <t>ｸﾘﾀ ｺｳﾍｲ</t>
  </si>
  <si>
    <t>ﾅｶｶﾞﾜ ｾｲﾔ</t>
  </si>
  <si>
    <t>ﾖｼﾐﾈ ﾐｷﾔ</t>
  </si>
  <si>
    <t>ﾅｶｼﾏ ｴﾂﾔ</t>
  </si>
  <si>
    <t>ﾔﾏｸﾞﾁ ｶﾝﾀ</t>
  </si>
  <si>
    <t>ﾀﾁﾀﾞ ｴｲｼﾞ</t>
  </si>
  <si>
    <t>ｷﾀｼﾞﾏ ｺｳﾍｲ</t>
  </si>
  <si>
    <t>ｳｻﾐ ﾃﾙﾋｻ</t>
  </si>
  <si>
    <t>ｸﾎﾞ ｶﾂﾏ</t>
  </si>
  <si>
    <t>ﾅｶｶﾞﾜ ﾀﾞｲｽｹ</t>
  </si>
  <si>
    <t>ﾏﾂﾑﾗ ｺｳﾍｲ</t>
  </si>
  <si>
    <t>ｵｶﾞﾜ ｶｲﾘ</t>
  </si>
  <si>
    <t>ｳｴﾑﾗ ｿｳﾀ</t>
  </si>
  <si>
    <t>ﾔﾏｳﾁ ﾀﾞｲｾｲ</t>
  </si>
  <si>
    <t>ﾂﾂ ﾘｮｳﾀ</t>
  </si>
  <si>
    <t>ﾜﾀﾅﾍﾞ ﾐﾕ</t>
  </si>
  <si>
    <t>ﾀﾅｶ ﾙﾈ</t>
  </si>
  <si>
    <t>ﾊﾏﾔﾏ ﾐｽﾞｷ</t>
  </si>
  <si>
    <t>ﾌﾞﾝﾏｰｸ ｻｼｳｨﾓﾝ</t>
  </si>
  <si>
    <t>ｶﾈﾏｻ ﾉｿﾞﾐ</t>
  </si>
  <si>
    <t>ｲﾄｳ ﾕﾘ</t>
  </si>
  <si>
    <t>ｸﾗﾉ ｶﾅ</t>
  </si>
  <si>
    <t>ﾔｽﾅｶﾞ ﾕｳﾏ</t>
  </si>
  <si>
    <t>ｻﾜ ﾐｳ</t>
  </si>
  <si>
    <t>ﾁｬﾔ ﾓﾓｶ</t>
  </si>
  <si>
    <t>ｲﾉｳｴ ｶｵﾘ</t>
  </si>
  <si>
    <t>ｶﾅｻﾞﾜ ｴﾐｶ</t>
  </si>
  <si>
    <t>ﾀｶﾊｼ ｺﾉﾊ</t>
  </si>
  <si>
    <t>ｾｷﾄﾞ ｻｷ</t>
  </si>
  <si>
    <t>ﾆｼﾑﾗ ﾕｷ</t>
  </si>
  <si>
    <t>ﾅｶｼﾏ ﾘｵ</t>
  </si>
  <si>
    <t>ｶﾄｳ ﾘﾎ</t>
  </si>
  <si>
    <t>ﾖﾈｸﾗ ﾖｼｴ</t>
  </si>
  <si>
    <t>ｽｷﾞｳﾗ ｼﾝﾀﾛｳ</t>
  </si>
  <si>
    <t>ﾔｽｶﾜ ﾘｭｳｾｲ</t>
  </si>
  <si>
    <t>ｺﾞﾒｽ ﾆｺﾗｽ</t>
  </si>
  <si>
    <t>ﾔﾏｼﾞ ｿﾗ</t>
  </si>
  <si>
    <t>ﾃﾞｸﾞﾁ ｺｳﾀﾞｲ</t>
  </si>
  <si>
    <t>ﾆｼｶﾜ ｼｮｳｺﾞ</t>
  </si>
  <si>
    <t>ｶﾄｳ ｼｭｳﾄ</t>
  </si>
  <si>
    <t>ﾔﾏﾓﾄ ｾﾚﾝ</t>
  </si>
  <si>
    <t>ﾌｼﾞﾜﾗ ﾋﾃﾞﾕｷ</t>
  </si>
  <si>
    <t>ｺﾞﾄｳ ﾀﾞｲｽｹ</t>
  </si>
  <si>
    <t>ｳﾒﾑﾗ ｺｳﾍｲ</t>
  </si>
  <si>
    <t>ｳｴｿﾞﾉ ﾀｸﾐ</t>
  </si>
  <si>
    <t>ﾓﾘ ﾋﾛﾕｷ</t>
  </si>
  <si>
    <t>ﾔﾏﾓﾄ ｶｽﾞﾏ</t>
  </si>
  <si>
    <t>ﾅｶﾑﾗ ﾎﾏﾚ</t>
  </si>
  <si>
    <t>ｱｵﾔﾏ ｿｳﾀ</t>
  </si>
  <si>
    <t>ｺﾊﾞﾔｼ ｱﾕﾑ</t>
  </si>
  <si>
    <t>ｵｶﾓﾄ ｹﾝｿｳ</t>
  </si>
  <si>
    <t>ｶﾀｵｶ ｺｳｾｲ</t>
  </si>
  <si>
    <t>ｵｶﾞﾜ ｼｮｳｴｲ</t>
  </si>
  <si>
    <t>ﾀﾅｶ ﾘｮｳｽｹ</t>
  </si>
  <si>
    <t>ｱﾀﾞﾁ ﾘｭｳﾉｽｹ</t>
  </si>
  <si>
    <t>ｱﾝﾄﾞｳ ﾀﾞｲｽｹ</t>
  </si>
  <si>
    <t>ｱﾝﾄﾞｳ ﾏｻﾊﾙ</t>
  </si>
  <si>
    <t>ｶﾄｳ ﾋﾛﾏｻ</t>
  </si>
  <si>
    <t>ｻﾄｳ ｶｲ</t>
  </si>
  <si>
    <t>ｽﾐﾋ ｼｮｳﾀ</t>
  </si>
  <si>
    <t>ﾀｹｳﾁ ｹﾝﾄ</t>
  </si>
  <si>
    <t>ﾅｶﾞｴ ﾕｳｶﾞ</t>
  </si>
  <si>
    <t>ﾆｼﾓﾄ ﾕｳﾄ</t>
  </si>
  <si>
    <t>ﾏﾝｼﾞｭｳ ﾘｸﾄ</t>
  </si>
  <si>
    <t>ﾐﾉﾊﾗ ﾋﾛﾑ</t>
  </si>
  <si>
    <t>ｱｻｲ ｼｭﾗ</t>
  </si>
  <si>
    <t>ﾄﾐﾓﾘ ﾀｸﾐ</t>
  </si>
  <si>
    <t>ﾌｼﾞﾜﾗ ｿｳｽｹ</t>
  </si>
  <si>
    <t>ﾖﾈｽﾞ ﾄｼｶｽﾞ</t>
  </si>
  <si>
    <t>ｵｵｸﾎﾞ ﾀﾞｲｼﾞﾛｳ</t>
  </si>
  <si>
    <t>ｵﾜﾘ ﾘｭｳｷ</t>
  </si>
  <si>
    <t>ﾄﾐﾀ ﾄﾓﾁｶ</t>
  </si>
  <si>
    <t>ﾊﾔｶﾜ ｿｳ</t>
  </si>
  <si>
    <t>ﾌｸｼﾏ ﾐｷ</t>
  </si>
  <si>
    <t>ﾏｷﾉ ﾘｮｳｶﾞ</t>
  </si>
  <si>
    <t>ｱﾗｻｷ ｶﾂﾔ</t>
  </si>
  <si>
    <t>ﾃﾗﾐﾁ ｺｳﾍｲ</t>
  </si>
  <si>
    <t>ﾊｼﾓﾄ ﾀｲﾗ</t>
  </si>
  <si>
    <t>ｵｵﾊﾞ ｺｳﾀ</t>
  </si>
  <si>
    <t>ﾏﾂﾓﾄ ﾏｻﾉﾘ</t>
  </si>
  <si>
    <t>ｼﾝﾑﾗ ﾒｸﾞﾑ</t>
  </si>
  <si>
    <t>ﾐﾔｶﾞﾜ ｿｳｼ</t>
  </si>
  <si>
    <t>ｶﾐﾔ ｼｭﾝｷ</t>
  </si>
  <si>
    <t>ﾎﾘｶﾜ ｼｮｳｷ</t>
  </si>
  <si>
    <t>ﾌｸｲ ｹｲﾄ</t>
  </si>
  <si>
    <t>ﾌｶｵ ﾊﾔﾄ</t>
  </si>
  <si>
    <t>ﾀｹｶﾜ ｶｽﾞｷ</t>
  </si>
  <si>
    <t>ﾑﾄｳ ﾏｻｷ</t>
  </si>
  <si>
    <t>ｺｻﾞｷ ﾏﾕﾄ</t>
  </si>
  <si>
    <t>ﾌｼﾞｶﾜ ﾘｮｳｶﾞ</t>
  </si>
  <si>
    <t>ｲﾄｳ ｼｭｳｺﾞ</t>
  </si>
  <si>
    <t>ﾊﾔｼ ｺｳｷ</t>
  </si>
  <si>
    <t>ｲｼﾊﾗ ｵｳｽｹ</t>
  </si>
  <si>
    <t>ｽｽﾞｷ ﾋﾛｷ</t>
  </si>
  <si>
    <t>ｵｵﾓﾘ ﾋﾛﾌﾐ</t>
  </si>
  <si>
    <t>ｱﾀﾞﾁ ﾘｮｳｽｹ</t>
  </si>
  <si>
    <t>ﾖｼﾊﾗ ﾏｺﾄ</t>
  </si>
  <si>
    <t>ﾆｼｶﾜﾗ ﾄﾓｷ</t>
  </si>
  <si>
    <t>ﾏﾂｲ ｺｳﾔ</t>
  </si>
  <si>
    <t>ﾀｼﾞﾘ ｼﾝﾉｽｹ</t>
  </si>
  <si>
    <t>ｸﾛﾉ ﾀｲﾍｲ</t>
  </si>
  <si>
    <t>ﾄﾀﾞ ｼﾞｴｲ</t>
  </si>
  <si>
    <t>ｱﾍﾞ ｼｮｳｽｹ</t>
  </si>
  <si>
    <t>ｵﾌﾞﾁ ﾋｭｳｺﾞ</t>
  </si>
  <si>
    <t>ﾀｶﾏ ﾋｶﾙ</t>
  </si>
  <si>
    <t>ﾖﾘﾀ ｱｷﾋﾛ</t>
  </si>
  <si>
    <t>ｶﾐﾔ ﾕｳﾀ</t>
  </si>
  <si>
    <t>ﾋﾗﾔﾏ ｲﾂｷ</t>
  </si>
  <si>
    <t>ｵｵﾀ ｱﾂｼ</t>
  </si>
  <si>
    <t>ｶﾄｳ ｹｲ</t>
  </si>
  <si>
    <t>ﾆｲﾔﾏ ﾀﾛｳ</t>
  </si>
  <si>
    <t>ﾊｾｶﾞﾜ ﾀｲﾁ</t>
  </si>
  <si>
    <t>ｻﾜｷ ﾘｭｳﾔ</t>
  </si>
  <si>
    <t>ｲﾄｳ ｶｽﾞｷ</t>
  </si>
  <si>
    <t>ﾜﾀﾞ ﾅｵｷ</t>
  </si>
  <si>
    <t>ﾑﾗｷ ﾁｵﾘ</t>
  </si>
  <si>
    <t>ｾｾﾅ ﾘﾉ</t>
  </si>
  <si>
    <t>ｸﾛﾀﾞ ｱﾔｶ</t>
  </si>
  <si>
    <t>ｳﾗ ｱｲｻ</t>
  </si>
  <si>
    <t>ｼﾗｲ ﾊﾅﾉ</t>
  </si>
  <si>
    <t>ｾﾉｵ ｻﾗﾗ</t>
  </si>
  <si>
    <t>ｽｽﾞｷ ｱﾔﾈ</t>
  </si>
  <si>
    <t>ﾌｼﾞﾓﾄ ﾊﾙｶ</t>
  </si>
  <si>
    <t>ｲﾄｳ ﾘﾝﾉ</t>
  </si>
  <si>
    <t>ｺﾝﾄﾞｳ ｼｲﾅ</t>
  </si>
  <si>
    <t>ﾀｹﾓﾘ ﾐﾕｳ</t>
  </si>
  <si>
    <t>ﾅｶﾞﾀ ｻｴ</t>
  </si>
  <si>
    <t>ﾔﾏﾀﾞ ｱﾔﾅ</t>
  </si>
  <si>
    <t>ﾏｷ ﾐｻﾄ</t>
  </si>
  <si>
    <t>ﾐｽﾞﾀﾆ ｱｽｶ</t>
  </si>
  <si>
    <t>ﾅｶﾋﾗ ｱﾐ</t>
  </si>
  <si>
    <t>ｶﾂﾗﾀﾞ ｺｳｷ</t>
  </si>
  <si>
    <t>ﾊｾｶﾞﾜ ｺｳｽｹ</t>
  </si>
  <si>
    <t>ｸﾊﾗ ﾘｮｳ</t>
  </si>
  <si>
    <t>ｵｶﾓﾄ ﾏｻｵﾐ</t>
  </si>
  <si>
    <t>ｶﾜｸﾞﾁ ﾚｵ</t>
  </si>
  <si>
    <t>ﾜﾀﾅﾍﾞ ｿｳｷ</t>
  </si>
  <si>
    <t>ﾏﾂﾔﾏ ﾘﾂｷ</t>
  </si>
  <si>
    <t>ｵｶﾞﾜ ﾘｮｳﾏ</t>
  </si>
  <si>
    <t>ﾓﾁﾂﾞｷ ﾏｻｼ</t>
  </si>
  <si>
    <t>ﾎﾝﾀﾞ ｿｳｲﾁﾛｳ</t>
  </si>
  <si>
    <t>ｱｼﾀﾞ ｼｮｳ</t>
  </si>
  <si>
    <t>ｷｸﾁ ﾘｭｳﾀ</t>
  </si>
  <si>
    <t>ﾀｹｳﾁ ｿｳｲﾁ</t>
  </si>
  <si>
    <t>ｻｼﾞ ﾀﾞｲｷ</t>
  </si>
  <si>
    <t>ｻﾄｳ ｼｭｳﾄ</t>
  </si>
  <si>
    <t>ｱﾝﾄﾞｳ ｹﾝ</t>
  </si>
  <si>
    <t>ﾓﾘﾔﾏ ﾏｼﾛ</t>
  </si>
  <si>
    <t>ｶｶﾞﾐ ﾚﾝ</t>
  </si>
  <si>
    <t>ｺﾝﾄﾞｳ ﾗﾝ</t>
  </si>
  <si>
    <t>ﾁｭｳｼﾞｮｳ ｲﾂｷ</t>
  </si>
  <si>
    <t>ﾔﾏｳﾁ ﾋﾛﾄ</t>
  </si>
  <si>
    <t>ｳﾝﾉ ｼｮｳﾀ</t>
  </si>
  <si>
    <t>ｼﾝﾎﾞ ﾕｳﾄ</t>
  </si>
  <si>
    <t>ｺﾐﾔﾏ ﾀｸﾐ</t>
  </si>
  <si>
    <t>ﾀｶﾍ ﾞｶｲ</t>
  </si>
  <si>
    <t>ｺｲｽﾞﾐ ｼｮｳﾀ</t>
  </si>
  <si>
    <t>ｳﾁﾀﾞ ｿｳﾍｲ</t>
  </si>
  <si>
    <t>ｻｶﾑﾗ ﾂﾊﾞｻ</t>
  </si>
  <si>
    <t>ﾅｶﾑﾗ ｱﾂｷ</t>
  </si>
  <si>
    <t>ﾏﾂｳﾗ ﾕｳｺﾞ</t>
  </si>
  <si>
    <t>ｲﾁﾑﾗ ｼｮｳﾀ</t>
  </si>
  <si>
    <t>ｶﾄｳ ﾀﾂﾉﾘ</t>
  </si>
  <si>
    <t>ﾅﾂﾒ ｼｮｳﾘ</t>
  </si>
  <si>
    <t>ｵｸｻｺ ﾀｲﾖｳ</t>
  </si>
  <si>
    <t>ｼﾛﾔﾏ ﾀﾞｲｺﾞ</t>
  </si>
  <si>
    <t>ﾊｾｶﾞﾜ ﾏﾋﾛ</t>
  </si>
  <si>
    <t>ﾐﾔｻﾞｷ ｹﾝﾄ</t>
  </si>
  <si>
    <t>ｵｵﾜｷ ｺｳﾍｲ</t>
  </si>
  <si>
    <t>ﾔﾏﾀﾞ ｶｲﾄ</t>
  </si>
  <si>
    <t>ｽｽﾞｷ ｼﾞｭﾝｲﾁ</t>
  </si>
  <si>
    <t>ﾂﾁﾔ ﾘｭｳﾔ</t>
  </si>
  <si>
    <t>ﾜﾗｼﾅ ﾚｲﾔ</t>
  </si>
  <si>
    <t>ｻｶﾈ ﾋﾛｷ</t>
  </si>
  <si>
    <t>ｸﾘﾔﾏ ｲﾂｷ</t>
  </si>
  <si>
    <t>ﾌｸｲ ｼｭﾝ</t>
  </si>
  <si>
    <t>ﾀｷﾀ ｾｲﾔ</t>
  </si>
  <si>
    <t>ｳﾗｵｶ ﾘｮｳﾀ</t>
  </si>
  <si>
    <t>ｲﾄｳ ｼｭﾝｽｹ</t>
  </si>
  <si>
    <t>ｱｻｲ ﾊﾔﾐ</t>
  </si>
  <si>
    <t>ｱｵｷ ｺｳｹﾝ</t>
  </si>
  <si>
    <t>ﾄｷﾓﾘ ｹｲﾄ</t>
  </si>
  <si>
    <t>ﾋｻﾀﾞ ﾚﾝ</t>
  </si>
  <si>
    <t>ﾀｶﾊｼ ｾｲﾔ</t>
  </si>
  <si>
    <t>ｴｻﾞｶ ﾏﾘﾝ</t>
  </si>
  <si>
    <t>ｷｼﾔ ﾀｲｼ</t>
  </si>
  <si>
    <t>ｻｶｲ ﾀｲﾁ</t>
  </si>
  <si>
    <t>ﾀｲﾏ ｼｮｳｷ</t>
  </si>
  <si>
    <t>ﾑﾗﾀ ﾅｵﾔ</t>
  </si>
  <si>
    <t>ﾀﾅｶ ﾋﾛﾄ</t>
  </si>
  <si>
    <t>ｷﾀｼﾞﾏ ｺｳﾀ</t>
  </si>
  <si>
    <t>ｶﾜｻｷ ﾃﾂｱｷ</t>
  </si>
  <si>
    <t>ﾄﾘﾔﾏ ｼｭｳﾄ</t>
  </si>
  <si>
    <t>ｵｶﾞﾜ ﾕｳｷ</t>
  </si>
  <si>
    <t>ﾏﾂｲ ｶｽﾞﾄｼ</t>
  </si>
  <si>
    <t>ﾏｽﾀﾞ ｼｭﾝﾔ</t>
  </si>
  <si>
    <t>ﾌｼﾞｲ ｺｳﾍｲ</t>
  </si>
  <si>
    <t>ﾊﾔｼ ﾕｳｽｹ</t>
  </si>
  <si>
    <t>ｵｵﾊﾀ ﾊﾙｶ</t>
  </si>
  <si>
    <t>ﾁｶﾀ ﾕｳﾅ</t>
  </si>
  <si>
    <t>ｶﾄｳ ｱｷﾅ</t>
  </si>
  <si>
    <t>ｶﾜﾑﾗ ﾕﾘｺ</t>
  </si>
  <si>
    <t>ｼﾊﾞﾔﾏ ﾏﾕ</t>
  </si>
  <si>
    <t>ｶﾄｳ ｱｲｺ</t>
  </si>
  <si>
    <t>ﾃﾗｻﾞﾜ ﾁｱｷ</t>
  </si>
  <si>
    <t>ﾌｼﾐ ﾁｶ</t>
  </si>
  <si>
    <t>ﾃﾞﾀﾞﾁ ﾌｳｶ</t>
  </si>
  <si>
    <t>ｷﾑﾗ ﾘﾎ</t>
  </si>
  <si>
    <t>ﾊｶﾏﾀ ｻﾗｻ</t>
  </si>
  <si>
    <t>ﾜﾀﾅﾍﾞ ﾏｲ</t>
  </si>
  <si>
    <t>ｸﾘﾀ ﾓｴ</t>
  </si>
  <si>
    <t>ﾐﾈﾀ ｱｲｺ</t>
  </si>
  <si>
    <t>ｽｽﾞｷ ﾏﾕｲ</t>
  </si>
  <si>
    <t>ｲﾄｳ ｻﾔｶ</t>
  </si>
  <si>
    <t>ｶﾜｲ ﾕﾘﾅ</t>
  </si>
  <si>
    <t>ｷﾀｼﾞﾏ ﾏﾁ</t>
  </si>
  <si>
    <t>ﾎｿﾔ ﾅﾂｺ</t>
  </si>
  <si>
    <t>ﾋﾗﾃﾞ ｻｷ</t>
  </si>
  <si>
    <t>ﾉﾑﾗ ﾐｳ</t>
  </si>
  <si>
    <t>ｵｵﾊｼ ﾏｲｺ</t>
  </si>
  <si>
    <t>ｻﾄｳ ｱﾏﾈ</t>
  </si>
  <si>
    <t>ｻﾀｹ ﾘﾉ</t>
  </si>
  <si>
    <t>ｺﾆｼ ﾌｳｶ</t>
  </si>
  <si>
    <t>ｶﾒｶﾜ ｼｮｳﾔ</t>
  </si>
  <si>
    <t>ｶﾐﾔ ﾋﾛｷ</t>
  </si>
  <si>
    <t>ﾌｼﾞﾓﾄ ｻﾄﾙ</t>
  </si>
  <si>
    <t>ｿﾌﾞｴ ﾕｳｷ</t>
  </si>
  <si>
    <t>ｶﾐﾔ ﾄﾓｷ</t>
  </si>
  <si>
    <t>ｵｷﾞﾉ ﾄｼｷ</t>
  </si>
  <si>
    <t>ｽｽﾞｷ ｻﾄｼ</t>
  </si>
  <si>
    <t>ｼﾝｶﾞｲ ﾀﾂｱｷ</t>
  </si>
  <si>
    <t>ﾓﾘﾔﾏ ﾘｸ</t>
  </si>
  <si>
    <t>ｶﾄｳ ｹﾝﾄ</t>
  </si>
  <si>
    <t>ｶﾈﾓﾘ ｴｲｻｸ</t>
  </si>
  <si>
    <t>ｲｼｶﾜ ﾐﾂﾙ</t>
  </si>
  <si>
    <t>ﾆｲﾔﾏ ﾋﾛ</t>
  </si>
  <si>
    <t>ｺｼﾞﾏ ﾗｲｷ</t>
  </si>
  <si>
    <t>ﾉｻﾞﾜ ﾕｳｺﾞ</t>
  </si>
  <si>
    <t>ｷﾑﾗ ｼﾞｭﾝﾍﾟｲ</t>
  </si>
  <si>
    <t>ｶﾒﾔﾏ ﾉﾘﾀｶ</t>
  </si>
  <si>
    <t>ﾂﾁﾔ ﾘｮｳﾀ</t>
  </si>
  <si>
    <t>ﾄｲﾀﾞ ﾀｶﾉﾘ</t>
  </si>
  <si>
    <t>ﾔﾅｷﾞ ﾘｮｳﾀﾛｳ</t>
  </si>
  <si>
    <t>ｴｲﾔﾏ ｻﾔｶ</t>
  </si>
  <si>
    <t>ﾌﾅﾊｼ ｾｲﾅ</t>
  </si>
  <si>
    <t>ｺﾝﾄﾞｳ ﾏｱﾔ</t>
  </si>
  <si>
    <t>ﾅｲﾄｳ ｷｻｷ</t>
  </si>
  <si>
    <t>ｲﾄｳ ﾒｲ</t>
  </si>
  <si>
    <t>ｾﾝﾀﾞ ｱｷﾉﾘ</t>
  </si>
  <si>
    <t>ｻｶｷﾊﾞﾗ ｱﾗﾀ</t>
  </si>
  <si>
    <t>ﾅﾝﾊﾞ ｷｮｳｽｹ</t>
  </si>
  <si>
    <t>ﾄｸﾞﾁ ｺｳﾍｲ</t>
  </si>
  <si>
    <t>ﾃｻｷ ｺｳｽｹ</t>
  </si>
  <si>
    <t>ﾔﾏｸﾞﾁ ｺｳｾｲ</t>
  </si>
  <si>
    <t>ﾔﾏﾀﾞ ｹﾝﾀﾛｳ</t>
  </si>
  <si>
    <t>ｲﾏｲｽﾞﾐ ﾋﾕｳ</t>
  </si>
  <si>
    <t>ﾏﾂﾑﾗ ﾘｮｳﾀ</t>
  </si>
  <si>
    <t>ﾋﾗｲ ﾖｼｷ</t>
  </si>
  <si>
    <t>ｽｽﾞｷ ｼｭｳﾄ</t>
  </si>
  <si>
    <t>ﾀｹｳﾁ ｱｻｷﾞ</t>
  </si>
  <si>
    <t>ｼﾝｸﾞｳ ﾀｲｷ</t>
  </si>
  <si>
    <t>ｶﾜﾓﾄ ﾊﾔﾄ</t>
  </si>
  <si>
    <t>ﾀｶﾏ ﾀｲｾｲ</t>
  </si>
  <si>
    <t>ﾀｶﾏ ｺｳｾｲ</t>
  </si>
  <si>
    <t>ｷﾎﾞ ﾀﾞｲｽｹ</t>
  </si>
  <si>
    <t>ﾖｼｶﾜ ｿｳﾀ</t>
  </si>
  <si>
    <t>ﾏｷﾀ ｹｲｽｹ</t>
  </si>
  <si>
    <t>ｸﾗｳﾁ ﾋﾛﾔ</t>
  </si>
  <si>
    <t>ﾅｶｶﾞﾐ ｺｳｷ</t>
  </si>
  <si>
    <t>ﾅｶﾞｾ ｼｭﾝｽｹ</t>
  </si>
  <si>
    <t>ﾜｷｻｶ ｸｳｶﾞ</t>
  </si>
  <si>
    <t>ﾅｶｼﾏ ﾐﾊﾔ</t>
  </si>
  <si>
    <t>ﾔﾏﾀﾞ ﾀﾏﾐ</t>
  </si>
  <si>
    <t>ﾔｼﾞﾏ ｱｲﾐ</t>
  </si>
  <si>
    <t>ﾊｾｶﾞﾜ ﾊｽﾞｷ</t>
  </si>
  <si>
    <t>ﾐｸﾆ ﾊﾅ</t>
  </si>
  <si>
    <t>ﾋﾗﾊﾞﾔｼ ﾏｷ</t>
  </si>
  <si>
    <t>ﾌﾁ ﾊﾙｶ</t>
  </si>
  <si>
    <t>ﾏｷ ﾐｺﾄ</t>
  </si>
  <si>
    <t>ｶｲ ｾｲﾅ</t>
  </si>
  <si>
    <t>ﾏﾂｵ ﾅｵｺ</t>
  </si>
  <si>
    <t>ﾖｼﾔﾏ ｺﾞｳ</t>
  </si>
  <si>
    <t>ｶﾜｺﾞｴ ﾀﾞｲｷ</t>
  </si>
  <si>
    <t>ｶﾄｳ ﾀﾞｲｷ</t>
  </si>
  <si>
    <t>ﾏﾂｳﾗ ｶｽﾐ</t>
  </si>
  <si>
    <t>ｵｵｻｷ ﾘｶ</t>
  </si>
  <si>
    <t>ﾅｶﾞﾊﾗ ﾘﾘｶ</t>
  </si>
  <si>
    <t>ｱｵﾔ ｵｳｶ</t>
  </si>
  <si>
    <t>Bチーム1</t>
    <phoneticPr fontId="1"/>
  </si>
  <si>
    <t>Bチーム2</t>
  </si>
  <si>
    <t>Bチーム2</t>
    <phoneticPr fontId="1"/>
  </si>
  <si>
    <t>Bチーム11</t>
  </si>
  <si>
    <t>Bチーム12</t>
  </si>
  <si>
    <t>Bチーム13</t>
  </si>
  <si>
    <t>Bチーム14</t>
  </si>
  <si>
    <t>10000ｍ（5000ｍ）自己記録（期間：2020/01/01～2021/11/21）</t>
    <rPh sb="13" eb="15">
      <t>ジコ</t>
    </rPh>
    <rPh sb="15" eb="17">
      <t>キロク</t>
    </rPh>
    <rPh sb="18" eb="20">
      <t>キカン</t>
    </rPh>
    <phoneticPr fontId="1"/>
  </si>
  <si>
    <t>他大学の選手が登録されているか、もしくは基本情報シートで学校名が選択されていません。</t>
    <rPh sb="0" eb="3">
      <t>タダイガク</t>
    </rPh>
    <rPh sb="4" eb="6">
      <t>センシュ</t>
    </rPh>
    <rPh sb="7" eb="9">
      <t>トウロク</t>
    </rPh>
    <rPh sb="20" eb="22">
      <t>キホン</t>
    </rPh>
    <rPh sb="22" eb="24">
      <t>ジョウホウ</t>
    </rPh>
    <rPh sb="28" eb="30">
      <t>ガッコウ</t>
    </rPh>
    <rPh sb="30" eb="31">
      <t>メイ</t>
    </rPh>
    <rPh sb="32" eb="34">
      <t>センタク</t>
    </rPh>
    <phoneticPr fontId="1"/>
  </si>
  <si>
    <t>選手が重複しています</t>
    <rPh sb="0" eb="2">
      <t>ドウイツセン</t>
    </rPh>
    <rPh sb="3" eb="10">
      <t>チョウフk</t>
    </rPh>
    <phoneticPr fontId="1"/>
  </si>
  <si>
    <t>同一選手</t>
    <rPh sb="0" eb="2">
      <t>ドウイt</t>
    </rPh>
    <rPh sb="2" eb="4">
      <t>センsy</t>
    </rPh>
    <phoneticPr fontId="1"/>
  </si>
  <si>
    <t>Cチーム1</t>
    <phoneticPr fontId="1"/>
  </si>
  <si>
    <t>Cチーム2</t>
  </si>
  <si>
    <t>Cチーム3</t>
  </si>
  <si>
    <t>Cチーム4</t>
  </si>
  <si>
    <t>Cチーム5</t>
  </si>
  <si>
    <t>Cチーム6</t>
  </si>
  <si>
    <t>Cチーム7</t>
  </si>
  <si>
    <t>Cチーム8</t>
  </si>
  <si>
    <t>Cチーム9</t>
  </si>
  <si>
    <t>Cチーム10</t>
  </si>
  <si>
    <t>5000ｍ（3000ｍ）自己記録（期間：2020/01/01～2021/11/21）</t>
    <rPh sb="12" eb="14">
      <t>ジコ</t>
    </rPh>
    <rPh sb="14" eb="16">
      <t>キロク</t>
    </rPh>
    <rPh sb="17" eb="19">
      <t>キカン</t>
    </rPh>
    <phoneticPr fontId="1"/>
  </si>
  <si>
    <t>※記録有効期間：2020/01/01～2021/11/21</t>
    <phoneticPr fontId="2"/>
  </si>
  <si>
    <t>自己記録は2020/01/01～2020111/21の期間に出したもの</t>
    <rPh sb="0" eb="2">
      <t>ジコ</t>
    </rPh>
    <rPh sb="27" eb="29">
      <t>キカン</t>
    </rPh>
    <rPh sb="30" eb="31">
      <t>ダ</t>
    </rPh>
    <phoneticPr fontId="1"/>
  </si>
  <si>
    <t>自己記録は2020/01/01～2021/11/21の期間に出したもの</t>
    <rPh sb="0" eb="2">
      <t>ジコ</t>
    </rPh>
    <rPh sb="27" eb="29">
      <t>キカン</t>
    </rPh>
    <rPh sb="30" eb="31">
      <t>ダ</t>
    </rPh>
    <phoneticPr fontId="1"/>
  </si>
  <si>
    <t>記録は2020/01/01～2021/11/21の自己最高記録を記入すること</t>
    <phoneticPr fontId="1"/>
  </si>
  <si>
    <t>あん</t>
    <phoneticPr fontId="1"/>
  </si>
  <si>
    <t>←Aの数</t>
    <rPh sb="3" eb="4">
      <t>カズ</t>
    </rPh>
    <phoneticPr fontId="1"/>
  </si>
  <si>
    <t>←Bの数</t>
    <rPh sb="3" eb="4">
      <t>カズ</t>
    </rPh>
    <phoneticPr fontId="1"/>
  </si>
  <si>
    <t>チームエントリー人数が不足しています。</t>
    <rPh sb="8" eb="10">
      <t>ニンズウ</t>
    </rPh>
    <rPh sb="11" eb="13">
      <t>フソク</t>
    </rPh>
    <phoneticPr fontId="1"/>
  </si>
  <si>
    <t>Bチームのエントリー人数が不足しています。</t>
    <rPh sb="10" eb="12">
      <t>ニンズウ</t>
    </rPh>
    <rPh sb="13" eb="15">
      <t>フソク</t>
    </rPh>
    <phoneticPr fontId="1"/>
  </si>
  <si>
    <t>←混成の数</t>
    <rPh sb="1" eb="3">
      <t>コンセイ</t>
    </rPh>
    <rPh sb="4" eb="5">
      <t>カズ</t>
    </rPh>
    <phoneticPr fontId="1"/>
  </si>
  <si>
    <t>チーム</t>
    <phoneticPr fontId="1"/>
  </si>
  <si>
    <t>混成</t>
    <rPh sb="0" eb="2">
      <t>コンセイ</t>
    </rPh>
    <phoneticPr fontId="1"/>
  </si>
  <si>
    <t>kiroku</t>
    <phoneticPr fontId="1"/>
  </si>
  <si>
    <t>エントリー人数</t>
    <rPh sb="5" eb="7">
      <t>ニンズウ</t>
    </rPh>
    <phoneticPr fontId="1"/>
  </si>
  <si>
    <t>Bチームの人数</t>
    <rPh sb="5" eb="7">
      <t>ニンズウ</t>
    </rPh>
    <phoneticPr fontId="1"/>
  </si>
  <si>
    <t>※アスリートビブス（登録番号）を入力すれば氏名・フリガナ・学年／登録陸協は自動的に入力されます。</t>
    <phoneticPr fontId="1"/>
  </si>
  <si>
    <t>・必ず、エラーチェックを解消した状態でエントリーを完了するようにして下さい。不備のある選手・種目のエントリーは認めません。</t>
    <phoneticPr fontId="1"/>
  </si>
  <si>
    <t>・記録を入力する場合は小数点以下２桁まで、数字のみを用いて入力してください。ピリオドは不要です。末尾が０の場合の入力は必要です。</t>
    <phoneticPr fontId="1"/>
  </si>
  <si>
    <t>・アスリートビブス（登録番号）に書かれている「5-○○」の「5-」、記録なしの選手の記録は入力しないでください。</t>
    <phoneticPr fontId="1"/>
  </si>
  <si>
    <t>・選手のデータを入力してください。データの貼り付けをする場合は、値の貼付をしてください。</t>
    <phoneticPr fontId="1"/>
  </si>
  <si>
    <t>＜入力に関する注意事項＞</t>
    <phoneticPr fontId="1"/>
  </si>
  <si>
    <t>申し訳ございませんがBチームのエントリーはできかねます。</t>
    <rPh sb="0" eb="1">
      <t>モウ</t>
    </rPh>
    <rPh sb="2" eb="3">
      <t>ワケ</t>
    </rPh>
    <phoneticPr fontId="1"/>
  </si>
  <si>
    <t>皇學館</t>
    <rPh sb="0" eb="3">
      <t>コウガッカン</t>
    </rPh>
    <phoneticPr fontId="1"/>
  </si>
  <si>
    <t>愛知工業</t>
    <rPh sb="0" eb="4">
      <t>アイチコウギョウ</t>
    </rPh>
    <phoneticPr fontId="1"/>
  </si>
  <si>
    <t>岐阜協立</t>
    <rPh sb="0" eb="4">
      <t>ギフキョウリツ</t>
    </rPh>
    <phoneticPr fontId="1"/>
  </si>
  <si>
    <t>←Cの数</t>
    <rPh sb="3" eb="4">
      <t>カズ</t>
    </rPh>
    <phoneticPr fontId="1"/>
  </si>
  <si>
    <t>Cチームのエントリー人数が不足しています。</t>
    <rPh sb="10" eb="12">
      <t>ニンズウ</t>
    </rPh>
    <rPh sb="13" eb="15">
      <t>フソク</t>
    </rPh>
    <phoneticPr fontId="1"/>
  </si>
  <si>
    <t>Cチームの人数</t>
    <rPh sb="5" eb="7">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</si>
</sst>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quot;人&quot;"/>
    <numFmt numFmtId="177" formatCode="0&quot;チーム&quot;"/>
    <numFmt numFmtId="178" formatCode="&quot;¥&quot;#,##0_);[Red]\(&quot;¥&quot;#,##0\)"/>
    <numFmt numFmtId="179" formatCode="#,###"/>
    <numFmt numFmtId="180" formatCode="0_);[Red]\(0\)"/>
    <numFmt numFmtId="181" formatCode="####"/>
    <numFmt numFmtId="182" formatCode="mm:ss.00"/>
    <numFmt numFmtId="183" formatCode="##&quot;分&quot;##&quot;秒&quot;##"/>
  </numFmts>
  <fonts count="84">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1"/>
      <color theme="1"/>
      <name val="ＭＳ ゴシック"/>
      <family val="3"/>
      <charset val="128"/>
    </font>
    <font>
      <sz val="11"/>
      <color theme="1"/>
      <name val="メイリオ"/>
      <family val="3"/>
      <charset val="128"/>
    </font>
    <font>
      <sz val="14"/>
      <color theme="1"/>
      <name val="メイリオ"/>
      <family val="3"/>
      <charset val="128"/>
    </font>
    <font>
      <sz val="18"/>
      <color theme="1"/>
      <name val="メイリオ"/>
      <family val="3"/>
      <charset val="128"/>
    </font>
    <font>
      <sz val="10"/>
      <color theme="1"/>
      <name val="メイリオ"/>
      <family val="3"/>
      <charset val="128"/>
    </font>
    <font>
      <b/>
      <sz val="10"/>
      <color theme="1"/>
      <name val="メイリオ"/>
      <family val="3"/>
      <charset val="128"/>
    </font>
    <font>
      <sz val="10"/>
      <color theme="1"/>
      <name val="ＭＳ ゴシック"/>
      <family val="3"/>
      <charset val="128"/>
    </font>
    <font>
      <sz val="11"/>
      <name val="ＭＳ Ｐゴシック"/>
      <family val="3"/>
      <charset val="128"/>
    </font>
    <font>
      <sz val="22"/>
      <color theme="1"/>
      <name val="メイリオ"/>
      <family val="3"/>
      <charset val="128"/>
    </font>
    <font>
      <b/>
      <sz val="16"/>
      <color theme="0"/>
      <name val="メイリオ"/>
      <family val="3"/>
      <charset val="128"/>
    </font>
    <font>
      <sz val="11"/>
      <name val="ＭＳ Ｐゴシック"/>
      <family val="2"/>
      <charset val="128"/>
      <scheme val="minor"/>
    </font>
    <font>
      <sz val="11"/>
      <name val="ＭＳ ゴシック"/>
      <family val="3"/>
      <charset val="128"/>
    </font>
    <font>
      <b/>
      <i/>
      <sz val="11"/>
      <color theme="1"/>
      <name val="メイリオ"/>
      <family val="3"/>
      <charset val="128"/>
    </font>
    <font>
      <b/>
      <sz val="11"/>
      <color theme="1"/>
      <name val="メイリオ"/>
      <family val="3"/>
      <charset val="128"/>
    </font>
    <font>
      <b/>
      <sz val="16"/>
      <color theme="1"/>
      <name val="メイリオ"/>
      <family val="3"/>
      <charset val="128"/>
    </font>
    <font>
      <sz val="26"/>
      <color theme="1"/>
      <name val="メイリオ"/>
      <family val="3"/>
      <charset val="128"/>
    </font>
    <font>
      <sz val="11"/>
      <color theme="1"/>
      <name val="ＭＳ Ｐゴシック"/>
      <family val="2"/>
      <charset val="128"/>
      <scheme val="minor"/>
    </font>
    <font>
      <sz val="10"/>
      <color rgb="FFFF0000"/>
      <name val="メイリオ"/>
      <family val="3"/>
      <charset val="128"/>
    </font>
    <font>
      <sz val="22"/>
      <color rgb="FFFF0000"/>
      <name val="メイリオ"/>
      <family val="3"/>
      <charset val="128"/>
    </font>
    <font>
      <b/>
      <sz val="10"/>
      <color rgb="FFFF0000"/>
      <name val="メイリオ"/>
      <family val="3"/>
      <charset val="128"/>
    </font>
    <font>
      <sz val="11"/>
      <color theme="1"/>
      <name val="ＭＳ Ｐゴシック"/>
      <family val="3"/>
      <charset val="128"/>
      <scheme val="minor"/>
    </font>
    <font>
      <sz val="18"/>
      <color theme="1"/>
      <name val="ＭＳ ゴシック"/>
      <family val="3"/>
      <charset val="128"/>
    </font>
    <font>
      <sz val="16"/>
      <color theme="1"/>
      <name val="ＭＳ Ｐゴシック"/>
      <family val="3"/>
      <charset val="128"/>
      <scheme val="minor"/>
    </font>
    <font>
      <sz val="13.5"/>
      <color theme="1"/>
      <name val="ＭＳ Ｐゴシック"/>
      <family val="3"/>
      <charset val="128"/>
      <scheme val="minor"/>
    </font>
    <font>
      <sz val="8"/>
      <color indexed="8"/>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13"/>
      <color theme="1"/>
      <name val="ＭＳ Ｐゴシック"/>
      <family val="3"/>
      <charset val="128"/>
      <scheme val="minor"/>
    </font>
    <font>
      <b/>
      <sz val="11"/>
      <color indexed="81"/>
      <name val="ＭＳ Ｐゴシック"/>
      <family val="3"/>
      <charset val="128"/>
    </font>
    <font>
      <sz val="11"/>
      <color indexed="81"/>
      <name val="ＭＳ Ｐゴシック"/>
      <family val="3"/>
      <charset val="128"/>
    </font>
    <font>
      <sz val="14"/>
      <color theme="1"/>
      <name val="ＭＳ ゴシック"/>
      <family val="3"/>
      <charset val="128"/>
    </font>
    <font>
      <sz val="12"/>
      <color theme="1"/>
      <name val="ＭＳ ゴシック"/>
      <family val="3"/>
      <charset val="128"/>
    </font>
    <font>
      <u/>
      <sz val="11"/>
      <color theme="10"/>
      <name val="ＭＳ Ｐゴシック"/>
      <family val="2"/>
      <charset val="128"/>
      <scheme val="minor"/>
    </font>
    <font>
      <u/>
      <sz val="12"/>
      <color theme="10"/>
      <name val="ＭＳ Ｐゴシック"/>
      <family val="2"/>
      <charset val="128"/>
      <scheme val="minor"/>
    </font>
    <font>
      <b/>
      <sz val="9"/>
      <color indexed="81"/>
      <name val="MS P 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sz val="10.5"/>
      <color theme="1"/>
      <name val="ＭＳ 明朝"/>
      <family val="1"/>
      <charset val="128"/>
    </font>
    <font>
      <sz val="20"/>
      <color rgb="FF333333"/>
      <name val="ＭＳ ゴシック"/>
      <family val="3"/>
      <charset val="128"/>
    </font>
    <font>
      <sz val="6"/>
      <color rgb="FF333333"/>
      <name val="ＭＳ ゴシック"/>
      <family val="3"/>
      <charset val="128"/>
    </font>
    <font>
      <sz val="20"/>
      <color theme="1"/>
      <name val="ＭＳ ゴシック"/>
      <family val="3"/>
      <charset val="128"/>
    </font>
    <font>
      <sz val="16"/>
      <color theme="1"/>
      <name val="ＭＳ ゴシック"/>
      <family val="3"/>
      <charset val="128"/>
    </font>
    <font>
      <sz val="13.5"/>
      <color theme="1"/>
      <name val="ＭＳ ゴシック"/>
      <family val="3"/>
      <charset val="128"/>
    </font>
    <font>
      <sz val="13"/>
      <color theme="1"/>
      <name val="ＭＳ ゴシック"/>
      <family val="3"/>
      <charset val="128"/>
    </font>
    <font>
      <sz val="8"/>
      <color indexed="8"/>
      <name val="ＭＳ ゴシック"/>
      <family val="3"/>
      <charset val="128"/>
    </font>
    <font>
      <sz val="10.5"/>
      <color theme="1"/>
      <name val="ＭＳ ゴシック"/>
      <family val="3"/>
      <charset val="128"/>
    </font>
    <font>
      <sz val="12"/>
      <name val="ＭＳ 明朝"/>
      <family val="1"/>
      <charset val="128"/>
    </font>
    <font>
      <sz val="10"/>
      <color indexed="81"/>
      <name val="MS P ゴシック"/>
      <family val="3"/>
      <charset val="128"/>
    </font>
    <font>
      <u/>
      <sz val="10.5"/>
      <color theme="1"/>
      <name val="ＭＳ ゴシック"/>
      <family val="3"/>
      <charset val="128"/>
    </font>
    <font>
      <sz val="12"/>
      <color theme="1"/>
      <name val="ＭＳ Ｐゴシック"/>
      <family val="3"/>
      <charset val="128"/>
      <scheme val="minor"/>
    </font>
    <font>
      <b/>
      <sz val="12"/>
      <color rgb="FFFF0000"/>
      <name val="メイリオ"/>
      <family val="3"/>
      <charset val="128"/>
    </font>
    <font>
      <sz val="9"/>
      <color theme="1"/>
      <name val="ＭＳ ゴシック"/>
      <family val="3"/>
      <charset val="128"/>
    </font>
    <font>
      <sz val="9"/>
      <color theme="0"/>
      <name val="ＭＳ ゴシック"/>
      <family val="3"/>
      <charset val="128"/>
    </font>
    <font>
      <sz val="8"/>
      <name val="ＭＳ Ｐゴシック"/>
      <family val="2"/>
      <charset val="128"/>
      <scheme val="minor"/>
    </font>
    <font>
      <sz val="9"/>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11"/>
      <color indexed="8"/>
      <name val="ＭＳ ゴシック"/>
      <family val="3"/>
      <charset val="128"/>
    </font>
    <font>
      <sz val="12"/>
      <color indexed="8"/>
      <name val="ＭＳ ゴシック"/>
      <family val="3"/>
      <charset val="128"/>
    </font>
    <font>
      <sz val="11"/>
      <color rgb="FF000000"/>
      <name val="メイリオ"/>
      <family val="3"/>
      <charset val="128"/>
    </font>
    <font>
      <b/>
      <sz val="12"/>
      <color theme="1"/>
      <name val="メイリオ"/>
      <family val="3"/>
      <charset val="128"/>
    </font>
    <font>
      <sz val="9"/>
      <color indexed="81"/>
      <name val="MS P ゴシック"/>
      <family val="3"/>
      <charset val="128"/>
    </font>
    <font>
      <b/>
      <sz val="10"/>
      <color indexed="81"/>
      <name val="MS P ゴシック"/>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sz val="26"/>
      <color rgb="FFFF0000"/>
      <name val="ＭＳ Ｐゴシック"/>
      <family val="3"/>
      <charset val="128"/>
      <scheme val="minor"/>
    </font>
    <font>
      <sz val="26"/>
      <color rgb="FFFF0000"/>
      <name val="ＭＳ Ｐゴシック"/>
      <family val="2"/>
      <charset val="128"/>
      <scheme val="minor"/>
    </font>
    <font>
      <b/>
      <sz val="11"/>
      <color theme="1"/>
      <name val="ＭＳ Ｐゴシック"/>
      <family val="3"/>
      <charset val="128"/>
      <scheme val="minor"/>
    </font>
    <font>
      <u/>
      <sz val="9"/>
      <color theme="1"/>
      <name val="ＭＳ ゴシック"/>
      <family val="3"/>
      <charset val="128"/>
    </font>
    <font>
      <sz val="11"/>
      <color indexed="8"/>
      <name val="ＭＳ Ｐゴシック"/>
      <family val="3"/>
      <charset val="128"/>
    </font>
    <font>
      <b/>
      <sz val="16"/>
      <name val="メイリオ"/>
      <family val="3"/>
      <charset val="128"/>
    </font>
    <font>
      <sz val="12"/>
      <name val="メイリオ"/>
      <family val="3"/>
      <charset val="128"/>
    </font>
    <font>
      <b/>
      <sz val="14"/>
      <color theme="1"/>
      <name val="メイリオ"/>
      <family val="3"/>
      <charset val="128"/>
    </font>
    <font>
      <sz val="36"/>
      <color rgb="FFFF0000"/>
      <name val="ＭＳ Ｐゴシック"/>
      <family val="3"/>
      <charset val="128"/>
      <scheme val="minor"/>
    </font>
    <font>
      <b/>
      <sz val="11"/>
      <color rgb="FFFF0000"/>
      <name val="メイリオ"/>
      <family val="3"/>
      <charset val="128"/>
    </font>
    <font>
      <b/>
      <sz val="18"/>
      <color theme="0"/>
      <name val="メイリオ"/>
      <family val="3"/>
      <charset val="128"/>
    </font>
  </fonts>
  <fills count="1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33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bgColor indexed="64"/>
      </patternFill>
    </fill>
    <fill>
      <patternFill patternType="solid">
        <fgColor theme="0" tint="-0.249977111117893"/>
        <bgColor indexed="64"/>
      </patternFill>
    </fill>
    <fill>
      <patternFill patternType="solid">
        <fgColor rgb="FFFF0000"/>
        <bgColor indexed="64"/>
      </patternFill>
    </fill>
    <fill>
      <patternFill patternType="solid">
        <fgColor rgb="FFFF0066"/>
        <bgColor indexed="64"/>
      </patternFill>
    </fill>
    <fill>
      <patternFill patternType="solid">
        <fgColor rgb="FFFF66FF"/>
        <bgColor indexed="64"/>
      </patternFill>
    </fill>
    <fill>
      <patternFill patternType="solid">
        <fgColor rgb="FF0070C0"/>
        <bgColor indexed="64"/>
      </patternFill>
    </fill>
    <fill>
      <patternFill patternType="solid">
        <fgColor rgb="FFFFCCCC"/>
        <bgColor indexed="64"/>
      </patternFill>
    </fill>
    <fill>
      <patternFill patternType="solid">
        <fgColor theme="8" tint="0.59999389629810485"/>
        <bgColor indexed="64"/>
      </patternFill>
    </fill>
    <fill>
      <patternFill patternType="solid">
        <fgColor theme="9" tint="0.59999389629810485"/>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double">
        <color indexed="64"/>
      </top>
      <bottom/>
      <diagonal/>
    </border>
    <border>
      <left/>
      <right style="thin">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8">
    <xf numFmtId="0" fontId="0" fillId="0" borderId="0">
      <alignment vertical="center"/>
    </xf>
    <xf numFmtId="6" fontId="20" fillId="0" borderId="0" applyFont="0" applyFill="0" applyBorder="0" applyAlignment="0" applyProtection="0">
      <alignment vertical="center"/>
    </xf>
    <xf numFmtId="0" fontId="24" fillId="0" borderId="0">
      <alignment vertical="center"/>
    </xf>
    <xf numFmtId="0" fontId="36" fillId="0" borderId="0" applyNumberFormat="0" applyFill="0" applyBorder="0" applyAlignment="0" applyProtection="0">
      <alignment vertical="center"/>
    </xf>
    <xf numFmtId="0" fontId="51" fillId="0" borderId="0"/>
    <xf numFmtId="0" fontId="11" fillId="0" borderId="0"/>
    <xf numFmtId="38" fontId="11" fillId="0" borderId="0" applyFont="0" applyFill="0" applyBorder="0" applyAlignment="0" applyProtection="0"/>
    <xf numFmtId="38" fontId="24" fillId="0" borderId="0" applyFont="0" applyFill="0" applyBorder="0" applyAlignment="0" applyProtection="0">
      <alignment vertical="center"/>
    </xf>
  </cellStyleXfs>
  <cellXfs count="884">
    <xf numFmtId="0" fontId="0" fillId="0" borderId="0" xfId="0">
      <alignment vertical="center"/>
    </xf>
    <xf numFmtId="0" fontId="0" fillId="3" borderId="0" xfId="0" applyFill="1">
      <alignment vertical="center"/>
    </xf>
    <xf numFmtId="0" fontId="4" fillId="3" borderId="0" xfId="0" applyFont="1" applyFill="1">
      <alignment vertical="center"/>
    </xf>
    <xf numFmtId="0" fontId="5" fillId="3" borderId="0" xfId="0" applyFont="1" applyFill="1">
      <alignment vertical="center"/>
    </xf>
    <xf numFmtId="0" fontId="0" fillId="3" borderId="0" xfId="0" applyFill="1">
      <alignment vertical="center"/>
    </xf>
    <xf numFmtId="0" fontId="8" fillId="3" borderId="10" xfId="0" applyFont="1" applyFill="1" applyBorder="1" applyAlignment="1" applyProtection="1">
      <alignment horizontal="center" vertical="center"/>
      <protection hidden="1"/>
    </xf>
    <xf numFmtId="0" fontId="8" fillId="3" borderId="10" xfId="0" applyFont="1" applyFill="1" applyBorder="1" applyAlignment="1" applyProtection="1">
      <alignment horizontal="center" vertical="center"/>
      <protection locked="0"/>
    </xf>
    <xf numFmtId="0" fontId="8" fillId="3" borderId="10" xfId="0" applyFont="1" applyFill="1" applyBorder="1">
      <alignment vertical="center"/>
    </xf>
    <xf numFmtId="0" fontId="8" fillId="3" borderId="19" xfId="0" applyNumberFormat="1" applyFont="1" applyFill="1" applyBorder="1" applyProtection="1">
      <alignment vertical="center"/>
      <protection locked="0"/>
    </xf>
    <xf numFmtId="49" fontId="8" fillId="3" borderId="19" xfId="0" applyNumberFormat="1"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3" borderId="63" xfId="0" applyFont="1" applyFill="1" applyBorder="1">
      <alignment vertical="center"/>
    </xf>
    <xf numFmtId="0" fontId="8" fillId="3" borderId="63" xfId="0" applyFont="1" applyFill="1" applyBorder="1" applyAlignment="1" applyProtection="1">
      <alignment horizontal="center" vertical="center"/>
      <protection hidden="1"/>
    </xf>
    <xf numFmtId="49" fontId="8" fillId="3" borderId="4" xfId="0" applyNumberFormat="1" applyFont="1" applyFill="1" applyBorder="1" applyAlignment="1" applyProtection="1">
      <alignment horizontal="center" vertical="center"/>
      <protection locked="0"/>
    </xf>
    <xf numFmtId="0" fontId="4" fillId="0" borderId="0" xfId="0" applyFont="1">
      <alignment vertical="center"/>
    </xf>
    <xf numFmtId="49" fontId="4" fillId="0" borderId="0" xfId="0" applyNumberFormat="1" applyFont="1">
      <alignment vertical="center"/>
    </xf>
    <xf numFmtId="49" fontId="4" fillId="0" borderId="0" xfId="0" applyNumberFormat="1" applyFont="1" applyAlignment="1">
      <alignment horizontal="left"/>
    </xf>
    <xf numFmtId="49" fontId="4" fillId="0" borderId="0" xfId="0" applyNumberFormat="1" applyFont="1" applyFill="1" applyBorder="1" applyAlignment="1">
      <alignment horizontal="left"/>
    </xf>
    <xf numFmtId="0" fontId="0" fillId="3" borderId="0" xfId="0" applyFill="1">
      <alignment vertical="center"/>
    </xf>
    <xf numFmtId="0" fontId="4" fillId="0" borderId="0" xfId="0" applyFont="1" applyFill="1" applyBorder="1">
      <alignment vertical="center"/>
    </xf>
    <xf numFmtId="49" fontId="4" fillId="0" borderId="0" xfId="0" applyNumberFormat="1" applyFont="1" applyFill="1" applyBorder="1">
      <alignment vertical="center"/>
    </xf>
    <xf numFmtId="0" fontId="10" fillId="0" borderId="0" xfId="0" applyFont="1" applyFill="1" applyBorder="1">
      <alignment vertical="center"/>
    </xf>
    <xf numFmtId="0" fontId="4" fillId="0" borderId="0" xfId="0" applyFont="1">
      <alignment vertical="center"/>
    </xf>
    <xf numFmtId="0" fontId="4" fillId="0" borderId="0" xfId="0" applyFont="1" applyFill="1" applyBorder="1" applyAlignment="1"/>
    <xf numFmtId="0" fontId="4" fillId="0" borderId="0" xfId="0" applyFont="1" applyFill="1">
      <alignment vertical="center"/>
    </xf>
    <xf numFmtId="0" fontId="4" fillId="5" borderId="15"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4" xfId="0" applyFont="1" applyFill="1" applyBorder="1" applyAlignment="1">
      <alignment horizontal="center" vertical="center"/>
    </xf>
    <xf numFmtId="0" fontId="4" fillId="0" borderId="71" xfId="0" applyFont="1" applyBorder="1" applyAlignment="1">
      <alignment horizontal="center" vertical="center"/>
    </xf>
    <xf numFmtId="0" fontId="4" fillId="0" borderId="10" xfId="0" applyFont="1" applyBorder="1" applyAlignment="1">
      <alignment horizontal="center" vertical="center"/>
    </xf>
    <xf numFmtId="0" fontId="4" fillId="0" borderId="72" xfId="0" applyFont="1" applyBorder="1" applyAlignment="1">
      <alignment horizontal="center" vertical="center"/>
    </xf>
    <xf numFmtId="49" fontId="11" fillId="0" borderId="0" xfId="0" applyNumberFormat="1" applyFont="1" applyAlignment="1">
      <alignment horizontal="left"/>
    </xf>
    <xf numFmtId="0" fontId="14" fillId="0" borderId="0" xfId="0" applyFont="1">
      <alignment vertical="center"/>
    </xf>
    <xf numFmtId="0" fontId="15" fillId="0" borderId="0" xfId="0" applyFont="1">
      <alignment vertical="center"/>
    </xf>
    <xf numFmtId="49" fontId="15" fillId="0" borderId="0" xfId="0" applyNumberFormat="1" applyFont="1">
      <alignment vertical="center"/>
    </xf>
    <xf numFmtId="49" fontId="14" fillId="0" borderId="0" xfId="0" applyNumberFormat="1" applyFont="1">
      <alignment vertical="center"/>
    </xf>
    <xf numFmtId="49" fontId="15" fillId="0" borderId="0" xfId="0" applyNumberFormat="1" applyFont="1" applyAlignment="1">
      <alignment horizontal="left"/>
    </xf>
    <xf numFmtId="49" fontId="15" fillId="0" borderId="0" xfId="0" applyNumberFormat="1" applyFont="1" applyFill="1" applyAlignment="1"/>
    <xf numFmtId="0" fontId="4" fillId="6" borderId="0" xfId="0" applyFont="1" applyFill="1">
      <alignment vertical="center"/>
    </xf>
    <xf numFmtId="0" fontId="8" fillId="3" borderId="3" xfId="0" applyNumberFormat="1"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12"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75" xfId="0" applyFont="1" applyFill="1" applyBorder="1" applyAlignment="1" applyProtection="1">
      <alignment horizontal="left" vertical="center"/>
      <protection locked="0"/>
    </xf>
    <xf numFmtId="49" fontId="5" fillId="3" borderId="28" xfId="0" applyNumberFormat="1" applyFont="1" applyFill="1" applyBorder="1" applyAlignment="1" applyProtection="1">
      <alignment horizontal="center" vertical="center"/>
      <protection locked="0"/>
    </xf>
    <xf numFmtId="0" fontId="17" fillId="3" borderId="15" xfId="0" applyFont="1" applyFill="1" applyBorder="1" applyAlignment="1">
      <alignment horizontal="center" vertical="center"/>
    </xf>
    <xf numFmtId="0" fontId="17" fillId="3" borderId="34" xfId="0" applyFont="1" applyFill="1" applyBorder="1" applyAlignment="1">
      <alignment horizontal="center" vertical="center"/>
    </xf>
    <xf numFmtId="0" fontId="5" fillId="3" borderId="49" xfId="0" applyFont="1" applyFill="1" applyBorder="1" applyAlignment="1" applyProtection="1">
      <alignment horizontal="center" vertical="center"/>
    </xf>
    <xf numFmtId="0" fontId="0" fillId="3" borderId="0" xfId="0" applyFill="1" applyAlignment="1">
      <alignment horizontal="center" vertical="center"/>
    </xf>
    <xf numFmtId="0" fontId="5" fillId="3" borderId="87" xfId="0" applyFont="1" applyFill="1" applyBorder="1">
      <alignment vertical="center"/>
    </xf>
    <xf numFmtId="0" fontId="0" fillId="3" borderId="0" xfId="0" applyFont="1" applyFill="1">
      <alignment vertical="center"/>
    </xf>
    <xf numFmtId="0" fontId="4" fillId="0" borderId="0" xfId="0" applyNumberFormat="1" applyFont="1">
      <alignment vertical="center"/>
    </xf>
    <xf numFmtId="0" fontId="16" fillId="3" borderId="0" xfId="0" applyFont="1" applyFill="1" applyAlignment="1">
      <alignment horizontal="center" vertical="center"/>
    </xf>
    <xf numFmtId="0" fontId="5" fillId="3" borderId="30" xfId="0" applyFont="1" applyFill="1" applyBorder="1" applyAlignment="1" applyProtection="1">
      <alignment horizontal="center" vertical="center"/>
    </xf>
    <xf numFmtId="0" fontId="0" fillId="3" borderId="87"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ill="1" applyProtection="1">
      <alignment vertical="center"/>
    </xf>
    <xf numFmtId="0" fontId="9" fillId="3" borderId="0" xfId="0" applyFont="1" applyFill="1" applyProtection="1">
      <alignment vertical="center"/>
    </xf>
    <xf numFmtId="176" fontId="9" fillId="3" borderId="0" xfId="0" applyNumberFormat="1" applyFont="1" applyFill="1" applyProtection="1">
      <alignment vertical="center"/>
    </xf>
    <xf numFmtId="6" fontId="9" fillId="3" borderId="0" xfId="0" applyNumberFormat="1" applyFont="1" applyFill="1" applyProtection="1">
      <alignment vertical="center"/>
    </xf>
    <xf numFmtId="42" fontId="5" fillId="3" borderId="29" xfId="0" applyNumberFormat="1" applyFont="1" applyFill="1" applyBorder="1">
      <alignment vertical="center"/>
    </xf>
    <xf numFmtId="176" fontId="5" fillId="3" borderId="29" xfId="0" applyNumberFormat="1" applyFont="1" applyFill="1" applyBorder="1" applyAlignment="1">
      <alignment horizontal="center" vertical="center"/>
    </xf>
    <xf numFmtId="42" fontId="5" fillId="3" borderId="50" xfId="0" applyNumberFormat="1" applyFont="1" applyFill="1" applyBorder="1" applyAlignment="1">
      <alignment horizontal="center" vertical="center"/>
    </xf>
    <xf numFmtId="0" fontId="5" fillId="3" borderId="96" xfId="0" applyFont="1" applyFill="1" applyBorder="1" applyAlignment="1">
      <alignment horizontal="center" vertical="center"/>
    </xf>
    <xf numFmtId="42" fontId="5" fillId="3" borderId="12" xfId="0" applyNumberFormat="1" applyFont="1" applyFill="1" applyBorder="1">
      <alignment vertical="center"/>
    </xf>
    <xf numFmtId="0" fontId="5" fillId="3" borderId="12" xfId="0" applyFont="1" applyFill="1" applyBorder="1" applyAlignment="1">
      <alignment horizontal="center" vertical="center"/>
    </xf>
    <xf numFmtId="177" fontId="5" fillId="3" borderId="12" xfId="0" applyNumberFormat="1" applyFont="1" applyFill="1" applyBorder="1" applyAlignment="1">
      <alignment horizontal="center" vertical="center"/>
    </xf>
    <xf numFmtId="42" fontId="5" fillId="3" borderId="35" xfId="0" applyNumberFormat="1" applyFont="1" applyFill="1" applyBorder="1" applyAlignment="1">
      <alignment horizontal="center" vertical="center"/>
    </xf>
    <xf numFmtId="0" fontId="5" fillId="3" borderId="56" xfId="0" applyFont="1" applyFill="1" applyBorder="1">
      <alignment vertical="center"/>
    </xf>
    <xf numFmtId="0" fontId="5" fillId="3" borderId="26" xfId="0" applyFont="1" applyFill="1" applyBorder="1">
      <alignment vertical="center"/>
    </xf>
    <xf numFmtId="42" fontId="5" fillId="3" borderId="27" xfId="0" applyNumberFormat="1" applyFont="1" applyFill="1" applyBorder="1" applyAlignment="1">
      <alignment horizontal="center" vertical="center"/>
    </xf>
    <xf numFmtId="0" fontId="5" fillId="3" borderId="0" xfId="0" applyFont="1" applyFill="1" applyBorder="1">
      <alignment vertical="center"/>
    </xf>
    <xf numFmtId="42" fontId="5" fillId="3" borderId="0" xfId="0" applyNumberFormat="1" applyFont="1" applyFill="1" applyBorder="1" applyAlignment="1">
      <alignment horizontal="center" vertical="center"/>
    </xf>
    <xf numFmtId="42" fontId="5" fillId="3" borderId="57" xfId="0" applyNumberFormat="1" applyFont="1" applyFill="1" applyBorder="1">
      <alignment vertical="center"/>
    </xf>
    <xf numFmtId="0" fontId="5" fillId="3" borderId="57" xfId="0" applyFont="1" applyFill="1" applyBorder="1" applyAlignment="1">
      <alignment horizontal="center" vertical="center"/>
    </xf>
    <xf numFmtId="176" fontId="5" fillId="3" borderId="57" xfId="0" applyNumberFormat="1" applyFont="1" applyFill="1" applyBorder="1" applyAlignment="1">
      <alignment horizontal="center" vertical="center"/>
    </xf>
    <xf numFmtId="42" fontId="5" fillId="3" borderId="49" xfId="0" applyNumberFormat="1" applyFont="1" applyFill="1" applyBorder="1" applyAlignment="1">
      <alignment horizontal="center"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176" fontId="5" fillId="3" borderId="38" xfId="0" applyNumberFormat="1" applyFont="1" applyFill="1" applyBorder="1">
      <alignment vertical="center"/>
    </xf>
    <xf numFmtId="49" fontId="15" fillId="9" borderId="0" xfId="0" applyNumberFormat="1" applyFont="1" applyFill="1" applyAlignment="1"/>
    <xf numFmtId="49" fontId="15" fillId="0" borderId="0" xfId="0" applyNumberFormat="1" applyFont="1" applyFill="1" applyAlignment="1">
      <alignment horizontal="left"/>
    </xf>
    <xf numFmtId="0" fontId="21" fillId="3" borderId="3"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60" xfId="0" applyNumberFormat="1" applyFont="1" applyFill="1" applyBorder="1" applyProtection="1">
      <alignment vertical="center"/>
      <protection locked="0"/>
    </xf>
    <xf numFmtId="0" fontId="21" fillId="3" borderId="19" xfId="0" applyNumberFormat="1" applyFont="1" applyFill="1" applyBorder="1" applyProtection="1">
      <alignment vertical="center"/>
      <protection locked="0"/>
    </xf>
    <xf numFmtId="49" fontId="21" fillId="3" borderId="19" xfId="0" applyNumberFormat="1" applyFont="1" applyFill="1" applyBorder="1" applyAlignment="1" applyProtection="1">
      <alignment horizontal="center" vertical="center"/>
      <protection locked="0"/>
    </xf>
    <xf numFmtId="0" fontId="21" fillId="3" borderId="5" xfId="0" applyNumberFormat="1" applyFont="1" applyFill="1" applyBorder="1" applyProtection="1">
      <alignment vertical="center"/>
      <protection locked="0"/>
    </xf>
    <xf numFmtId="0" fontId="21" fillId="3" borderId="10" xfId="0" applyNumberFormat="1" applyFont="1" applyFill="1" applyBorder="1" applyProtection="1">
      <alignment vertical="center"/>
      <protection locked="0"/>
    </xf>
    <xf numFmtId="49" fontId="21" fillId="3" borderId="4" xfId="0" applyNumberFormat="1" applyFont="1" applyFill="1" applyBorder="1" applyAlignment="1" applyProtection="1">
      <alignment horizontal="center" vertical="center"/>
      <protection locked="0"/>
    </xf>
    <xf numFmtId="0" fontId="21" fillId="3" borderId="12" xfId="0" applyFont="1" applyFill="1" applyBorder="1" applyAlignment="1" applyProtection="1">
      <alignment horizontal="left" vertical="center"/>
      <protection locked="0"/>
    </xf>
    <xf numFmtId="0" fontId="21" fillId="3" borderId="9" xfId="0" applyFont="1" applyFill="1" applyBorder="1" applyAlignment="1" applyProtection="1">
      <alignment horizontal="left" vertical="center"/>
      <protection locked="0"/>
    </xf>
    <xf numFmtId="0" fontId="21" fillId="3" borderId="75" xfId="0" applyFont="1" applyFill="1" applyBorder="1" applyAlignment="1" applyProtection="1">
      <alignment horizontal="left" vertical="center"/>
      <protection locked="0"/>
    </xf>
    <xf numFmtId="0" fontId="4" fillId="4" borderId="0" xfId="0" applyFont="1" applyFill="1">
      <alignment vertical="center"/>
    </xf>
    <xf numFmtId="0" fontId="24" fillId="0" borderId="0" xfId="2">
      <alignment vertical="center"/>
    </xf>
    <xf numFmtId="0" fontId="26" fillId="0" borderId="0" xfId="2" applyFont="1" applyBorder="1" applyAlignment="1"/>
    <xf numFmtId="0" fontId="27" fillId="0" borderId="29" xfId="2" applyFont="1" applyBorder="1" applyAlignment="1">
      <alignment horizontal="center"/>
    </xf>
    <xf numFmtId="0" fontId="24" fillId="0" borderId="0" xfId="2" applyAlignment="1">
      <alignment horizontal="right" vertical="center"/>
    </xf>
    <xf numFmtId="0" fontId="24" fillId="0" borderId="0" xfId="2" applyProtection="1">
      <alignment vertical="center"/>
      <protection locked="0" hidden="1"/>
    </xf>
    <xf numFmtId="0" fontId="24" fillId="0" borderId="0" xfId="2" applyAlignment="1" applyProtection="1">
      <alignment horizontal="right" vertical="center"/>
      <protection locked="0" hidden="1"/>
    </xf>
    <xf numFmtId="0" fontId="24" fillId="0" borderId="29" xfId="2" applyBorder="1" applyAlignment="1" applyProtection="1">
      <alignment vertical="center"/>
      <protection locked="0" hidden="1"/>
    </xf>
    <xf numFmtId="0" fontId="24" fillId="0" borderId="0" xfId="2" applyAlignment="1">
      <alignment horizontal="center" vertical="center"/>
    </xf>
    <xf numFmtId="0" fontId="30" fillId="0" borderId="0" xfId="2" applyFont="1" applyAlignment="1">
      <alignment horizontal="right" vertical="center"/>
    </xf>
    <xf numFmtId="0" fontId="30" fillId="0" borderId="0" xfId="2" applyFont="1" applyAlignment="1"/>
    <xf numFmtId="0" fontId="30" fillId="0" borderId="0" xfId="2" applyFont="1" applyAlignment="1">
      <alignment vertical="center"/>
    </xf>
    <xf numFmtId="0" fontId="24" fillId="0" borderId="0" xfId="2" applyAlignment="1">
      <alignment vertical="center"/>
    </xf>
    <xf numFmtId="180" fontId="24" fillId="0" borderId="0" xfId="2" applyNumberFormat="1" applyBorder="1" applyAlignment="1">
      <alignment horizontal="center"/>
    </xf>
    <xf numFmtId="0" fontId="24" fillId="0" borderId="0" xfId="2" applyBorder="1" applyAlignment="1" applyProtection="1">
      <alignment horizontal="center"/>
      <protection locked="0" hidden="1"/>
    </xf>
    <xf numFmtId="0" fontId="35" fillId="3" borderId="0" xfId="0" applyFont="1" applyFill="1">
      <alignment vertical="center"/>
    </xf>
    <xf numFmtId="0" fontId="37" fillId="3" borderId="0" xfId="3" applyFont="1" applyFill="1">
      <alignment vertical="center"/>
    </xf>
    <xf numFmtId="0" fontId="0" fillId="0" borderId="0" xfId="0" applyAlignment="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top" wrapText="1"/>
      <protection locked="0"/>
    </xf>
    <xf numFmtId="0" fontId="42" fillId="0" borderId="0" xfId="0" applyFont="1" applyAlignment="1">
      <alignment horizontal="right" vertical="center"/>
    </xf>
    <xf numFmtId="0" fontId="44" fillId="0" borderId="0" xfId="0" applyFont="1" applyAlignment="1">
      <alignment vertical="center"/>
    </xf>
    <xf numFmtId="0" fontId="4" fillId="0" borderId="0" xfId="0" applyFont="1" applyAlignment="1">
      <alignment horizontal="center" vertical="center"/>
    </xf>
    <xf numFmtId="0" fontId="35" fillId="0" borderId="0" xfId="0" applyFont="1">
      <alignment vertical="center"/>
    </xf>
    <xf numFmtId="0" fontId="4" fillId="0" borderId="0" xfId="0" applyFont="1" applyAlignment="1">
      <alignment horizontal="right" vertical="center"/>
    </xf>
    <xf numFmtId="0" fontId="4" fillId="0" borderId="0" xfId="0" applyFont="1" applyAlignment="1">
      <alignment vertical="center"/>
    </xf>
    <xf numFmtId="182" fontId="4" fillId="0" borderId="0" xfId="0" applyNumberFormat="1" applyFont="1">
      <alignment vertical="center"/>
    </xf>
    <xf numFmtId="0" fontId="50" fillId="0" borderId="0" xfId="0" applyFont="1" applyAlignment="1">
      <alignment horizontal="right" vertical="center"/>
    </xf>
    <xf numFmtId="181" fontId="35" fillId="0" borderId="0" xfId="0" applyNumberFormat="1" applyFont="1" applyBorder="1" applyAlignment="1" applyProtection="1">
      <alignment horizontal="center" vertical="center"/>
    </xf>
    <xf numFmtId="47" fontId="4"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48" fillId="0" borderId="0" xfId="0" applyFont="1" applyAlignment="1">
      <alignment horizontal="right"/>
    </xf>
    <xf numFmtId="0" fontId="50" fillId="0" borderId="0" xfId="0" applyFont="1">
      <alignment vertical="center"/>
    </xf>
    <xf numFmtId="0" fontId="46" fillId="0" borderId="0" xfId="0" applyFont="1" applyBorder="1" applyAlignment="1" applyProtection="1">
      <alignment vertical="center" wrapText="1"/>
      <protection locked="0"/>
    </xf>
    <xf numFmtId="0" fontId="46" fillId="0" borderId="29" xfId="0" applyFont="1" applyBorder="1" applyAlignment="1" applyProtection="1">
      <alignment vertical="center" wrapText="1"/>
      <protection locked="0"/>
    </xf>
    <xf numFmtId="0" fontId="4"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Protection="1">
      <alignment vertical="center"/>
    </xf>
    <xf numFmtId="0" fontId="42" fillId="0" borderId="0" xfId="0" applyFont="1" applyAlignment="1" applyProtection="1">
      <alignment horizontal="right" vertical="center"/>
    </xf>
    <xf numFmtId="0" fontId="4" fillId="0" borderId="0" xfId="0" applyFont="1" applyAlignment="1" applyProtection="1">
      <alignment horizontal="center" vertical="center"/>
    </xf>
    <xf numFmtId="0" fontId="35" fillId="0" borderId="0" xfId="0" applyFont="1" applyProtection="1">
      <alignment vertical="center"/>
    </xf>
    <xf numFmtId="0" fontId="10" fillId="0" borderId="0" xfId="0" applyFont="1" applyBorder="1" applyAlignment="1" applyProtection="1">
      <alignment horizontal="center" vertical="center"/>
    </xf>
    <xf numFmtId="0" fontId="4" fillId="0" borderId="0" xfId="0" applyFont="1" applyAlignment="1" applyProtection="1">
      <alignment vertical="center"/>
    </xf>
    <xf numFmtId="182" fontId="4" fillId="0" borderId="0" xfId="0" applyNumberFormat="1" applyFont="1" applyProtection="1">
      <alignment vertical="center"/>
    </xf>
    <xf numFmtId="0" fontId="50" fillId="0" borderId="0" xfId="0" applyFont="1" applyAlignment="1" applyProtection="1">
      <alignment horizontal="right" vertical="center"/>
    </xf>
    <xf numFmtId="0" fontId="50" fillId="0" borderId="0" xfId="0" applyFont="1" applyProtection="1">
      <alignment vertical="center"/>
    </xf>
    <xf numFmtId="0" fontId="48" fillId="0" borderId="0" xfId="0" applyFont="1" applyAlignment="1" applyProtection="1"/>
    <xf numFmtId="0" fontId="4" fillId="0" borderId="0" xfId="0" applyFont="1" applyBorder="1" applyAlignment="1">
      <alignment vertical="center"/>
    </xf>
    <xf numFmtId="181" fontId="4" fillId="0" borderId="0" xfId="0" applyNumberFormat="1" applyFont="1" applyBorder="1" applyAlignment="1">
      <alignment vertical="center"/>
    </xf>
    <xf numFmtId="47" fontId="4" fillId="0" borderId="0" xfId="0" applyNumberFormat="1" applyFont="1" applyBorder="1" applyAlignment="1" applyProtection="1">
      <alignment vertical="center"/>
    </xf>
    <xf numFmtId="0" fontId="4" fillId="0" borderId="0" xfId="0" applyNumberFormat="1" applyFont="1" applyBorder="1" applyAlignment="1" applyProtection="1">
      <alignment vertical="center"/>
    </xf>
    <xf numFmtId="0" fontId="46" fillId="0" borderId="0" xfId="0" applyFont="1" applyBorder="1" applyAlignment="1" applyProtection="1">
      <protection locked="0"/>
    </xf>
    <xf numFmtId="0" fontId="4" fillId="0" borderId="29" xfId="0" applyFont="1" applyBorder="1" applyAlignment="1" applyProtection="1">
      <alignment vertical="center"/>
      <protection locked="0"/>
    </xf>
    <xf numFmtId="0" fontId="4" fillId="0" borderId="0" xfId="0" applyNumberFormat="1" applyFont="1" applyAlignment="1">
      <alignment horizontal="right" vertical="center"/>
    </xf>
    <xf numFmtId="49" fontId="4" fillId="0" borderId="0" xfId="0" applyNumberFormat="1" applyFont="1" applyFill="1" applyBorder="1" applyAlignment="1">
      <alignment horizontal="center"/>
    </xf>
    <xf numFmtId="49" fontId="15" fillId="0" borderId="0" xfId="0" applyNumberFormat="1" applyFont="1" applyFill="1" applyAlignment="1">
      <alignment horizontal="right" vertical="center"/>
    </xf>
    <xf numFmtId="49" fontId="15" fillId="0" borderId="0" xfId="0" applyNumberFormat="1" applyFont="1" applyAlignment="1">
      <alignment horizontal="right"/>
    </xf>
    <xf numFmtId="0" fontId="15" fillId="0" borderId="0" xfId="0" applyNumberFormat="1" applyFont="1">
      <alignment vertical="center"/>
    </xf>
    <xf numFmtId="181" fontId="34" fillId="0" borderId="0" xfId="0" quotePrefix="1" applyNumberFormat="1" applyFont="1" applyFill="1" applyBorder="1" applyAlignment="1" applyProtection="1"/>
    <xf numFmtId="181" fontId="34" fillId="0" borderId="29" xfId="0" quotePrefix="1" applyNumberFormat="1" applyFont="1" applyFill="1" applyBorder="1" applyAlignment="1" applyProtection="1"/>
    <xf numFmtId="0" fontId="35" fillId="0" borderId="0" xfId="0" applyFont="1" applyProtection="1">
      <alignment vertical="center"/>
      <protection locked="0"/>
    </xf>
    <xf numFmtId="0" fontId="24" fillId="0" borderId="0" xfId="2" applyAlignment="1">
      <alignment horizontal="left" vertical="center"/>
    </xf>
    <xf numFmtId="0" fontId="24" fillId="0" borderId="13" xfId="2" applyBorder="1" applyAlignment="1">
      <alignment horizontal="center" vertical="center"/>
    </xf>
    <xf numFmtId="0" fontId="24" fillId="0" borderId="14" xfId="2" applyBorder="1" applyAlignment="1">
      <alignment horizontal="center" vertical="center"/>
    </xf>
    <xf numFmtId="0" fontId="24" fillId="0" borderId="17" xfId="2" applyBorder="1" applyAlignment="1">
      <alignment horizontal="center" vertical="center"/>
    </xf>
    <xf numFmtId="0" fontId="24" fillId="0" borderId="79" xfId="2" applyBorder="1" applyAlignment="1">
      <alignment horizontal="center" vertical="center"/>
    </xf>
    <xf numFmtId="0" fontId="24" fillId="0" borderId="1" xfId="2" applyBorder="1" applyAlignment="1">
      <alignment horizontal="center" vertical="center"/>
    </xf>
    <xf numFmtId="0" fontId="24" fillId="0" borderId="0" xfId="2" applyBorder="1" applyAlignment="1">
      <alignment horizontal="left" vertical="center"/>
    </xf>
    <xf numFmtId="0" fontId="24" fillId="0" borderId="0" xfId="2" applyFill="1" applyBorder="1" applyAlignment="1">
      <alignment horizontal="center" vertical="center"/>
    </xf>
    <xf numFmtId="0" fontId="24" fillId="0" borderId="0" xfId="2" applyBorder="1">
      <alignment vertical="center"/>
    </xf>
    <xf numFmtId="0" fontId="24" fillId="0" borderId="57" xfId="2" applyBorder="1" applyAlignment="1">
      <alignment horizontal="center" vertical="center"/>
    </xf>
    <xf numFmtId="0" fontId="24" fillId="0" borderId="79" xfId="2" applyBorder="1" applyAlignment="1" applyProtection="1">
      <alignment horizontal="left" vertical="center"/>
      <protection locked="0"/>
    </xf>
    <xf numFmtId="0" fontId="24" fillId="0" borderId="1" xfId="2" applyBorder="1" applyAlignment="1" applyProtection="1">
      <alignment horizontal="center" vertical="center"/>
      <protection locked="0"/>
    </xf>
    <xf numFmtId="181" fontId="24" fillId="0" borderId="80" xfId="2" applyNumberFormat="1" applyBorder="1" applyAlignment="1" applyProtection="1">
      <alignment horizontal="center" vertical="center"/>
      <protection locked="0"/>
    </xf>
    <xf numFmtId="0" fontId="24" fillId="0" borderId="102" xfId="2" applyBorder="1" applyProtection="1">
      <alignment vertical="center"/>
      <protection locked="0"/>
    </xf>
    <xf numFmtId="179" fontId="24" fillId="0" borderId="80" xfId="2" applyNumberFormat="1" applyBorder="1" applyAlignment="1" applyProtection="1">
      <alignment horizontal="center" vertical="center"/>
      <protection locked="0"/>
    </xf>
    <xf numFmtId="0" fontId="4" fillId="3" borderId="0" xfId="0" applyFont="1" applyFill="1" applyAlignment="1">
      <alignment vertical="center"/>
    </xf>
    <xf numFmtId="0" fontId="9" fillId="3" borderId="0" xfId="0" applyFont="1" applyFill="1" applyAlignment="1" applyProtection="1">
      <alignment horizontal="center" vertical="center"/>
      <protection locked="0"/>
    </xf>
    <xf numFmtId="0" fontId="9" fillId="3" borderId="0" xfId="0" applyFont="1" applyFill="1" applyProtection="1">
      <alignment vertical="center"/>
      <protection locked="0"/>
    </xf>
    <xf numFmtId="0" fontId="0" fillId="3" borderId="0" xfId="0" applyFill="1" applyProtection="1">
      <alignment vertical="center"/>
      <protection locked="0"/>
    </xf>
    <xf numFmtId="0" fontId="5" fillId="3" borderId="0" xfId="0" applyFont="1" applyFill="1" applyBorder="1" applyAlignment="1" applyProtection="1">
      <alignment horizontal="left" vertical="top" wrapText="1"/>
      <protection locked="0"/>
    </xf>
    <xf numFmtId="0" fontId="5" fillId="3" borderId="76"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17" fillId="3" borderId="2" xfId="0" applyFont="1" applyFill="1" applyBorder="1" applyAlignment="1">
      <alignment horizontal="center" vertical="center"/>
    </xf>
    <xf numFmtId="0" fontId="5" fillId="3" borderId="0" xfId="0" applyFont="1" applyFill="1" applyAlignment="1">
      <alignment horizontal="center" vertical="center"/>
    </xf>
    <xf numFmtId="0" fontId="5"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24" fillId="0" borderId="0" xfId="2" applyBorder="1" applyAlignment="1">
      <alignment horizontal="center" vertical="center"/>
    </xf>
    <xf numFmtId="0" fontId="24" fillId="0" borderId="0" xfId="2" applyBorder="1" applyAlignment="1">
      <alignment horizontal="center"/>
    </xf>
    <xf numFmtId="0" fontId="50" fillId="0" borderId="0" xfId="0" applyFont="1" applyAlignment="1">
      <alignment horizontal="left" vertical="center"/>
    </xf>
    <xf numFmtId="0" fontId="4" fillId="0" borderId="29" xfId="0" applyFont="1" applyBorder="1" applyAlignment="1" applyProtection="1">
      <alignment horizontal="center" vertical="center"/>
      <protection locked="0"/>
    </xf>
    <xf numFmtId="0" fontId="47" fillId="0" borderId="29" xfId="0" applyFont="1" applyBorder="1" applyAlignment="1" applyProtection="1">
      <alignment horizontal="center"/>
      <protection locked="0"/>
    </xf>
    <xf numFmtId="49" fontId="4" fillId="0" borderId="0" xfId="0" applyNumberFormat="1" applyFont="1" applyAlignment="1" applyProtection="1">
      <alignmen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Protection="1">
      <alignment vertical="center"/>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left" vertical="center"/>
      <protection locked="0"/>
    </xf>
    <xf numFmtId="49" fontId="15" fillId="0" borderId="0" xfId="0" applyNumberFormat="1" applyFont="1" applyAlignment="1"/>
    <xf numFmtId="49" fontId="15" fillId="0" borderId="0" xfId="5" applyNumberFormat="1" applyFont="1"/>
    <xf numFmtId="49" fontId="15" fillId="0" borderId="0" xfId="5" applyNumberFormat="1" applyFont="1" applyAlignment="1">
      <alignment horizontal="left"/>
    </xf>
    <xf numFmtId="0" fontId="4" fillId="3" borderId="0" xfId="0" applyFont="1" applyFill="1" applyAlignment="1"/>
    <xf numFmtId="0" fontId="34" fillId="3" borderId="0" xfId="0" applyFont="1" applyFill="1" applyBorder="1" applyAlignment="1">
      <alignment horizontal="center" vertical="center"/>
    </xf>
    <xf numFmtId="0" fontId="0" fillId="3" borderId="0" xfId="0" applyFill="1" applyBorder="1">
      <alignment vertical="center"/>
    </xf>
    <xf numFmtId="0" fontId="50" fillId="0" borderId="0" xfId="0" applyFont="1" applyFill="1" applyBorder="1" applyAlignment="1">
      <alignment vertical="center"/>
    </xf>
    <xf numFmtId="0" fontId="56" fillId="3" borderId="0" xfId="0" applyFont="1" applyFill="1">
      <alignment vertical="center"/>
    </xf>
    <xf numFmtId="0" fontId="0" fillId="3" borderId="0" xfId="0" applyFill="1" applyAlignment="1"/>
    <xf numFmtId="0" fontId="58" fillId="3" borderId="0" xfId="3" applyFont="1" applyFill="1">
      <alignment vertical="center"/>
    </xf>
    <xf numFmtId="0" fontId="59" fillId="3" borderId="0" xfId="0" applyFont="1" applyFill="1" applyAlignment="1"/>
    <xf numFmtId="0" fontId="60" fillId="3" borderId="0" xfId="3" applyFont="1" applyFill="1">
      <alignment vertical="center"/>
    </xf>
    <xf numFmtId="0" fontId="61" fillId="3" borderId="0" xfId="3" applyFont="1" applyFill="1">
      <alignment vertical="center"/>
    </xf>
    <xf numFmtId="0" fontId="62" fillId="3" borderId="0" xfId="0" applyFont="1" applyFill="1" applyAlignment="1"/>
    <xf numFmtId="56" fontId="63" fillId="3" borderId="0" xfId="0" applyNumberFormat="1" applyFont="1" applyFill="1" applyAlignment="1"/>
    <xf numFmtId="56" fontId="63" fillId="3" borderId="0" xfId="0" applyNumberFormat="1" applyFont="1" applyFill="1">
      <alignment vertical="center"/>
    </xf>
    <xf numFmtId="0" fontId="56" fillId="3" borderId="0" xfId="0" applyFont="1" applyFill="1" applyAlignment="1"/>
    <xf numFmtId="0" fontId="4" fillId="0" borderId="0" xfId="0" applyFont="1" applyAlignment="1"/>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Fill="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49" fontId="15" fillId="0" borderId="0" xfId="5" applyNumberFormat="1" applyFont="1" applyAlignment="1">
      <alignment horizontal="left"/>
    </xf>
    <xf numFmtId="0" fontId="54" fillId="0" borderId="1" xfId="2" applyFont="1" applyBorder="1" applyAlignment="1" applyProtection="1">
      <alignment horizontal="right" vertical="center" indent="1"/>
      <protection locked="0"/>
    </xf>
    <xf numFmtId="0" fontId="54" fillId="0" borderId="24" xfId="2" applyFont="1" applyBorder="1" applyAlignment="1" applyProtection="1">
      <alignment horizontal="right" vertical="center" indent="1"/>
      <protection locked="0"/>
    </xf>
    <xf numFmtId="0" fontId="24" fillId="0" borderId="88" xfId="2" applyBorder="1" applyProtection="1">
      <alignment vertical="center"/>
      <protection locked="0"/>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54" xfId="0" applyFont="1" applyFill="1" applyBorder="1" applyAlignment="1" applyProtection="1">
      <alignment vertical="center"/>
    </xf>
    <xf numFmtId="0" fontId="9" fillId="3" borderId="64" xfId="0" applyFont="1" applyFill="1" applyBorder="1" applyAlignment="1" applyProtection="1">
      <alignment vertical="center"/>
    </xf>
    <xf numFmtId="5" fontId="9" fillId="3" borderId="25" xfId="0" applyNumberFormat="1" applyFont="1" applyFill="1" applyBorder="1" applyAlignment="1" applyProtection="1">
      <alignment vertical="center"/>
    </xf>
    <xf numFmtId="5" fontId="9" fillId="3" borderId="27" xfId="0" applyNumberFormat="1" applyFont="1" applyFill="1" applyBorder="1" applyAlignment="1" applyProtection="1">
      <alignment vertical="center"/>
    </xf>
    <xf numFmtId="0" fontId="9" fillId="3" borderId="38" xfId="0" applyFont="1" applyFill="1" applyBorder="1" applyAlignment="1" applyProtection="1">
      <alignment vertical="center"/>
    </xf>
    <xf numFmtId="0" fontId="9" fillId="3" borderId="0" xfId="0" applyFont="1" applyFill="1" applyBorder="1" applyAlignment="1" applyProtection="1">
      <alignment horizontal="center" vertical="center"/>
    </xf>
    <xf numFmtId="0" fontId="24" fillId="0" borderId="19" xfId="2" applyBorder="1" applyProtection="1">
      <alignment vertical="center"/>
      <protection locked="0"/>
    </xf>
    <xf numFmtId="0" fontId="24" fillId="0" borderId="99" xfId="2" applyBorder="1" applyProtection="1">
      <alignment vertical="center"/>
      <protection locked="0"/>
    </xf>
    <xf numFmtId="0" fontId="55" fillId="3" borderId="0" xfId="0" applyFont="1" applyFill="1" applyAlignment="1" applyProtection="1">
      <alignment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5" fillId="0" borderId="1" xfId="0" applyFont="1" applyBorder="1" applyAlignment="1" applyProtection="1">
      <alignment horizontal="center" vertical="center"/>
      <protection hidden="1"/>
    </xf>
    <xf numFmtId="0" fontId="64" fillId="3" borderId="1" xfId="0" applyFont="1" applyFill="1" applyBorder="1">
      <alignment vertical="center"/>
    </xf>
    <xf numFmtId="180" fontId="5" fillId="0" borderId="1" xfId="0" applyNumberFormat="1" applyFont="1" applyBorder="1" applyAlignment="1" applyProtection="1">
      <alignment horizontal="left" vertical="center"/>
      <protection hidden="1"/>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0" fillId="3" borderId="1" xfId="0" applyFill="1" applyBorder="1">
      <alignment vertical="center"/>
    </xf>
    <xf numFmtId="0" fontId="64" fillId="0" borderId="1" xfId="0" applyFont="1" applyBorder="1">
      <alignment vertical="center"/>
    </xf>
    <xf numFmtId="0" fontId="5" fillId="0" borderId="1" xfId="0" applyFont="1" applyBorder="1" applyProtection="1">
      <alignment vertical="center"/>
      <protection hidden="1"/>
    </xf>
    <xf numFmtId="0" fontId="65" fillId="0" borderId="1" xfId="0" applyFont="1" applyBorder="1">
      <alignment vertical="center"/>
    </xf>
    <xf numFmtId="0" fontId="0" fillId="3" borderId="1" xfId="0" applyFill="1" applyBorder="1" applyProtection="1">
      <alignment vertical="center"/>
    </xf>
    <xf numFmtId="0" fontId="66" fillId="0" borderId="1" xfId="0" applyFont="1" applyBorder="1" applyAlignment="1" applyProtection="1">
      <alignment horizontal="center" vertical="center"/>
      <protection hidden="1"/>
    </xf>
    <xf numFmtId="0" fontId="66" fillId="0" borderId="101" xfId="0" applyFont="1" applyBorder="1" applyAlignment="1" applyProtection="1">
      <alignment horizontal="center" vertical="center"/>
      <protection hidden="1"/>
    </xf>
    <xf numFmtId="0" fontId="5" fillId="0" borderId="1" xfId="0" applyFont="1" applyBorder="1" applyAlignment="1" applyProtection="1">
      <alignment horizontal="left" vertical="center"/>
      <protection hidden="1"/>
    </xf>
    <xf numFmtId="0" fontId="66" fillId="0" borderId="3" xfId="0" applyFont="1" applyBorder="1" applyAlignment="1" applyProtection="1">
      <alignment horizontal="center" vertical="center"/>
      <protection hidden="1"/>
    </xf>
    <xf numFmtId="0" fontId="66" fillId="0" borderId="84" xfId="0" applyFont="1" applyBorder="1" applyAlignment="1" applyProtection="1">
      <alignment horizontal="center" vertical="center"/>
      <protection hidden="1"/>
    </xf>
    <xf numFmtId="0" fontId="66" fillId="0" borderId="101" xfId="0" applyFont="1" applyBorder="1" applyAlignment="1" applyProtection="1">
      <alignment horizontal="center" vertical="center"/>
      <protection hidden="1"/>
    </xf>
    <xf numFmtId="0" fontId="5" fillId="5" borderId="99" xfId="0" applyFont="1" applyFill="1" applyBorder="1" applyAlignment="1" applyProtection="1">
      <alignment horizontal="center" vertical="center"/>
      <protection hidden="1"/>
    </xf>
    <xf numFmtId="14" fontId="5" fillId="0" borderId="1" xfId="0" applyNumberFormat="1" applyFont="1" applyBorder="1" applyAlignment="1" applyProtection="1">
      <alignment horizontal="center" vertical="center"/>
      <protection hidden="1"/>
    </xf>
    <xf numFmtId="0" fontId="8" fillId="3" borderId="1" xfId="0" applyNumberFormat="1" applyFont="1" applyFill="1" applyBorder="1" applyProtection="1">
      <alignment vertical="center"/>
      <protection locked="0"/>
    </xf>
    <xf numFmtId="0" fontId="8" fillId="3" borderId="58" xfId="0" applyNumberFormat="1" applyFont="1" applyFill="1" applyBorder="1" applyProtection="1">
      <alignment vertical="center"/>
      <protection locked="0"/>
    </xf>
    <xf numFmtId="0" fontId="8" fillId="3" borderId="4" xfId="0" applyNumberFormat="1" applyFont="1" applyFill="1" applyBorder="1" applyProtection="1">
      <alignment vertical="center"/>
      <protection locked="0"/>
    </xf>
    <xf numFmtId="0" fontId="8" fillId="3" borderId="3" xfId="0" applyNumberFormat="1" applyFont="1" applyFill="1" applyBorder="1" applyProtection="1">
      <alignment vertical="center"/>
      <protection locked="0"/>
    </xf>
    <xf numFmtId="0" fontId="8" fillId="3" borderId="2" xfId="0" applyNumberFormat="1" applyFont="1" applyFill="1" applyBorder="1" applyProtection="1">
      <alignment vertical="center"/>
      <protection locked="0"/>
    </xf>
    <xf numFmtId="0" fontId="8" fillId="3" borderId="8" xfId="0" applyNumberFormat="1" applyFont="1" applyFill="1" applyBorder="1" applyProtection="1">
      <alignment vertical="center"/>
      <protection locked="0"/>
    </xf>
    <xf numFmtId="0" fontId="5" fillId="0" borderId="99" xfId="0" applyFont="1" applyBorder="1" applyProtection="1">
      <alignment vertical="center"/>
      <protection hidden="1"/>
    </xf>
    <xf numFmtId="0" fontId="64" fillId="0" borderId="0" xfId="0" applyFont="1">
      <alignment vertical="center"/>
    </xf>
    <xf numFmtId="0" fontId="9"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9" fillId="3" borderId="8" xfId="0" applyFont="1" applyFill="1" applyBorder="1" applyAlignment="1" applyProtection="1">
      <alignment vertical="center"/>
    </xf>
    <xf numFmtId="0" fontId="9" fillId="3" borderId="18" xfId="0" applyFont="1" applyFill="1" applyBorder="1" applyAlignment="1" applyProtection="1">
      <alignment vertical="center"/>
    </xf>
    <xf numFmtId="0" fontId="21" fillId="3" borderId="28" xfId="0" applyNumberFormat="1" applyFont="1" applyFill="1" applyBorder="1" applyProtection="1">
      <alignment vertical="center"/>
      <protection locked="0"/>
    </xf>
    <xf numFmtId="0" fontId="21" fillId="3" borderId="8" xfId="0" applyNumberFormat="1" applyFont="1" applyFill="1" applyBorder="1" applyProtection="1">
      <alignment vertical="center"/>
      <protection locked="0"/>
    </xf>
    <xf numFmtId="0" fontId="13" fillId="3" borderId="0" xfId="0" applyFont="1" applyFill="1" applyAlignment="1" applyProtection="1">
      <alignment horizontal="center" vertical="center"/>
    </xf>
    <xf numFmtId="0" fontId="9" fillId="3" borderId="0" xfId="0" applyFont="1" applyFill="1" applyBorder="1" applyAlignment="1" applyProtection="1">
      <alignment vertical="center"/>
      <protection locked="0"/>
    </xf>
    <xf numFmtId="0" fontId="9" fillId="3" borderId="0" xfId="0" applyFont="1" applyFill="1" applyAlignment="1" applyProtection="1">
      <alignment horizontal="right" vertical="center"/>
      <protection locked="0"/>
    </xf>
    <xf numFmtId="0" fontId="24" fillId="3" borderId="20" xfId="0" applyFont="1" applyFill="1" applyBorder="1" applyAlignment="1" applyProtection="1">
      <alignment horizontal="center" vertical="center"/>
    </xf>
    <xf numFmtId="0" fontId="24" fillId="3" borderId="38" xfId="0" applyFont="1" applyFill="1" applyBorder="1" applyAlignment="1" applyProtection="1">
      <alignment horizontal="center" vertical="center"/>
    </xf>
    <xf numFmtId="0" fontId="5" fillId="3" borderId="0" xfId="0" applyFont="1" applyFill="1" applyProtection="1">
      <alignment vertical="center"/>
    </xf>
    <xf numFmtId="0" fontId="8" fillId="3" borderId="3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3" borderId="28" xfId="0" applyNumberFormat="1" applyFont="1" applyFill="1" applyBorder="1" applyProtection="1">
      <alignment vertical="center"/>
      <protection locked="0"/>
    </xf>
    <xf numFmtId="49" fontId="24" fillId="0" borderId="79" xfId="2" applyNumberFormat="1" applyBorder="1" applyAlignment="1" applyProtection="1">
      <alignment horizontal="left" vertical="center"/>
      <protection locked="0"/>
    </xf>
    <xf numFmtId="183" fontId="24" fillId="0" borderId="0" xfId="2" applyNumberFormat="1">
      <alignment vertical="center"/>
    </xf>
    <xf numFmtId="0" fontId="24" fillId="0" borderId="0" xfId="2" applyNumberFormat="1">
      <alignment vertical="center"/>
    </xf>
    <xf numFmtId="0" fontId="76" fillId="0" borderId="45" xfId="0" applyFont="1" applyBorder="1">
      <alignment vertical="center"/>
    </xf>
    <xf numFmtId="0" fontId="53" fillId="0" borderId="0" xfId="0" applyFont="1">
      <alignment vertical="center"/>
    </xf>
    <xf numFmtId="0" fontId="24" fillId="0" borderId="0" xfId="0" applyFont="1" applyFill="1" applyBorder="1" applyAlignment="1" applyProtection="1">
      <alignment horizontal="center" vertical="center"/>
    </xf>
    <xf numFmtId="0" fontId="5" fillId="0" borderId="79" xfId="0" applyFont="1" applyBorder="1" applyAlignment="1" applyProtection="1">
      <alignment horizontal="center" vertical="center"/>
      <protection hidden="1"/>
    </xf>
    <xf numFmtId="0" fontId="15" fillId="0" borderId="0" xfId="0" applyFont="1" applyAlignment="1">
      <alignment horizontal="left" vertical="center"/>
    </xf>
    <xf numFmtId="0" fontId="15" fillId="0" borderId="0" xfId="0" applyFont="1" applyFill="1" applyAlignment="1">
      <alignment horizontal="left"/>
    </xf>
    <xf numFmtId="0" fontId="0" fillId="0" borderId="0" xfId="0" applyFill="1">
      <alignment vertical="center"/>
    </xf>
    <xf numFmtId="180" fontId="5" fillId="0" borderId="1" xfId="0" applyNumberFormat="1" applyFont="1" applyBorder="1" applyAlignment="1" applyProtection="1">
      <alignment horizontal="center" vertical="center"/>
      <protection hidden="1"/>
    </xf>
    <xf numFmtId="0" fontId="65" fillId="0" borderId="1" xfId="0" applyFont="1" applyFill="1" applyBorder="1">
      <alignment vertical="center"/>
    </xf>
    <xf numFmtId="0" fontId="9" fillId="3" borderId="0" xfId="0" applyNumberFormat="1" applyFont="1" applyFill="1" applyProtection="1">
      <alignment vertical="center"/>
    </xf>
    <xf numFmtId="0" fontId="0" fillId="3" borderId="0" xfId="0" applyFill="1" applyAlignment="1" applyProtection="1">
      <alignment horizontal="center" vertical="center"/>
    </xf>
    <xf numFmtId="0" fontId="9" fillId="3" borderId="5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55" xfId="0" applyFont="1" applyFill="1" applyBorder="1" applyProtection="1">
      <alignment vertical="center"/>
    </xf>
    <xf numFmtId="0" fontId="9" fillId="3" borderId="0" xfId="0" applyFont="1" applyFill="1" applyAlignment="1" applyProtection="1">
      <alignment horizontal="right" vertical="center"/>
    </xf>
    <xf numFmtId="0" fontId="9" fillId="3" borderId="5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8" xfId="0" applyFont="1" applyFill="1" applyBorder="1" applyAlignment="1" applyProtection="1">
      <alignment horizontal="center" vertical="center"/>
    </xf>
    <xf numFmtId="49" fontId="21" fillId="3" borderId="4" xfId="0" applyNumberFormat="1" applyFont="1" applyFill="1" applyBorder="1" applyAlignment="1" applyProtection="1">
      <alignment horizontal="center" vertical="center"/>
      <protection locked="0"/>
    </xf>
    <xf numFmtId="0" fontId="67" fillId="3" borderId="38" xfId="0" applyFont="1" applyFill="1" applyBorder="1" applyAlignment="1" applyProtection="1">
      <alignment vertical="center"/>
    </xf>
    <xf numFmtId="0" fontId="67" fillId="3" borderId="0" xfId="0" applyFont="1" applyFill="1" applyBorder="1" applyAlignment="1" applyProtection="1">
      <alignment vertical="center"/>
    </xf>
    <xf numFmtId="0" fontId="55" fillId="3" borderId="0" xfId="0" applyNumberFormat="1" applyFont="1" applyFill="1" applyBorder="1" applyAlignment="1" applyProtection="1">
      <alignment vertical="center"/>
    </xf>
    <xf numFmtId="0" fontId="0" fillId="3" borderId="0" xfId="0" applyFill="1" applyBorder="1" applyProtection="1">
      <alignment vertical="center"/>
    </xf>
    <xf numFmtId="0" fontId="9" fillId="3" borderId="26" xfId="0" applyFont="1" applyFill="1" applyBorder="1" applyAlignment="1" applyProtection="1">
      <alignment vertical="center"/>
    </xf>
    <xf numFmtId="0" fontId="8" fillId="3" borderId="3" xfId="0" applyNumberFormat="1"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0" fillId="0" borderId="0" xfId="0" applyProtection="1">
      <alignment vertical="center"/>
      <protection hidden="1"/>
    </xf>
    <xf numFmtId="0" fontId="18" fillId="3" borderId="0" xfId="0" applyFont="1" applyFill="1" applyBorder="1" applyAlignment="1" applyProtection="1">
      <alignment horizontal="center" vertical="top"/>
    </xf>
    <xf numFmtId="0" fontId="79" fillId="3" borderId="20" xfId="0" applyFont="1" applyFill="1" applyBorder="1" applyAlignment="1" applyProtection="1">
      <alignment horizontal="center" vertical="center"/>
    </xf>
    <xf numFmtId="0" fontId="79" fillId="3" borderId="38" xfId="0" applyFont="1" applyFill="1" applyBorder="1" applyAlignment="1" applyProtection="1">
      <alignment horizontal="center" vertical="center"/>
    </xf>
    <xf numFmtId="49" fontId="21" fillId="3" borderId="0" xfId="0" applyNumberFormat="1" applyFont="1" applyFill="1" applyBorder="1" applyAlignment="1" applyProtection="1">
      <alignment vertical="center"/>
      <protection locked="0"/>
    </xf>
    <xf numFmtId="0" fontId="21" fillId="3" borderId="3" xfId="0" applyNumberFormat="1" applyFont="1" applyFill="1" applyBorder="1" applyAlignment="1" applyProtection="1">
      <alignment horizontal="center" vertical="center"/>
      <protection hidden="1"/>
    </xf>
    <xf numFmtId="0" fontId="21" fillId="3" borderId="1" xfId="0" applyFont="1" applyFill="1" applyBorder="1" applyAlignment="1" applyProtection="1">
      <alignment horizontal="center" vertical="center"/>
      <protection hidden="1"/>
    </xf>
    <xf numFmtId="0" fontId="0" fillId="6" borderId="0" xfId="0" applyFill="1">
      <alignment vertical="center"/>
    </xf>
    <xf numFmtId="0" fontId="0" fillId="15" borderId="0" xfId="0" applyFill="1">
      <alignment vertical="center"/>
    </xf>
    <xf numFmtId="0" fontId="55" fillId="3" borderId="0" xfId="0" applyFont="1" applyFill="1" applyBorder="1" applyAlignment="1">
      <alignment vertical="center"/>
    </xf>
    <xf numFmtId="0" fontId="9" fillId="3" borderId="0" xfId="0" applyFont="1" applyFill="1" applyBorder="1" applyAlignment="1" applyProtection="1">
      <alignment horizontal="center" vertical="center"/>
      <protection locked="0"/>
    </xf>
    <xf numFmtId="5" fontId="9" fillId="3" borderId="0" xfId="0" applyNumberFormat="1" applyFont="1" applyFill="1" applyBorder="1" applyAlignment="1" applyProtection="1">
      <alignment horizontal="center" vertical="center"/>
    </xf>
    <xf numFmtId="176" fontId="9" fillId="3" borderId="0" xfId="0" applyNumberFormat="1" applyFont="1" applyFill="1" applyBorder="1" applyAlignment="1" applyProtection="1">
      <alignment horizontal="center" vertical="center"/>
    </xf>
    <xf numFmtId="0" fontId="8" fillId="3" borderId="107" xfId="0" applyFont="1" applyFill="1" applyBorder="1" applyAlignment="1" applyProtection="1">
      <alignment horizontal="center" vertical="center"/>
    </xf>
    <xf numFmtId="0" fontId="73" fillId="3" borderId="0" xfId="0" applyFont="1" applyFill="1" applyBorder="1" applyAlignment="1" applyProtection="1">
      <alignment vertical="center"/>
    </xf>
    <xf numFmtId="0" fontId="74" fillId="3" borderId="0" xfId="0" applyFont="1" applyFill="1" applyBorder="1" applyAlignment="1" applyProtection="1">
      <alignment vertical="center"/>
    </xf>
    <xf numFmtId="0" fontId="5" fillId="3" borderId="22" xfId="0" applyFont="1" applyFill="1" applyBorder="1" applyAlignment="1" applyProtection="1">
      <alignment horizontal="center" vertical="center"/>
    </xf>
    <xf numFmtId="0" fontId="5" fillId="3" borderId="51"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4" fillId="3" borderId="59" xfId="0" applyFont="1" applyFill="1" applyBorder="1" applyAlignment="1" applyProtection="1">
      <alignment horizontal="center" vertical="center"/>
    </xf>
    <xf numFmtId="0" fontId="4" fillId="3" borderId="38" xfId="0" applyFont="1" applyFill="1" applyBorder="1" applyAlignment="1" applyProtection="1">
      <alignment horizontal="center" vertical="center"/>
    </xf>
    <xf numFmtId="0" fontId="4" fillId="3" borderId="59"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7" fillId="3" borderId="0" xfId="0" applyFont="1" applyFill="1" applyAlignment="1">
      <alignment horizontal="center" vertical="center"/>
    </xf>
    <xf numFmtId="0" fontId="5" fillId="3" borderId="23" xfId="0" applyFont="1" applyFill="1" applyBorder="1" applyAlignment="1" applyProtection="1">
      <alignment horizontal="center" vertical="center"/>
    </xf>
    <xf numFmtId="0" fontId="5" fillId="3" borderId="24" xfId="0" applyFont="1" applyFill="1" applyBorder="1" applyAlignment="1" applyProtection="1">
      <alignment horizontal="center" vertical="center"/>
    </xf>
    <xf numFmtId="0" fontId="6" fillId="5" borderId="44"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19"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3" borderId="61" xfId="0" applyFont="1" applyFill="1" applyBorder="1" applyAlignment="1" applyProtection="1">
      <alignment horizontal="center" vertical="center"/>
    </xf>
    <xf numFmtId="0" fontId="6" fillId="3" borderId="53" xfId="0" applyFont="1" applyFill="1" applyBorder="1" applyAlignment="1" applyProtection="1">
      <alignment horizontal="center" vertical="center"/>
    </xf>
    <xf numFmtId="0" fontId="6" fillId="3" borderId="54" xfId="0" applyFont="1" applyFill="1" applyBorder="1" applyAlignment="1" applyProtection="1">
      <alignment horizontal="center" vertical="center"/>
    </xf>
    <xf numFmtId="0" fontId="6" fillId="3" borderId="58" xfId="0" applyFont="1" applyFill="1" applyBorder="1" applyAlignment="1" applyProtection="1">
      <alignment horizontal="center" vertical="center"/>
    </xf>
    <xf numFmtId="0" fontId="6" fillId="3" borderId="29" xfId="0" applyFont="1" applyFill="1" applyBorder="1" applyAlignment="1" applyProtection="1">
      <alignment horizontal="center" vertical="center"/>
    </xf>
    <xf numFmtId="0" fontId="6" fillId="3" borderId="50" xfId="0" applyFont="1" applyFill="1" applyBorder="1" applyAlignment="1" applyProtection="1">
      <alignment horizontal="center" vertical="center"/>
    </xf>
    <xf numFmtId="0" fontId="5" fillId="3" borderId="52" xfId="0" applyFont="1" applyFill="1" applyBorder="1" applyAlignment="1" applyProtection="1">
      <alignment horizontal="center" vertical="center"/>
    </xf>
    <xf numFmtId="0" fontId="5" fillId="3" borderId="67" xfId="0" applyFont="1" applyFill="1" applyBorder="1" applyAlignment="1" applyProtection="1">
      <alignment horizontal="center" vertical="center"/>
    </xf>
    <xf numFmtId="0" fontId="5" fillId="3" borderId="16"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5" borderId="14"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3" borderId="61" xfId="0" applyFont="1" applyFill="1" applyBorder="1" applyAlignment="1" applyProtection="1">
      <alignment horizontal="center" vertical="center"/>
      <protection locked="0"/>
    </xf>
    <xf numFmtId="0" fontId="5" fillId="3" borderId="53" xfId="0" applyFont="1" applyFill="1" applyBorder="1" applyAlignment="1" applyProtection="1">
      <alignment horizontal="center" vertical="center"/>
      <protection locked="0"/>
    </xf>
    <xf numFmtId="0" fontId="5" fillId="3" borderId="54"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7" fillId="2" borderId="1" xfId="0" applyFont="1" applyFill="1" applyBorder="1" applyAlignment="1">
      <alignment horizontal="left" vertical="center"/>
    </xf>
    <xf numFmtId="0" fontId="5" fillId="5" borderId="61"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5" borderId="54"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50" xfId="0" applyFont="1" applyFill="1" applyBorder="1" applyAlignment="1" applyProtection="1">
      <alignment horizontal="center" vertical="center"/>
      <protection locked="0"/>
    </xf>
    <xf numFmtId="0" fontId="57" fillId="11" borderId="1" xfId="0" applyFont="1" applyFill="1" applyBorder="1" applyAlignment="1">
      <alignment horizontal="left" vertical="center"/>
    </xf>
    <xf numFmtId="0" fontId="56" fillId="14" borderId="1" xfId="0" applyFont="1" applyFill="1" applyBorder="1" applyAlignment="1">
      <alignment horizontal="left" vertical="center"/>
    </xf>
    <xf numFmtId="0" fontId="4" fillId="14" borderId="1" xfId="0" applyFont="1" applyFill="1" applyBorder="1" applyAlignment="1">
      <alignment horizontal="left" vertical="center"/>
    </xf>
    <xf numFmtId="0" fontId="4" fillId="3" borderId="0" xfId="0" applyFont="1" applyFill="1" applyAlignment="1">
      <alignment horizontal="left" vertical="center"/>
    </xf>
    <xf numFmtId="0" fontId="56" fillId="5" borderId="1" xfId="0" applyFont="1" applyFill="1" applyBorder="1" applyAlignment="1">
      <alignment horizontal="left" vertical="center"/>
    </xf>
    <xf numFmtId="0" fontId="5" fillId="5" borderId="44" xfId="0" applyFont="1" applyFill="1" applyBorder="1" applyAlignment="1" applyProtection="1">
      <alignment horizontal="left" vertical="top" wrapText="1"/>
      <protection locked="0"/>
    </xf>
    <xf numFmtId="0" fontId="5" fillId="5" borderId="45" xfId="0" applyFont="1" applyFill="1" applyBorder="1" applyAlignment="1" applyProtection="1">
      <alignment horizontal="left" vertical="top" wrapText="1"/>
      <protection locked="0"/>
    </xf>
    <xf numFmtId="0" fontId="5" fillId="5" borderId="46" xfId="0" applyFont="1" applyFill="1" applyBorder="1" applyAlignment="1" applyProtection="1">
      <alignment horizontal="left" vertical="top" wrapText="1"/>
      <protection locked="0"/>
    </xf>
    <xf numFmtId="0" fontId="5" fillId="5" borderId="28"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25" xfId="0" applyFont="1" applyFill="1" applyBorder="1" applyAlignment="1" applyProtection="1">
      <alignment horizontal="left" vertical="top" wrapText="1"/>
      <protection locked="0"/>
    </xf>
    <xf numFmtId="0" fontId="5" fillId="5" borderId="19" xfId="0" applyFont="1" applyFill="1" applyBorder="1" applyAlignment="1" applyProtection="1">
      <alignment horizontal="left" vertical="top" wrapText="1"/>
      <protection locked="0"/>
    </xf>
    <xf numFmtId="0" fontId="5" fillId="5" borderId="26" xfId="0" applyFont="1" applyFill="1" applyBorder="1" applyAlignment="1" applyProtection="1">
      <alignment horizontal="left" vertical="top" wrapText="1"/>
      <protection locked="0"/>
    </xf>
    <xf numFmtId="0" fontId="5" fillId="5" borderId="27" xfId="0" applyFont="1" applyFill="1" applyBorder="1" applyAlignment="1" applyProtection="1">
      <alignment horizontal="left" vertical="top" wrapText="1"/>
      <protection locked="0"/>
    </xf>
    <xf numFmtId="0" fontId="57" fillId="12" borderId="1" xfId="0" applyFont="1" applyFill="1" applyBorder="1" applyAlignment="1">
      <alignment horizontal="left" vertical="center"/>
    </xf>
    <xf numFmtId="0" fontId="57" fillId="10" borderId="1" xfId="0" applyFont="1" applyFill="1" applyBorder="1" applyAlignment="1">
      <alignment horizontal="left" vertical="center"/>
    </xf>
    <xf numFmtId="0" fontId="56" fillId="13" borderId="1" xfId="0" applyFont="1" applyFill="1" applyBorder="1" applyAlignment="1">
      <alignment horizontal="left" vertical="center"/>
    </xf>
    <xf numFmtId="0" fontId="4" fillId="13" borderId="1" xfId="0" applyFont="1" applyFill="1" applyBorder="1" applyAlignment="1">
      <alignment horizontal="left" vertical="center"/>
    </xf>
    <xf numFmtId="49" fontId="5" fillId="5" borderId="1" xfId="0" applyNumberFormat="1" applyFont="1" applyFill="1" applyBorder="1" applyAlignment="1" applyProtection="1">
      <alignment horizontal="center" vertical="center"/>
      <protection locked="0"/>
    </xf>
    <xf numFmtId="49" fontId="5" fillId="5" borderId="31" xfId="0" applyNumberFormat="1" applyFont="1" applyFill="1" applyBorder="1" applyAlignment="1" applyProtection="1">
      <alignment horizontal="center" vertical="center"/>
      <protection locked="0"/>
    </xf>
    <xf numFmtId="0" fontId="56" fillId="0" borderId="0" xfId="0" applyFont="1" applyBorder="1" applyAlignment="1">
      <alignment horizontal="left" vertical="center"/>
    </xf>
    <xf numFmtId="0" fontId="56" fillId="0" borderId="0" xfId="0" applyFont="1" applyAlignment="1">
      <alignment horizontal="left" vertical="center"/>
    </xf>
    <xf numFmtId="0" fontId="4" fillId="3" borderId="0" xfId="0" applyFont="1" applyFill="1" applyAlignment="1">
      <alignment horizontal="center" vertical="center"/>
    </xf>
    <xf numFmtId="0" fontId="5" fillId="3" borderId="29" xfId="0" applyFont="1" applyFill="1" applyBorder="1" applyAlignment="1" applyProtection="1">
      <alignment horizontal="center" vertical="top"/>
      <protection locked="0"/>
    </xf>
    <xf numFmtId="0" fontId="4" fillId="3" borderId="0" xfId="0" applyFont="1" applyFill="1" applyBorder="1" applyAlignment="1" applyProtection="1">
      <alignment horizontal="center" wrapText="1"/>
      <protection locked="0"/>
    </xf>
    <xf numFmtId="0" fontId="4" fillId="3" borderId="0" xfId="0" applyFont="1" applyFill="1" applyBorder="1" applyAlignment="1">
      <alignment horizontal="left" vertical="center"/>
    </xf>
    <xf numFmtId="0" fontId="17" fillId="3" borderId="0" xfId="0" applyFont="1" applyFill="1" applyBorder="1" applyAlignment="1" applyProtection="1">
      <alignment horizontal="left" vertical="center" wrapText="1"/>
    </xf>
    <xf numFmtId="0" fontId="82" fillId="3" borderId="26" xfId="0" applyFont="1" applyFill="1" applyBorder="1" applyAlignment="1" applyProtection="1">
      <alignment horizontal="left" vertical="top" wrapText="1"/>
    </xf>
    <xf numFmtId="0" fontId="17" fillId="3" borderId="0" xfId="0" applyFont="1" applyFill="1" applyAlignment="1" applyProtection="1">
      <alignment horizontal="left" vertical="center" wrapText="1"/>
    </xf>
    <xf numFmtId="0" fontId="17"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8" fillId="3" borderId="11" xfId="0" applyNumberFormat="1" applyFont="1" applyFill="1" applyBorder="1" applyAlignment="1" applyProtection="1">
      <alignment horizontal="center" vertical="center"/>
      <protection locked="0"/>
    </xf>
    <xf numFmtId="0" fontId="8" fillId="3" borderId="7" xfId="0" applyNumberFormat="1" applyFont="1" applyFill="1" applyBorder="1" applyAlignment="1" applyProtection="1">
      <alignment horizontal="center" vertical="center"/>
      <protection locked="0"/>
    </xf>
    <xf numFmtId="0" fontId="8" fillId="3" borderId="6" xfId="0" applyNumberFormat="1" applyFont="1" applyFill="1" applyBorder="1" applyAlignment="1" applyProtection="1">
      <alignment horizontal="center" vertical="center"/>
      <protection locked="0"/>
    </xf>
    <xf numFmtId="14" fontId="8" fillId="3" borderId="11" xfId="0" applyNumberFormat="1" applyFont="1" applyFill="1" applyBorder="1" applyAlignment="1" applyProtection="1">
      <alignment horizontal="center" vertical="center"/>
      <protection locked="0"/>
    </xf>
    <xf numFmtId="14" fontId="8" fillId="3" borderId="7" xfId="0" applyNumberFormat="1" applyFont="1" applyFill="1" applyBorder="1" applyAlignment="1" applyProtection="1">
      <alignment horizontal="center" vertical="center"/>
      <protection locked="0"/>
    </xf>
    <xf numFmtId="14" fontId="8" fillId="3" borderId="6" xfId="0" applyNumberFormat="1" applyFont="1" applyFill="1" applyBorder="1" applyAlignment="1" applyProtection="1">
      <alignment horizontal="center" vertical="center"/>
      <protection locked="0"/>
    </xf>
    <xf numFmtId="49" fontId="8" fillId="3" borderId="94" xfId="0" applyNumberFormat="1" applyFont="1" applyFill="1" applyBorder="1" applyAlignment="1" applyProtection="1">
      <alignment horizontal="center" vertical="center"/>
      <protection locked="0"/>
    </xf>
    <xf numFmtId="49" fontId="8" fillId="3" borderId="105" xfId="0" applyNumberFormat="1" applyFont="1" applyFill="1" applyBorder="1" applyAlignment="1" applyProtection="1">
      <alignment horizontal="center" vertical="center"/>
      <protection locked="0"/>
    </xf>
    <xf numFmtId="49" fontId="8" fillId="3" borderId="106" xfId="0" applyNumberFormat="1" applyFont="1" applyFill="1" applyBorder="1" applyAlignment="1" applyProtection="1">
      <alignment horizontal="center" vertical="center"/>
      <protection locked="0"/>
    </xf>
    <xf numFmtId="49" fontId="8" fillId="3" borderId="28" xfId="0" applyNumberFormat="1" applyFont="1" applyFill="1" applyBorder="1" applyAlignment="1" applyProtection="1">
      <alignment horizontal="center" vertical="center"/>
      <protection locked="0"/>
    </xf>
    <xf numFmtId="49" fontId="8" fillId="3" borderId="0"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75" xfId="0" applyNumberFormat="1" applyFont="1" applyFill="1" applyBorder="1" applyAlignment="1" applyProtection="1">
      <alignment horizontal="center" vertical="center"/>
      <protection locked="0"/>
    </xf>
    <xf numFmtId="49" fontId="8" fillId="3" borderId="64" xfId="0" applyNumberFormat="1" applyFont="1" applyFill="1" applyBorder="1" applyAlignment="1" applyProtection="1">
      <alignment horizontal="center" vertical="center"/>
      <protection locked="0"/>
    </xf>
    <xf numFmtId="0" fontId="55" fillId="3" borderId="59" xfId="0" applyNumberFormat="1" applyFont="1" applyFill="1" applyBorder="1" applyAlignment="1" applyProtection="1">
      <alignment horizontal="center" vertical="center"/>
    </xf>
    <xf numFmtId="0" fontId="55" fillId="3" borderId="48" xfId="0" applyNumberFormat="1" applyFont="1" applyFill="1" applyBorder="1" applyAlignment="1" applyProtection="1">
      <alignment horizontal="center" vertical="center"/>
    </xf>
    <xf numFmtId="0" fontId="55" fillId="3" borderId="38" xfId="0" applyNumberFormat="1" applyFont="1" applyFill="1" applyBorder="1" applyAlignment="1" applyProtection="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2"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1" fillId="5" borderId="43" xfId="0" applyFont="1" applyFill="1" applyBorder="1" applyAlignment="1" applyProtection="1">
      <alignment horizontal="center" vertical="center"/>
    </xf>
    <xf numFmtId="0" fontId="81" fillId="5" borderId="21" xfId="0" applyFont="1" applyFill="1" applyBorder="1" applyAlignment="1" applyProtection="1">
      <alignment horizontal="center" vertical="center"/>
    </xf>
    <xf numFmtId="0" fontId="81" fillId="5" borderId="65" xfId="0" applyFont="1" applyFill="1" applyBorder="1" applyAlignment="1" applyProtection="1">
      <alignment horizontal="center" vertical="center"/>
    </xf>
    <xf numFmtId="0" fontId="8" fillId="3" borderId="11"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hidden="1"/>
    </xf>
    <xf numFmtId="0" fontId="67" fillId="3" borderId="59" xfId="0" applyFont="1" applyFill="1" applyBorder="1" applyAlignment="1" applyProtection="1">
      <alignment horizontal="center" vertical="center"/>
    </xf>
    <xf numFmtId="0" fontId="67" fillId="3" borderId="48" xfId="0" applyFont="1" applyFill="1" applyBorder="1" applyAlignment="1" applyProtection="1">
      <alignment horizontal="center" vertical="center"/>
    </xf>
    <xf numFmtId="0" fontId="67" fillId="3" borderId="38" xfId="0" applyFont="1" applyFill="1" applyBorder="1" applyAlignment="1" applyProtection="1">
      <alignment horizontal="center" vertical="center"/>
    </xf>
    <xf numFmtId="0" fontId="12" fillId="3" borderId="54"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hidden="1"/>
    </xf>
    <xf numFmtId="0" fontId="9" fillId="3" borderId="61" xfId="0" applyFont="1" applyFill="1" applyBorder="1" applyAlignment="1" applyProtection="1">
      <alignment horizontal="center" vertical="center"/>
    </xf>
    <xf numFmtId="0" fontId="9" fillId="3" borderId="67" xfId="0" applyFont="1" applyFill="1" applyBorder="1" applyAlignment="1" applyProtection="1">
      <alignment horizontal="center" vertical="center"/>
    </xf>
    <xf numFmtId="0" fontId="9" fillId="3" borderId="4"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3" borderId="1" xfId="0" applyFill="1" applyBorder="1" applyAlignment="1">
      <alignment horizontal="center" vertical="center"/>
    </xf>
    <xf numFmtId="0" fontId="65" fillId="0" borderId="86" xfId="0" applyFont="1" applyBorder="1" applyAlignment="1">
      <alignment horizontal="center" vertical="center"/>
    </xf>
    <xf numFmtId="0" fontId="65" fillId="0" borderId="7" xfId="0" applyFont="1" applyBorder="1" applyAlignment="1">
      <alignment horizontal="center" vertical="center"/>
    </xf>
    <xf numFmtId="0" fontId="65" fillId="0" borderId="3" xfId="0" applyFont="1" applyBorder="1" applyAlignment="1">
      <alignment horizontal="center" vertical="center"/>
    </xf>
    <xf numFmtId="0" fontId="66" fillId="0" borderId="99" xfId="0" applyFont="1" applyBorder="1" applyAlignment="1" applyProtection="1">
      <alignment horizontal="center" vertical="center"/>
      <protection hidden="1"/>
    </xf>
    <xf numFmtId="0" fontId="66" fillId="0" borderId="79" xfId="0" applyFont="1" applyBorder="1" applyAlignment="1" applyProtection="1">
      <alignment horizontal="center" vertical="center"/>
      <protection hidden="1"/>
    </xf>
    <xf numFmtId="0" fontId="66" fillId="0" borderId="101" xfId="0" applyFont="1" applyBorder="1" applyAlignment="1" applyProtection="1">
      <alignment horizontal="center" vertical="center"/>
      <protection hidden="1"/>
    </xf>
    <xf numFmtId="0" fontId="9" fillId="3" borderId="0"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0" fontId="9" fillId="3" borderId="49" xfId="0" applyFont="1" applyFill="1" applyBorder="1" applyAlignment="1" applyProtection="1">
      <alignment horizontal="center" vertical="center"/>
    </xf>
    <xf numFmtId="0" fontId="74" fillId="0" borderId="0" xfId="0" applyFont="1" applyFill="1" applyBorder="1" applyAlignment="1" applyProtection="1">
      <alignment horizontal="center" vertical="center"/>
    </xf>
    <xf numFmtId="0" fontId="5" fillId="0" borderId="99" xfId="0" applyFont="1" applyBorder="1" applyAlignment="1" applyProtection="1">
      <alignment horizontal="center" vertical="center"/>
      <protection hidden="1"/>
    </xf>
    <xf numFmtId="0" fontId="5" fillId="0" borderId="79" xfId="0" applyFont="1" applyBorder="1" applyAlignment="1" applyProtection="1">
      <alignment horizontal="center" vertical="center"/>
      <protection hidden="1"/>
    </xf>
    <xf numFmtId="0" fontId="8" fillId="3" borderId="8" xfId="0" applyFont="1" applyFill="1" applyBorder="1" applyAlignment="1" applyProtection="1">
      <alignment horizontal="center" vertical="center"/>
      <protection hidden="1"/>
    </xf>
    <xf numFmtId="0" fontId="8" fillId="3" borderId="12"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protection hidden="1"/>
    </xf>
    <xf numFmtId="0" fontId="8" fillId="3" borderId="75"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49" fontId="8" fillId="3" borderId="36" xfId="0" applyNumberFormat="1" applyFont="1" applyFill="1" applyBorder="1" applyAlignment="1" applyProtection="1">
      <alignment horizontal="center" vertical="center"/>
      <protection locked="0"/>
    </xf>
    <xf numFmtId="49" fontId="8" fillId="3" borderId="47" xfId="0" applyNumberFormat="1" applyFont="1" applyFill="1" applyBorder="1" applyAlignment="1" applyProtection="1">
      <alignment horizontal="center" vertical="center"/>
      <protection locked="0"/>
    </xf>
    <xf numFmtId="49" fontId="8" fillId="3" borderId="37" xfId="0" applyNumberFormat="1"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xf>
    <xf numFmtId="0" fontId="9" fillId="3" borderId="40" xfId="0" applyFont="1" applyFill="1" applyBorder="1" applyAlignment="1" applyProtection="1">
      <alignment horizontal="center" vertical="center"/>
    </xf>
    <xf numFmtId="0" fontId="9" fillId="3" borderId="41" xfId="0" applyFont="1" applyFill="1" applyBorder="1" applyAlignment="1" applyProtection="1">
      <alignment horizontal="center" vertical="center"/>
    </xf>
    <xf numFmtId="49" fontId="8" fillId="3" borderId="62" xfId="0" applyNumberFormat="1" applyFont="1" applyFill="1" applyBorder="1" applyAlignment="1" applyProtection="1">
      <alignment horizontal="center" vertical="center"/>
      <protection locked="0"/>
    </xf>
    <xf numFmtId="49" fontId="8" fillId="3" borderId="48" xfId="0" applyNumberFormat="1" applyFont="1" applyFill="1" applyBorder="1" applyAlignment="1" applyProtection="1">
      <alignment horizontal="center" vertical="center"/>
      <protection locked="0"/>
    </xf>
    <xf numFmtId="49" fontId="8" fillId="3" borderId="38" xfId="0" applyNumberFormat="1" applyFont="1" applyFill="1" applyBorder="1" applyAlignment="1" applyProtection="1">
      <alignment horizontal="center" vertical="center"/>
      <protection locked="0"/>
    </xf>
    <xf numFmtId="49" fontId="8" fillId="3" borderId="68" xfId="0" applyNumberFormat="1" applyFont="1" applyFill="1" applyBorder="1" applyAlignment="1" applyProtection="1">
      <alignment horizontal="center" vertical="center"/>
      <protection locked="0"/>
    </xf>
    <xf numFmtId="49" fontId="8" fillId="3" borderId="69" xfId="0" applyNumberFormat="1" applyFont="1" applyFill="1" applyBorder="1" applyAlignment="1" applyProtection="1">
      <alignment horizontal="center" vertical="center"/>
      <protection locked="0"/>
    </xf>
    <xf numFmtId="49" fontId="8" fillId="3" borderId="70" xfId="0" applyNumberFormat="1"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12" fillId="3" borderId="43"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0" fontId="8" fillId="3" borderId="3" xfId="0" applyNumberFormat="1"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vertical="center"/>
    </xf>
    <xf numFmtId="0" fontId="9" fillId="3" borderId="4" xfId="0" applyFont="1" applyFill="1" applyBorder="1" applyAlignment="1" applyProtection="1">
      <alignment horizontal="center" vertical="top"/>
    </xf>
    <xf numFmtId="0" fontId="9" fillId="3" borderId="66" xfId="0" applyFont="1" applyFill="1" applyBorder="1" applyAlignment="1" applyProtection="1">
      <alignment horizontal="center" vertical="top"/>
    </xf>
    <xf numFmtId="0" fontId="83" fillId="2" borderId="0" xfId="0" applyFont="1" applyFill="1" applyAlignment="1" applyProtection="1">
      <alignment horizontal="center" vertical="center"/>
    </xf>
    <xf numFmtId="0" fontId="9" fillId="3" borderId="8"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35"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0" fontId="9" fillId="3" borderId="59" xfId="0" applyFont="1" applyFill="1" applyBorder="1" applyAlignment="1" applyProtection="1">
      <alignment horizontal="center" vertical="center"/>
    </xf>
    <xf numFmtId="0" fontId="9" fillId="3" borderId="48" xfId="0" applyFont="1" applyFill="1" applyBorder="1" applyAlignment="1" applyProtection="1">
      <alignment horizontal="center" vertical="center"/>
    </xf>
    <xf numFmtId="0" fontId="9" fillId="3" borderId="38" xfId="0" applyFont="1" applyFill="1" applyBorder="1" applyAlignment="1" applyProtection="1">
      <alignment horizontal="center" vertical="center"/>
    </xf>
    <xf numFmtId="0" fontId="9" fillId="3" borderId="0" xfId="0" applyFont="1" applyFill="1" applyAlignment="1" applyProtection="1">
      <alignment horizontal="right" vertical="center"/>
    </xf>
    <xf numFmtId="0" fontId="9" fillId="3" borderId="29" xfId="0" applyFont="1" applyFill="1" applyBorder="1" applyAlignment="1" applyProtection="1">
      <alignment horizontal="center" vertical="center"/>
      <protection locked="0"/>
    </xf>
    <xf numFmtId="5" fontId="80" fillId="3" borderId="95" xfId="0" applyNumberFormat="1" applyFont="1" applyFill="1" applyBorder="1" applyAlignment="1" applyProtection="1">
      <alignment horizontal="center" vertical="center"/>
    </xf>
    <xf numFmtId="5" fontId="80" fillId="3" borderId="71" xfId="0" applyNumberFormat="1" applyFont="1" applyFill="1" applyBorder="1" applyAlignment="1" applyProtection="1">
      <alignment horizontal="center" vertical="center"/>
    </xf>
    <xf numFmtId="176" fontId="9" fillId="3" borderId="85" xfId="0" applyNumberFormat="1" applyFont="1" applyFill="1" applyBorder="1" applyAlignment="1" applyProtection="1">
      <alignment horizontal="center" vertical="center"/>
    </xf>
    <xf numFmtId="176" fontId="9" fillId="3" borderId="72" xfId="0" applyNumberFormat="1" applyFont="1" applyFill="1" applyBorder="1" applyAlignment="1" applyProtection="1">
      <alignment horizontal="center" vertical="center"/>
    </xf>
    <xf numFmtId="0" fontId="18" fillId="3" borderId="43" xfId="0" applyFont="1" applyFill="1" applyBorder="1" applyAlignment="1" applyProtection="1">
      <alignment horizontal="center" vertical="center"/>
    </xf>
    <xf numFmtId="0" fontId="18" fillId="3" borderId="65" xfId="0" applyFont="1" applyFill="1" applyBorder="1" applyAlignment="1" applyProtection="1">
      <alignment horizontal="center" vertical="center"/>
    </xf>
    <xf numFmtId="0" fontId="78" fillId="3" borderId="43" xfId="0" applyFont="1" applyFill="1" applyBorder="1" applyAlignment="1" applyProtection="1">
      <alignment horizontal="center" vertical="center"/>
    </xf>
    <xf numFmtId="0" fontId="78" fillId="3" borderId="65" xfId="0" applyFont="1" applyFill="1" applyBorder="1" applyAlignment="1" applyProtection="1">
      <alignment horizontal="center" vertical="center"/>
    </xf>
    <xf numFmtId="0" fontId="5" fillId="3" borderId="85"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protection locked="0"/>
    </xf>
    <xf numFmtId="0" fontId="5" fillId="3" borderId="52" xfId="0" applyFont="1" applyFill="1" applyBorder="1" applyAlignment="1" applyProtection="1">
      <alignment horizontal="left" vertical="top"/>
      <protection locked="0"/>
    </xf>
    <xf numFmtId="0" fontId="5" fillId="3" borderId="53" xfId="0" applyFont="1" applyFill="1" applyBorder="1" applyAlignment="1" applyProtection="1">
      <alignment horizontal="left" vertical="top"/>
      <protection locked="0"/>
    </xf>
    <xf numFmtId="0" fontId="5" fillId="3" borderId="54" xfId="0" applyFont="1" applyFill="1" applyBorder="1" applyAlignment="1" applyProtection="1">
      <alignment horizontal="left" vertical="top"/>
      <protection locked="0"/>
    </xf>
    <xf numFmtId="0" fontId="5" fillId="3" borderId="55" xfId="0" applyFont="1" applyFill="1" applyBorder="1" applyAlignment="1" applyProtection="1">
      <alignment horizontal="left" vertical="top"/>
      <protection locked="0"/>
    </xf>
    <xf numFmtId="0" fontId="5" fillId="3" borderId="0" xfId="0" applyFont="1" applyFill="1" applyBorder="1" applyAlignment="1" applyProtection="1">
      <alignment horizontal="left" vertical="top"/>
      <protection locked="0"/>
    </xf>
    <xf numFmtId="0" fontId="5" fillId="3" borderId="25" xfId="0" applyFont="1" applyFill="1" applyBorder="1" applyAlignment="1" applyProtection="1">
      <alignment horizontal="left" vertical="top"/>
      <protection locked="0"/>
    </xf>
    <xf numFmtId="0" fontId="5" fillId="3" borderId="56" xfId="0" applyFont="1" applyFill="1" applyBorder="1" applyAlignment="1" applyProtection="1">
      <alignment horizontal="left" vertical="top"/>
      <protection locked="0"/>
    </xf>
    <xf numFmtId="0" fontId="5" fillId="3" borderId="26" xfId="0" applyFont="1" applyFill="1" applyBorder="1" applyAlignment="1" applyProtection="1">
      <alignment horizontal="left" vertical="top"/>
      <protection locked="0"/>
    </xf>
    <xf numFmtId="0" fontId="5" fillId="3" borderId="27" xfId="0" applyFont="1" applyFill="1" applyBorder="1" applyAlignment="1" applyProtection="1">
      <alignment horizontal="left" vertical="top"/>
      <protection locked="0"/>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54"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27"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81"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18"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0" fontId="5" fillId="3" borderId="77" xfId="0" applyFont="1" applyFill="1" applyBorder="1" applyAlignment="1" applyProtection="1">
      <alignment horizontal="center" vertical="center"/>
    </xf>
    <xf numFmtId="0" fontId="5" fillId="3" borderId="44" xfId="0" applyFont="1" applyFill="1" applyBorder="1" applyAlignment="1" applyProtection="1">
      <alignment horizontal="center" vertical="center"/>
    </xf>
    <xf numFmtId="0" fontId="5" fillId="3" borderId="45" xfId="0" applyFont="1" applyFill="1" applyBorder="1" applyAlignment="1" applyProtection="1">
      <alignment horizontal="center" vertical="center"/>
    </xf>
    <xf numFmtId="0" fontId="5" fillId="3" borderId="82"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6" xfId="0" applyFont="1" applyFill="1" applyBorder="1" applyAlignment="1" applyProtection="1">
      <alignment horizontal="center" vertical="center"/>
    </xf>
    <xf numFmtId="0" fontId="5" fillId="3" borderId="78" xfId="0" applyFont="1" applyFill="1" applyBorder="1" applyAlignment="1" applyProtection="1">
      <alignment horizontal="center" vertical="center"/>
    </xf>
    <xf numFmtId="0" fontId="17" fillId="3" borderId="95" xfId="0" applyFont="1" applyFill="1" applyBorder="1" applyAlignment="1">
      <alignment horizontal="center" vertical="center"/>
    </xf>
    <xf numFmtId="0" fontId="17" fillId="3" borderId="71" xfId="0" applyFont="1" applyFill="1" applyBorder="1" applyAlignment="1">
      <alignment horizontal="center" vertical="center"/>
    </xf>
    <xf numFmtId="0" fontId="5" fillId="3" borderId="8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5" fillId="3" borderId="82" xfId="0" applyFont="1" applyFill="1" applyBorder="1" applyAlignment="1" applyProtection="1">
      <alignment horizontal="center" vertical="center"/>
      <protection locked="0"/>
    </xf>
    <xf numFmtId="0" fontId="5" fillId="3" borderId="19" xfId="0" applyFont="1" applyFill="1" applyBorder="1" applyAlignment="1" applyProtection="1">
      <alignment horizontal="center" vertical="center"/>
      <protection locked="0"/>
    </xf>
    <xf numFmtId="0" fontId="5" fillId="3" borderId="78" xfId="0" applyFont="1" applyFill="1" applyBorder="1" applyAlignment="1" applyProtection="1">
      <alignment horizontal="center" vertical="center"/>
      <protection locked="0"/>
    </xf>
    <xf numFmtId="0" fontId="5" fillId="3" borderId="33"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84" xfId="0" applyFont="1" applyFill="1" applyBorder="1" applyAlignment="1" applyProtection="1">
      <alignment horizontal="center" vertical="center"/>
      <protection locked="0"/>
    </xf>
    <xf numFmtId="0" fontId="16" fillId="3" borderId="76" xfId="0" applyFont="1" applyFill="1" applyBorder="1" applyAlignment="1">
      <alignment horizontal="center" vertical="center"/>
    </xf>
    <xf numFmtId="0" fontId="16" fillId="3" borderId="57" xfId="0" applyFont="1" applyFill="1" applyBorder="1" applyAlignment="1">
      <alignment horizontal="center" vertical="center"/>
    </xf>
    <xf numFmtId="0" fontId="16" fillId="3" borderId="49"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39" xfId="0" applyFont="1" applyFill="1" applyBorder="1" applyAlignment="1">
      <alignment horizontal="center" vertical="center"/>
    </xf>
    <xf numFmtId="0" fontId="17" fillId="3" borderId="16" xfId="0" applyFont="1" applyFill="1" applyBorder="1" applyAlignment="1">
      <alignment horizontal="center" vertical="center"/>
    </xf>
    <xf numFmtId="0" fontId="5" fillId="3" borderId="11"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3" borderId="73" xfId="0" applyFont="1" applyFill="1" applyBorder="1" applyAlignment="1" applyProtection="1">
      <alignment horizontal="center" vertical="center"/>
      <protection locked="0"/>
    </xf>
    <xf numFmtId="0" fontId="5" fillId="3" borderId="93" xfId="0" applyFont="1" applyFill="1" applyBorder="1" applyAlignment="1" applyProtection="1">
      <alignment horizontal="center" vertical="center"/>
      <protection locked="0"/>
    </xf>
    <xf numFmtId="49" fontId="5" fillId="3" borderId="18" xfId="0" applyNumberFormat="1" applyFont="1" applyFill="1" applyBorder="1" applyAlignment="1" applyProtection="1">
      <alignment horizontal="center" vertical="center"/>
      <protection locked="0"/>
    </xf>
    <xf numFmtId="49" fontId="5" fillId="3" borderId="57" xfId="0" applyNumberFormat="1" applyFont="1" applyFill="1" applyBorder="1" applyAlignment="1" applyProtection="1">
      <alignment horizontal="center" vertical="center"/>
      <protection locked="0"/>
    </xf>
    <xf numFmtId="49" fontId="5" fillId="3" borderId="49" xfId="0" applyNumberFormat="1" applyFont="1" applyFill="1" applyBorder="1" applyAlignment="1" applyProtection="1">
      <alignment horizontal="center" vertical="center"/>
      <protection locked="0"/>
    </xf>
    <xf numFmtId="0" fontId="5" fillId="3" borderId="79" xfId="0" applyNumberFormat="1" applyFont="1" applyFill="1" applyBorder="1" applyAlignment="1" applyProtection="1">
      <alignment horizontal="center" vertical="center"/>
      <protection locked="0"/>
    </xf>
    <xf numFmtId="0" fontId="5" fillId="3" borderId="80" xfId="0" applyNumberFormat="1" applyFont="1" applyFill="1" applyBorder="1" applyAlignment="1" applyProtection="1">
      <alignment horizontal="center" vertical="center"/>
      <protection locked="0"/>
    </xf>
    <xf numFmtId="0" fontId="5" fillId="3" borderId="83" xfId="0" applyFont="1" applyFill="1" applyBorder="1" applyAlignment="1">
      <alignment horizontal="center" vertical="center"/>
    </xf>
    <xf numFmtId="0" fontId="5" fillId="3" borderId="84" xfId="0" applyFont="1" applyFill="1" applyBorder="1" applyAlignment="1">
      <alignment horizontal="center" vertical="center"/>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88" xfId="0" applyFont="1" applyFill="1" applyBorder="1" applyAlignment="1" applyProtection="1">
      <alignment horizontal="center" vertical="center"/>
      <protection locked="0"/>
    </xf>
    <xf numFmtId="0" fontId="5" fillId="3" borderId="89" xfId="0" applyFont="1" applyFill="1" applyBorder="1" applyAlignment="1" applyProtection="1">
      <alignment horizontal="center" vertical="center"/>
      <protection locked="0"/>
    </xf>
    <xf numFmtId="0" fontId="5" fillId="3" borderId="90"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7" fillId="3" borderId="17" xfId="0" applyFont="1" applyFill="1" applyBorder="1" applyAlignment="1">
      <alignment horizontal="center" vertical="center"/>
    </xf>
    <xf numFmtId="0" fontId="17" fillId="3" borderId="23" xfId="0" applyFont="1" applyFill="1" applyBorder="1" applyAlignment="1">
      <alignment horizontal="center" vertical="center"/>
    </xf>
    <xf numFmtId="0" fontId="5" fillId="3" borderId="24"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27" xfId="0" applyFont="1" applyFill="1" applyBorder="1" applyAlignment="1" applyProtection="1">
      <alignment horizontal="center" vertical="center"/>
      <protection locked="0"/>
    </xf>
    <xf numFmtId="0" fontId="18" fillId="2" borderId="0" xfId="0" applyFont="1" applyFill="1" applyAlignment="1">
      <alignment horizontal="center" vertical="center"/>
    </xf>
    <xf numFmtId="0" fontId="5" fillId="3" borderId="55" xfId="0" applyFont="1" applyFill="1" applyBorder="1" applyAlignment="1">
      <alignment horizontal="center" vertical="center"/>
    </xf>
    <xf numFmtId="0" fontId="5" fillId="3" borderId="74" xfId="0" applyFont="1" applyFill="1" applyBorder="1" applyAlignment="1">
      <alignment horizontal="center" vertical="center"/>
    </xf>
    <xf numFmtId="0" fontId="16" fillId="3" borderId="52" xfId="0" applyFont="1" applyFill="1" applyBorder="1" applyAlignment="1">
      <alignment horizontal="center" vertical="center"/>
    </xf>
    <xf numFmtId="0" fontId="16" fillId="3" borderId="53" xfId="0" applyFont="1" applyFill="1" applyBorder="1" applyAlignment="1">
      <alignment horizontal="center" vertical="center"/>
    </xf>
    <xf numFmtId="0" fontId="16" fillId="3" borderId="54" xfId="0" applyFont="1" applyFill="1" applyBorder="1" applyAlignment="1">
      <alignment horizontal="center" vertical="center"/>
    </xf>
    <xf numFmtId="0" fontId="17" fillId="3" borderId="2" xfId="0" applyFont="1" applyFill="1" applyBorder="1" applyAlignment="1">
      <alignment horizontal="center" vertical="center"/>
    </xf>
    <xf numFmtId="183" fontId="4" fillId="0" borderId="44" xfId="0" applyNumberFormat="1" applyFont="1" applyBorder="1" applyAlignment="1" applyProtection="1">
      <alignment horizontal="center" vertical="center"/>
    </xf>
    <xf numFmtId="183" fontId="4" fillId="0" borderId="82" xfId="0" applyNumberFormat="1" applyFont="1" applyBorder="1" applyAlignment="1" applyProtection="1">
      <alignment horizontal="center" vertical="center"/>
    </xf>
    <xf numFmtId="183" fontId="4" fillId="0" borderId="58" xfId="0" applyNumberFormat="1" applyFont="1" applyBorder="1" applyAlignment="1" applyProtection="1">
      <alignment horizontal="center" vertical="center"/>
    </xf>
    <xf numFmtId="183" fontId="4" fillId="0" borderId="84" xfId="0" applyNumberFormat="1" applyFont="1" applyBorder="1" applyAlignment="1" applyProtection="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82" xfId="0" applyFont="1" applyBorder="1" applyAlignment="1">
      <alignment horizontal="center" vertical="center"/>
    </xf>
    <xf numFmtId="0" fontId="4" fillId="0" borderId="58" xfId="0" applyFont="1" applyBorder="1" applyAlignment="1">
      <alignment horizontal="center" vertical="center"/>
    </xf>
    <xf numFmtId="0" fontId="4" fillId="0" borderId="29" xfId="0" applyFont="1" applyBorder="1" applyAlignment="1">
      <alignment horizontal="center" vertical="center"/>
    </xf>
    <xf numFmtId="0" fontId="4" fillId="0" borderId="84" xfId="0" applyFont="1" applyBorder="1" applyAlignment="1">
      <alignment horizontal="center" vertical="center"/>
    </xf>
    <xf numFmtId="181" fontId="4" fillId="0" borderId="86" xfId="0" applyNumberFormat="1" applyFont="1" applyBorder="1" applyAlignment="1">
      <alignment horizontal="center" vertical="center"/>
    </xf>
    <xf numFmtId="181" fontId="4" fillId="0" borderId="3" xfId="0" applyNumberFormat="1" applyFont="1" applyBorder="1" applyAlignment="1">
      <alignment horizontal="center" vertical="center"/>
    </xf>
    <xf numFmtId="0" fontId="4" fillId="0" borderId="86" xfId="0" applyFont="1" applyBorder="1" applyAlignment="1">
      <alignment horizontal="center" vertical="center"/>
    </xf>
    <xf numFmtId="0" fontId="4" fillId="0" borderId="3" xfId="0" applyFont="1" applyBorder="1" applyAlignment="1">
      <alignment horizontal="center" vertical="center"/>
    </xf>
    <xf numFmtId="0" fontId="4" fillId="0" borderId="8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35" fillId="0" borderId="0" xfId="0" applyFont="1" applyBorder="1" applyAlignment="1" applyProtection="1">
      <alignment horizontal="center"/>
    </xf>
    <xf numFmtId="0" fontId="35" fillId="0" borderId="29" xfId="0" applyFont="1" applyBorder="1" applyAlignment="1" applyProtection="1">
      <alignment horizontal="center"/>
    </xf>
    <xf numFmtId="0" fontId="4" fillId="0" borderId="1" xfId="0" applyFont="1" applyBorder="1" applyAlignment="1" applyProtection="1">
      <alignment horizontal="center" vertical="center" wrapText="1"/>
    </xf>
    <xf numFmtId="0" fontId="4" fillId="0" borderId="44" xfId="0" applyFont="1" applyBorder="1" applyAlignment="1" applyProtection="1">
      <alignment horizontal="left" vertical="center"/>
    </xf>
    <xf numFmtId="0" fontId="4" fillId="0" borderId="45" xfId="0" applyFont="1" applyBorder="1" applyAlignment="1" applyProtection="1">
      <alignment horizontal="left" vertical="center"/>
    </xf>
    <xf numFmtId="0" fontId="4" fillId="0" borderId="82" xfId="0" applyFont="1" applyBorder="1" applyAlignment="1" applyProtection="1">
      <alignment horizontal="left" vertical="center"/>
    </xf>
    <xf numFmtId="0" fontId="4" fillId="0" borderId="58"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84" xfId="0" applyFont="1" applyBorder="1" applyAlignment="1" applyProtection="1">
      <alignment horizontal="left" vertical="center"/>
    </xf>
    <xf numFmtId="0" fontId="4" fillId="0" borderId="8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181" fontId="35" fillId="0" borderId="44" xfId="0" applyNumberFormat="1" applyFont="1" applyBorder="1" applyAlignment="1" applyProtection="1">
      <alignment horizontal="center" vertical="center"/>
    </xf>
    <xf numFmtId="181" fontId="35" fillId="0" borderId="45" xfId="0" applyNumberFormat="1" applyFont="1" applyBorder="1" applyAlignment="1" applyProtection="1">
      <alignment horizontal="center" vertical="center"/>
    </xf>
    <xf numFmtId="181" fontId="35" fillId="0" borderId="82" xfId="0" applyNumberFormat="1" applyFont="1" applyBorder="1" applyAlignment="1" applyProtection="1">
      <alignment horizontal="center" vertical="center"/>
    </xf>
    <xf numFmtId="181" fontId="35" fillId="0" borderId="58" xfId="0" applyNumberFormat="1" applyFont="1" applyBorder="1" applyAlignment="1" applyProtection="1">
      <alignment horizontal="center" vertical="center"/>
    </xf>
    <xf numFmtId="181" fontId="35" fillId="0" borderId="29" xfId="0" applyNumberFormat="1" applyFont="1" applyBorder="1" applyAlignment="1" applyProtection="1">
      <alignment horizontal="center" vertical="center"/>
    </xf>
    <xf numFmtId="181" fontId="35" fillId="0" borderId="84" xfId="0" applyNumberFormat="1" applyFont="1" applyBorder="1" applyAlignment="1" applyProtection="1">
      <alignment horizontal="center" vertical="center"/>
    </xf>
    <xf numFmtId="0" fontId="4" fillId="0" borderId="29" xfId="0" applyFont="1" applyBorder="1" applyAlignment="1" applyProtection="1">
      <alignment horizontal="center" vertical="center"/>
      <protection locked="0"/>
    </xf>
    <xf numFmtId="0" fontId="35" fillId="0" borderId="79" xfId="0" applyFont="1" applyBorder="1" applyAlignment="1" applyProtection="1">
      <alignment horizontal="center"/>
      <protection locked="0"/>
    </xf>
    <xf numFmtId="0" fontId="35" fillId="0" borderId="29" xfId="0" applyFont="1" applyBorder="1" applyAlignment="1" applyProtection="1">
      <alignment horizontal="center"/>
      <protection locked="0"/>
    </xf>
    <xf numFmtId="0" fontId="4" fillId="0" borderId="97" xfId="0" applyFont="1" applyBorder="1" applyAlignment="1" applyProtection="1">
      <alignment horizontal="center" vertical="center"/>
    </xf>
    <xf numFmtId="0" fontId="4" fillId="0" borderId="98" xfId="0" applyFont="1" applyBorder="1" applyAlignment="1" applyProtection="1">
      <alignment horizontal="center" vertical="center"/>
    </xf>
    <xf numFmtId="0" fontId="4" fillId="0" borderId="44" xfId="0" applyFont="1" applyBorder="1" applyAlignment="1" applyProtection="1">
      <alignment horizontal="center" vertical="center" wrapText="1"/>
    </xf>
    <xf numFmtId="0" fontId="4" fillId="0" borderId="45" xfId="0" applyFont="1" applyBorder="1" applyAlignment="1" applyProtection="1">
      <alignment horizontal="center" vertical="center"/>
    </xf>
    <xf numFmtId="0" fontId="4" fillId="0" borderId="82"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84" xfId="0" applyFont="1" applyBorder="1" applyAlignment="1" applyProtection="1">
      <alignment horizontal="center" vertical="center"/>
    </xf>
    <xf numFmtId="0" fontId="10" fillId="0" borderId="44" xfId="0" applyFont="1" applyBorder="1" applyAlignment="1" applyProtection="1">
      <alignment horizontal="center" wrapText="1"/>
    </xf>
    <xf numFmtId="0" fontId="10" fillId="0" borderId="82" xfId="0" applyFont="1" applyBorder="1" applyAlignment="1" applyProtection="1">
      <alignment horizontal="center" wrapText="1"/>
    </xf>
    <xf numFmtId="0" fontId="10" fillId="0" borderId="58" xfId="0" applyFont="1" applyBorder="1" applyAlignment="1" applyProtection="1">
      <alignment horizontal="center" wrapText="1"/>
    </xf>
    <xf numFmtId="0" fontId="10" fillId="0" borderId="84" xfId="0" applyFont="1" applyBorder="1" applyAlignment="1" applyProtection="1">
      <alignment horizontal="center" wrapText="1"/>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74" xfId="0" applyFont="1" applyBorder="1" applyAlignment="1">
      <alignment horizontal="center" vertical="center"/>
    </xf>
    <xf numFmtId="181" fontId="4" fillId="0" borderId="7" xfId="0" applyNumberFormat="1" applyFont="1" applyBorder="1" applyAlignment="1">
      <alignment horizontal="center" vertical="center"/>
    </xf>
    <xf numFmtId="0" fontId="4" fillId="0" borderId="7" xfId="0" applyFont="1" applyBorder="1" applyAlignment="1">
      <alignment horizontal="center" vertical="center"/>
    </xf>
    <xf numFmtId="181" fontId="34" fillId="0" borderId="0" xfId="0" quotePrefix="1" applyNumberFormat="1" applyFont="1" applyFill="1" applyBorder="1" applyAlignment="1" applyProtection="1">
      <alignment horizontal="center"/>
      <protection locked="0"/>
    </xf>
    <xf numFmtId="181" fontId="34" fillId="0" borderId="29" xfId="0" quotePrefix="1" applyNumberFormat="1" applyFont="1" applyFill="1" applyBorder="1" applyAlignment="1" applyProtection="1">
      <alignment horizontal="center"/>
      <protection locked="0"/>
    </xf>
    <xf numFmtId="0" fontId="47" fillId="0" borderId="0" xfId="0" applyFont="1" applyBorder="1" applyAlignment="1" applyProtection="1">
      <alignment horizontal="center"/>
      <protection locked="0"/>
    </xf>
    <xf numFmtId="0" fontId="47" fillId="0" borderId="29" xfId="0" applyFont="1" applyBorder="1" applyAlignment="1" applyProtection="1">
      <alignment horizontal="center"/>
      <protection locked="0"/>
    </xf>
    <xf numFmtId="0" fontId="48" fillId="0" borderId="0" xfId="0" applyFont="1" applyBorder="1" applyAlignment="1" applyProtection="1">
      <alignment horizontal="center" wrapText="1"/>
      <protection locked="0"/>
    </xf>
    <xf numFmtId="0" fontId="48" fillId="0" borderId="29" xfId="0" applyFont="1" applyBorder="1" applyAlignment="1" applyProtection="1">
      <alignment horizontal="center" wrapText="1"/>
      <protection locked="0"/>
    </xf>
    <xf numFmtId="0" fontId="48" fillId="0" borderId="0" xfId="0" applyFont="1" applyAlignment="1" applyProtection="1">
      <alignment horizontal="center"/>
    </xf>
    <xf numFmtId="0" fontId="43" fillId="0" borderId="0" xfId="0" applyFont="1" applyAlignment="1" applyProtection="1">
      <alignment horizontal="center" vertical="center"/>
    </xf>
    <xf numFmtId="0" fontId="45" fillId="0" borderId="0" xfId="0" applyFont="1" applyAlignment="1" applyProtection="1">
      <alignment horizontal="center" vertical="center"/>
    </xf>
    <xf numFmtId="181" fontId="34" fillId="0" borderId="0" xfId="0" quotePrefix="1" applyNumberFormat="1" applyFont="1" applyFill="1" applyBorder="1" applyAlignment="1" applyProtection="1">
      <alignment horizontal="center"/>
    </xf>
    <xf numFmtId="181" fontId="34" fillId="0" borderId="29" xfId="0" quotePrefix="1" applyNumberFormat="1" applyFont="1" applyFill="1" applyBorder="1" applyAlignment="1" applyProtection="1">
      <alignment horizontal="center"/>
    </xf>
    <xf numFmtId="0" fontId="50" fillId="0" borderId="0" xfId="0" applyFont="1" applyAlignment="1" applyProtection="1">
      <alignment horizontal="left" vertical="center"/>
    </xf>
    <xf numFmtId="0" fontId="35" fillId="0" borderId="0" xfId="0" applyFont="1" applyBorder="1" applyAlignment="1" applyProtection="1">
      <alignment horizontal="center" wrapText="1"/>
    </xf>
    <xf numFmtId="0" fontId="35" fillId="0" borderId="29" xfId="0" applyFont="1" applyBorder="1" applyAlignment="1" applyProtection="1">
      <alignment horizontal="center" wrapText="1"/>
    </xf>
    <xf numFmtId="0" fontId="10" fillId="0" borderId="82" xfId="0" applyFont="1" applyBorder="1" applyAlignment="1" applyProtection="1">
      <alignment horizontal="center"/>
    </xf>
    <xf numFmtId="0" fontId="10" fillId="0" borderId="58" xfId="0" applyFont="1" applyBorder="1" applyAlignment="1" applyProtection="1">
      <alignment horizontal="center"/>
    </xf>
    <xf numFmtId="0" fontId="10" fillId="0" borderId="84" xfId="0" applyFont="1" applyBorder="1" applyAlignment="1" applyProtection="1">
      <alignment horizontal="center"/>
    </xf>
    <xf numFmtId="183" fontId="24" fillId="0" borderId="89" xfId="2" applyNumberFormat="1" applyBorder="1" applyAlignment="1" applyProtection="1">
      <alignment horizontal="right" vertical="center" indent="4"/>
      <protection locked="0"/>
    </xf>
    <xf numFmtId="183" fontId="24" fillId="0" borderId="90" xfId="2" applyNumberFormat="1" applyBorder="1" applyAlignment="1" applyProtection="1">
      <alignment horizontal="right" vertical="center" indent="4"/>
      <protection locked="0"/>
    </xf>
    <xf numFmtId="0" fontId="24" fillId="0" borderId="0" xfId="2" applyFill="1" applyBorder="1" applyAlignment="1">
      <alignment horizontal="center" vertical="center"/>
    </xf>
    <xf numFmtId="0" fontId="24" fillId="0" borderId="100" xfId="2" applyBorder="1" applyAlignment="1" applyProtection="1">
      <alignment horizontal="center" vertical="center"/>
      <protection locked="0"/>
    </xf>
    <xf numFmtId="0" fontId="24" fillId="0" borderId="101" xfId="2" applyBorder="1" applyAlignment="1" applyProtection="1">
      <alignment horizontal="center" vertical="center"/>
      <protection locked="0"/>
    </xf>
    <xf numFmtId="0" fontId="24" fillId="0" borderId="99" xfId="2" applyBorder="1" applyAlignment="1" applyProtection="1">
      <alignment horizontal="center" vertical="center"/>
      <protection locked="0"/>
    </xf>
    <xf numFmtId="0" fontId="24" fillId="0" borderId="79" xfId="2" applyBorder="1" applyAlignment="1" applyProtection="1">
      <alignment horizontal="center" vertical="center"/>
      <protection locked="0"/>
    </xf>
    <xf numFmtId="0" fontId="24" fillId="0" borderId="80" xfId="2" applyBorder="1" applyAlignment="1" applyProtection="1">
      <alignment horizontal="center" vertical="center"/>
      <protection locked="0"/>
    </xf>
    <xf numFmtId="0" fontId="24" fillId="0" borderId="40" xfId="2" applyBorder="1" applyAlignment="1" applyProtection="1">
      <alignment horizontal="center" vertical="center"/>
      <protection locked="0"/>
    </xf>
    <xf numFmtId="0" fontId="24" fillId="0" borderId="71" xfId="2" applyBorder="1" applyAlignment="1" applyProtection="1">
      <alignment horizontal="center" vertical="center"/>
      <protection locked="0"/>
    </xf>
    <xf numFmtId="183" fontId="24" fillId="0" borderId="103" xfId="2" applyNumberFormat="1" applyBorder="1" applyAlignment="1" applyProtection="1">
      <alignment horizontal="right" vertical="center" indent="4"/>
      <protection locked="0"/>
    </xf>
    <xf numFmtId="183" fontId="24" fillId="0" borderId="104" xfId="2" applyNumberFormat="1" applyBorder="1" applyAlignment="1" applyProtection="1">
      <alignment horizontal="right" vertical="center" indent="4"/>
      <protection locked="0"/>
    </xf>
    <xf numFmtId="0" fontId="24" fillId="0" borderId="100" xfId="2" applyBorder="1" applyAlignment="1">
      <alignment horizontal="center" vertical="center"/>
    </xf>
    <xf numFmtId="0" fontId="24" fillId="0" borderId="101" xfId="2" applyBorder="1" applyAlignment="1">
      <alignment horizontal="center" vertical="center"/>
    </xf>
    <xf numFmtId="0" fontId="24" fillId="0" borderId="40" xfId="2" applyBorder="1" applyAlignment="1">
      <alignment horizontal="center" vertical="center"/>
    </xf>
    <xf numFmtId="0" fontId="24" fillId="0" borderId="71" xfId="2" applyBorder="1" applyAlignment="1">
      <alignment horizontal="center" vertical="center"/>
    </xf>
    <xf numFmtId="0" fontId="24" fillId="0" borderId="26" xfId="2" applyBorder="1" applyAlignment="1">
      <alignment horizontal="distributed" vertical="center"/>
    </xf>
    <xf numFmtId="0" fontId="26" fillId="0" borderId="52" xfId="2" applyFont="1" applyBorder="1" applyAlignment="1">
      <alignment horizontal="center" vertical="center"/>
    </xf>
    <xf numFmtId="0" fontId="26" fillId="0" borderId="53" xfId="2" applyFont="1" applyBorder="1" applyAlignment="1">
      <alignment horizontal="center" vertical="center"/>
    </xf>
    <xf numFmtId="0" fontId="26" fillId="0" borderId="54" xfId="2" applyFont="1" applyBorder="1" applyAlignment="1">
      <alignment horizontal="center" vertical="center"/>
    </xf>
    <xf numFmtId="0" fontId="24" fillId="0" borderId="18" xfId="2" applyBorder="1" applyAlignment="1">
      <alignment horizontal="center" vertical="center"/>
    </xf>
    <xf numFmtId="0" fontId="24" fillId="0" borderId="49" xfId="2" applyBorder="1" applyAlignment="1">
      <alignment horizontal="center" vertical="center"/>
    </xf>
    <xf numFmtId="0" fontId="24" fillId="0" borderId="99" xfId="2" applyBorder="1" applyAlignment="1">
      <alignment horizontal="center" vertical="center"/>
    </xf>
    <xf numFmtId="0" fontId="24" fillId="0" borderId="80" xfId="2" applyBorder="1" applyAlignment="1">
      <alignment horizontal="center" vertical="center"/>
    </xf>
    <xf numFmtId="49" fontId="21" fillId="3" borderId="36" xfId="0" applyNumberFormat="1" applyFont="1" applyFill="1" applyBorder="1" applyAlignment="1" applyProtection="1">
      <alignment horizontal="center" vertical="center"/>
      <protection locked="0"/>
    </xf>
    <xf numFmtId="49" fontId="21" fillId="3" borderId="47" xfId="0" applyNumberFormat="1" applyFont="1" applyFill="1" applyBorder="1" applyAlignment="1" applyProtection="1">
      <alignment horizontal="center" vertical="center"/>
      <protection locked="0"/>
    </xf>
    <xf numFmtId="49" fontId="21" fillId="3" borderId="37" xfId="0" applyNumberFormat="1" applyFont="1" applyFill="1" applyBorder="1" applyAlignment="1" applyProtection="1">
      <alignment horizontal="center" vertical="center"/>
      <protection locked="0"/>
    </xf>
    <xf numFmtId="0" fontId="22" fillId="3" borderId="43" xfId="0" applyFont="1" applyFill="1" applyBorder="1" applyAlignment="1" applyProtection="1">
      <alignment horizontal="center" vertical="center"/>
      <protection locked="0"/>
    </xf>
    <xf numFmtId="0" fontId="22" fillId="3" borderId="21" xfId="0" applyFont="1" applyFill="1" applyBorder="1" applyAlignment="1" applyProtection="1">
      <alignment horizontal="center" vertical="center"/>
      <protection locked="0"/>
    </xf>
    <xf numFmtId="0" fontId="22" fillId="3" borderId="42" xfId="0" applyFont="1" applyFill="1" applyBorder="1" applyAlignment="1" applyProtection="1">
      <alignment horizontal="center" vertical="center"/>
      <protection locked="0"/>
    </xf>
    <xf numFmtId="49" fontId="21" fillId="3" borderId="62" xfId="0" applyNumberFormat="1" applyFont="1" applyFill="1" applyBorder="1" applyAlignment="1" applyProtection="1">
      <alignment horizontal="center" vertical="center"/>
      <protection locked="0"/>
    </xf>
    <xf numFmtId="49" fontId="21" fillId="3" borderId="48" xfId="0" applyNumberFormat="1" applyFont="1" applyFill="1" applyBorder="1" applyAlignment="1" applyProtection="1">
      <alignment horizontal="center" vertical="center"/>
      <protection locked="0"/>
    </xf>
    <xf numFmtId="49" fontId="21" fillId="3" borderId="3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49" fontId="21" fillId="3" borderId="68" xfId="0" applyNumberFormat="1" applyFont="1" applyFill="1" applyBorder="1" applyAlignment="1" applyProtection="1">
      <alignment horizontal="center" vertical="center"/>
      <protection locked="0"/>
    </xf>
    <xf numFmtId="49" fontId="21" fillId="3" borderId="69" xfId="0" applyNumberFormat="1" applyFont="1" applyFill="1" applyBorder="1" applyAlignment="1" applyProtection="1">
      <alignment horizontal="center" vertical="center"/>
      <protection locked="0"/>
    </xf>
    <xf numFmtId="49" fontId="21" fillId="3" borderId="70" xfId="0" applyNumberFormat="1" applyFont="1" applyFill="1" applyBorder="1" applyAlignment="1" applyProtection="1">
      <alignment horizontal="center" vertical="center"/>
      <protection locked="0"/>
    </xf>
    <xf numFmtId="0" fontId="23" fillId="3" borderId="11" xfId="0" applyFont="1" applyFill="1" applyBorder="1" applyAlignment="1" applyProtection="1">
      <alignment horizontal="center" vertical="center"/>
      <protection locked="0"/>
    </xf>
    <xf numFmtId="0" fontId="23" fillId="3" borderId="3" xfId="0" applyFont="1" applyFill="1" applyBorder="1" applyAlignment="1" applyProtection="1">
      <alignment horizontal="center" vertical="center"/>
      <protection locked="0"/>
    </xf>
    <xf numFmtId="0" fontId="21" fillId="3" borderId="11" xfId="0" applyFont="1" applyFill="1" applyBorder="1" applyAlignment="1" applyProtection="1">
      <alignment horizontal="center" vertical="center"/>
      <protection locked="0"/>
    </xf>
    <xf numFmtId="0" fontId="21" fillId="3" borderId="3" xfId="0" applyFont="1" applyFill="1" applyBorder="1" applyAlignment="1" applyProtection="1">
      <alignment horizontal="center" vertical="center"/>
      <protection locked="0"/>
    </xf>
    <xf numFmtId="49" fontId="21" fillId="3" borderId="27" xfId="0" applyNumberFormat="1"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0" fontId="22" fillId="3" borderId="54"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2" fillId="3" borderId="64"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hidden="1"/>
    </xf>
    <xf numFmtId="0" fontId="21" fillId="3" borderId="12" xfId="0" applyFont="1" applyFill="1" applyBorder="1" applyAlignment="1" applyProtection="1">
      <alignment horizontal="center" vertical="center"/>
      <protection hidden="1"/>
    </xf>
    <xf numFmtId="0" fontId="23" fillId="3" borderId="11" xfId="0" applyFont="1" applyFill="1" applyBorder="1" applyAlignment="1" applyProtection="1">
      <alignment horizontal="center" vertical="center"/>
      <protection hidden="1"/>
    </xf>
    <xf numFmtId="0" fontId="23" fillId="3" borderId="3" xfId="0" applyFont="1" applyFill="1" applyBorder="1" applyAlignment="1" applyProtection="1">
      <alignment horizontal="center" vertical="center"/>
      <protection hidden="1"/>
    </xf>
    <xf numFmtId="0" fontId="21" fillId="3" borderId="11" xfId="0" applyFont="1" applyFill="1" applyBorder="1" applyAlignment="1" applyProtection="1">
      <alignment horizontal="center" vertical="center"/>
      <protection hidden="1"/>
    </xf>
    <xf numFmtId="0" fontId="21" fillId="3" borderId="3" xfId="0" applyFont="1" applyFill="1" applyBorder="1" applyAlignment="1" applyProtection="1">
      <alignment horizontal="center" vertical="center"/>
      <protection hidden="1"/>
    </xf>
    <xf numFmtId="0" fontId="21" fillId="3" borderId="4" xfId="0" applyFont="1" applyFill="1" applyBorder="1" applyAlignment="1" applyProtection="1">
      <alignment horizontal="center" vertical="center"/>
      <protection hidden="1"/>
    </xf>
    <xf numFmtId="0" fontId="21" fillId="3" borderId="75" xfId="0" applyFont="1" applyFill="1" applyBorder="1" applyAlignment="1" applyProtection="1">
      <alignment horizontal="center" vertical="center"/>
      <protection hidden="1"/>
    </xf>
    <xf numFmtId="0" fontId="21" fillId="3" borderId="9" xfId="0" applyFont="1" applyFill="1" applyBorder="1" applyAlignment="1" applyProtection="1">
      <alignment horizontal="center" vertical="center"/>
      <protection locked="0"/>
    </xf>
    <xf numFmtId="49" fontId="21" fillId="3" borderId="94" xfId="0" applyNumberFormat="1" applyFont="1" applyFill="1" applyBorder="1" applyAlignment="1" applyProtection="1">
      <alignment horizontal="center" vertical="center"/>
      <protection locked="0"/>
    </xf>
    <xf numFmtId="49" fontId="21" fillId="3" borderId="106" xfId="0" applyNumberFormat="1" applyFont="1" applyFill="1" applyBorder="1" applyAlignment="1" applyProtection="1">
      <alignment horizontal="center" vertical="center"/>
      <protection locked="0"/>
    </xf>
    <xf numFmtId="49" fontId="21" fillId="3" borderId="28" xfId="0" applyNumberFormat="1" applyFont="1" applyFill="1" applyBorder="1" applyAlignment="1" applyProtection="1">
      <alignment horizontal="center" vertical="center"/>
      <protection locked="0"/>
    </xf>
    <xf numFmtId="49" fontId="21" fillId="3" borderId="25" xfId="0" applyNumberFormat="1" applyFont="1" applyFill="1" applyBorder="1" applyAlignment="1" applyProtection="1">
      <alignment horizontal="center" vertical="center"/>
      <protection locked="0"/>
    </xf>
    <xf numFmtId="49" fontId="21" fillId="3" borderId="4" xfId="0" applyNumberFormat="1" applyFont="1" applyFill="1" applyBorder="1" applyAlignment="1" applyProtection="1">
      <alignment horizontal="center" vertical="center"/>
      <protection locked="0"/>
    </xf>
    <xf numFmtId="49" fontId="21" fillId="3" borderId="64" xfId="0" applyNumberFormat="1" applyFont="1" applyFill="1" applyBorder="1" applyAlignment="1" applyProtection="1">
      <alignment horizontal="center" vertical="center"/>
      <protection locked="0"/>
    </xf>
    <xf numFmtId="0" fontId="83" fillId="4" borderId="0" xfId="0" applyFont="1" applyFill="1" applyAlignment="1" applyProtection="1">
      <alignment horizontal="center" vertical="center"/>
    </xf>
    <xf numFmtId="0" fontId="9" fillId="3" borderId="61" xfId="0" applyFont="1" applyFill="1" applyBorder="1" applyAlignment="1" applyProtection="1">
      <alignment horizontal="center"/>
    </xf>
    <xf numFmtId="0" fontId="9" fillId="3" borderId="67" xfId="0" applyFont="1" applyFill="1" applyBorder="1" applyAlignment="1" applyProtection="1">
      <alignment horizontal="center"/>
    </xf>
    <xf numFmtId="5" fontId="80" fillId="3" borderId="108" xfId="0" applyNumberFormat="1" applyFont="1" applyFill="1" applyBorder="1" applyAlignment="1" applyProtection="1">
      <alignment horizontal="center" vertical="center"/>
    </xf>
    <xf numFmtId="5" fontId="80" fillId="3" borderId="65" xfId="0" applyNumberFormat="1" applyFont="1" applyFill="1" applyBorder="1" applyAlignment="1" applyProtection="1">
      <alignment horizontal="center" vertical="center"/>
    </xf>
    <xf numFmtId="0" fontId="55" fillId="3" borderId="59" xfId="0" applyFont="1" applyFill="1" applyBorder="1" applyAlignment="1">
      <alignment horizontal="center" vertical="center"/>
    </xf>
    <xf numFmtId="0" fontId="55" fillId="3" borderId="48" xfId="0" applyFont="1" applyFill="1" applyBorder="1" applyAlignment="1">
      <alignment horizontal="center" vertical="center"/>
    </xf>
    <xf numFmtId="0" fontId="55" fillId="3" borderId="38"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26" xfId="0" applyFont="1" applyFill="1" applyBorder="1" applyAlignment="1">
      <alignment horizontal="center" vertical="center"/>
    </xf>
    <xf numFmtId="0" fontId="17" fillId="4" borderId="27" xfId="0" applyFont="1" applyFill="1" applyBorder="1" applyAlignment="1">
      <alignment horizontal="center" vertical="center"/>
    </xf>
    <xf numFmtId="0" fontId="18" fillId="4" borderId="0" xfId="0" applyFont="1" applyFill="1" applyAlignment="1">
      <alignment horizontal="center" vertical="center"/>
    </xf>
    <xf numFmtId="0" fontId="5" fillId="3" borderId="0" xfId="0" applyFont="1" applyFill="1" applyAlignment="1">
      <alignment horizontal="center" vertical="center"/>
    </xf>
    <xf numFmtId="0" fontId="5" fillId="3" borderId="59" xfId="0" applyFont="1" applyFill="1" applyBorder="1" applyAlignment="1" applyProtection="1">
      <alignment horizontal="center" vertical="center"/>
      <protection locked="0"/>
    </xf>
    <xf numFmtId="0" fontId="5" fillId="3" borderId="38" xfId="0" applyFont="1" applyFill="1" applyBorder="1" applyAlignment="1" applyProtection="1">
      <alignment horizontal="center" vertical="center"/>
      <protection locked="0"/>
    </xf>
    <xf numFmtId="0" fontId="19" fillId="3" borderId="52" xfId="0" applyFont="1" applyFill="1" applyBorder="1" applyAlignment="1">
      <alignment horizontal="center" vertical="center" wrapText="1"/>
    </xf>
    <xf numFmtId="0" fontId="19" fillId="3" borderId="53"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55" xfId="0" applyFont="1" applyFill="1" applyBorder="1" applyAlignment="1">
      <alignment horizontal="center" vertical="center"/>
    </xf>
    <xf numFmtId="0" fontId="19" fillId="3" borderId="56"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8" xfId="0" applyFont="1" applyFill="1" applyBorder="1" applyAlignment="1">
      <alignment horizontal="center" vertical="center"/>
    </xf>
    <xf numFmtId="0" fontId="5" fillId="2" borderId="38" xfId="0" applyFont="1" applyFill="1" applyBorder="1" applyAlignment="1">
      <alignment horizontal="center" vertical="center"/>
    </xf>
    <xf numFmtId="0" fontId="5" fillId="4" borderId="59"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38"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8" xfId="0" applyFont="1" applyFill="1" applyBorder="1" applyAlignment="1">
      <alignment horizontal="center" vertical="center"/>
    </xf>
    <xf numFmtId="6" fontId="5" fillId="3" borderId="59" xfId="1" applyFont="1" applyFill="1" applyBorder="1" applyAlignment="1">
      <alignment horizontal="right" vertical="center"/>
    </xf>
    <xf numFmtId="6" fontId="5" fillId="3" borderId="48" xfId="1" applyFont="1" applyFill="1" applyBorder="1" applyAlignment="1">
      <alignment horizontal="right" vertical="center"/>
    </xf>
    <xf numFmtId="6" fontId="5" fillId="3" borderId="38" xfId="1" applyFont="1" applyFill="1" applyBorder="1" applyAlignment="1">
      <alignment horizontal="right" vertical="center"/>
    </xf>
    <xf numFmtId="0" fontId="5" fillId="8" borderId="43" xfId="0" applyFont="1" applyFill="1" applyBorder="1" applyAlignment="1">
      <alignment horizontal="center" vertical="center"/>
    </xf>
    <xf numFmtId="0" fontId="5" fillId="8" borderId="65" xfId="0" applyFont="1" applyFill="1" applyBorder="1" applyAlignment="1">
      <alignment horizontal="center" vertical="center"/>
    </xf>
    <xf numFmtId="0" fontId="5" fillId="8" borderId="53" xfId="0" applyFont="1" applyFill="1" applyBorder="1" applyAlignment="1">
      <alignment horizontal="left" vertical="center"/>
    </xf>
    <xf numFmtId="0" fontId="5" fillId="8" borderId="54" xfId="0" applyFont="1" applyFill="1" applyBorder="1" applyAlignment="1">
      <alignment horizontal="left" vertical="center"/>
    </xf>
    <xf numFmtId="0" fontId="5" fillId="8" borderId="26" xfId="0" applyFont="1" applyFill="1" applyBorder="1" applyAlignment="1">
      <alignment horizontal="left" vertical="center"/>
    </xf>
    <xf numFmtId="0" fontId="5" fillId="8" borderId="27" xfId="0" applyFont="1" applyFill="1" applyBorder="1" applyAlignment="1">
      <alignment horizontal="left" vertical="center"/>
    </xf>
    <xf numFmtId="0" fontId="5" fillId="5" borderId="59" xfId="0" applyFont="1" applyFill="1" applyBorder="1" applyAlignment="1">
      <alignment horizontal="center" vertical="center"/>
    </xf>
    <xf numFmtId="0" fontId="5" fillId="5" borderId="48" xfId="0" applyFont="1" applyFill="1" applyBorder="1" applyAlignment="1">
      <alignment horizontal="center" vertical="center"/>
    </xf>
    <xf numFmtId="0" fontId="5" fillId="5" borderId="38" xfId="0" applyFont="1" applyFill="1" applyBorder="1" applyAlignment="1">
      <alignment horizontal="center" vertical="center"/>
    </xf>
    <xf numFmtId="0" fontId="5" fillId="3" borderId="48" xfId="0" applyFont="1" applyFill="1" applyBorder="1" applyAlignment="1">
      <alignment horizontal="center" vertical="center"/>
    </xf>
    <xf numFmtId="178" fontId="5" fillId="3" borderId="59" xfId="0" applyNumberFormat="1" applyFont="1" applyFill="1" applyBorder="1" applyAlignment="1">
      <alignment horizontal="right" vertical="center"/>
    </xf>
    <xf numFmtId="178" fontId="5" fillId="3" borderId="38" xfId="0" applyNumberFormat="1" applyFont="1" applyFill="1" applyBorder="1" applyAlignment="1">
      <alignment horizontal="right" vertical="center"/>
    </xf>
    <xf numFmtId="0" fontId="5" fillId="3" borderId="26" xfId="0" applyFont="1" applyFill="1" applyBorder="1" applyAlignment="1">
      <alignment horizontal="center" vertical="center"/>
    </xf>
    <xf numFmtId="0" fontId="6" fillId="7" borderId="0" xfId="0" applyFont="1" applyFill="1" applyAlignment="1">
      <alignment horizontal="center" vertical="center"/>
    </xf>
    <xf numFmtId="0" fontId="5" fillId="3" borderId="29" xfId="0" applyFont="1" applyFill="1" applyBorder="1" applyAlignment="1">
      <alignment horizontal="center" vertical="center"/>
    </xf>
    <xf numFmtId="0" fontId="5" fillId="3" borderId="29" xfId="0" applyNumberFormat="1" applyFont="1" applyFill="1" applyBorder="1" applyAlignment="1">
      <alignment horizontal="center" vertical="center"/>
    </xf>
    <xf numFmtId="0" fontId="25" fillId="0" borderId="0" xfId="2" applyFont="1" applyAlignment="1">
      <alignment horizontal="center" vertical="center"/>
    </xf>
    <xf numFmtId="0" fontId="24" fillId="0" borderId="0" xfId="2" applyBorder="1" applyAlignment="1">
      <alignment horizontal="center"/>
    </xf>
    <xf numFmtId="0" fontId="24" fillId="0" borderId="29" xfId="2" applyBorder="1" applyAlignment="1">
      <alignment horizontal="center"/>
    </xf>
    <xf numFmtId="179" fontId="26" fillId="0" borderId="0" xfId="2" applyNumberFormat="1" applyFont="1" applyBorder="1" applyAlignment="1">
      <alignment horizontal="center"/>
    </xf>
    <xf numFmtId="179" fontId="26" fillId="0" borderId="29" xfId="2" applyNumberFormat="1" applyFont="1" applyBorder="1" applyAlignment="1">
      <alignment horizontal="center"/>
    </xf>
    <xf numFmtId="0" fontId="26" fillId="0" borderId="0" xfId="2" applyFont="1" applyBorder="1" applyAlignment="1" applyProtection="1">
      <alignment horizontal="center"/>
      <protection locked="0" hidden="1"/>
    </xf>
    <xf numFmtId="0" fontId="26" fillId="0" borderId="29" xfId="2" applyFont="1" applyBorder="1" applyAlignment="1" applyProtection="1">
      <alignment horizontal="center"/>
      <protection locked="0" hidden="1"/>
    </xf>
    <xf numFmtId="49" fontId="24" fillId="0" borderId="0" xfId="2" applyNumberFormat="1" applyAlignment="1" applyProtection="1">
      <alignment horizontal="left" vertical="center"/>
      <protection locked="0" hidden="1"/>
    </xf>
    <xf numFmtId="0" fontId="24" fillId="0" borderId="0" xfId="2" applyAlignment="1" applyProtection="1">
      <alignment horizontal="left" vertical="center"/>
      <protection locked="0" hidden="1"/>
    </xf>
    <xf numFmtId="0" fontId="24" fillId="0" borderId="29" xfId="2" applyBorder="1" applyAlignment="1" applyProtection="1">
      <alignment horizontal="center" vertical="center"/>
      <protection locked="0" hidden="1"/>
    </xf>
    <xf numFmtId="0" fontId="24" fillId="0" borderId="1" xfId="2" applyBorder="1" applyAlignment="1">
      <alignment horizontal="center" vertical="center" wrapText="1"/>
    </xf>
    <xf numFmtId="0" fontId="24" fillId="0" borderId="44" xfId="2" applyBorder="1" applyAlignment="1">
      <alignment horizontal="left" vertical="center"/>
    </xf>
    <xf numFmtId="0" fontId="24" fillId="0" borderId="45" xfId="2" applyBorder="1" applyAlignment="1">
      <alignment horizontal="left" vertical="center"/>
    </xf>
    <xf numFmtId="0" fontId="24" fillId="0" borderId="82" xfId="2" applyBorder="1" applyAlignment="1">
      <alignment horizontal="left" vertical="center"/>
    </xf>
    <xf numFmtId="0" fontId="24" fillId="0" borderId="58" xfId="2" applyBorder="1" applyAlignment="1">
      <alignment horizontal="left" vertical="center"/>
    </xf>
    <xf numFmtId="0" fontId="24" fillId="0" borderId="29" xfId="2" applyBorder="1" applyAlignment="1">
      <alignment horizontal="left" vertical="center"/>
    </xf>
    <xf numFmtId="0" fontId="24" fillId="0" borderId="84" xfId="2" applyBorder="1" applyAlignment="1">
      <alignment horizontal="left" vertical="center"/>
    </xf>
    <xf numFmtId="0" fontId="24" fillId="0" borderId="86" xfId="2" applyBorder="1" applyAlignment="1">
      <alignment horizontal="center" vertical="center" wrapText="1"/>
    </xf>
    <xf numFmtId="0" fontId="24" fillId="0" borderId="3" xfId="2" applyBorder="1" applyAlignment="1">
      <alignment horizontal="center" vertical="center" wrapText="1"/>
    </xf>
    <xf numFmtId="0" fontId="24" fillId="0" borderId="44" xfId="2" applyBorder="1" applyAlignment="1" applyProtection="1">
      <alignment horizontal="center" vertical="center"/>
      <protection locked="0" hidden="1"/>
    </xf>
    <xf numFmtId="0" fontId="24" fillId="0" borderId="45" xfId="2" applyBorder="1" applyAlignment="1" applyProtection="1">
      <alignment horizontal="center" vertical="center"/>
      <protection locked="0" hidden="1"/>
    </xf>
    <xf numFmtId="0" fontId="24" fillId="0" borderId="82" xfId="2" applyBorder="1" applyAlignment="1" applyProtection="1">
      <alignment horizontal="center" vertical="center"/>
      <protection locked="0" hidden="1"/>
    </xf>
    <xf numFmtId="0" fontId="24" fillId="0" borderId="58" xfId="2" applyBorder="1" applyAlignment="1" applyProtection="1">
      <alignment horizontal="center" vertical="center"/>
      <protection locked="0" hidden="1"/>
    </xf>
    <xf numFmtId="0" fontId="24" fillId="0" borderId="74" xfId="2" applyBorder="1" applyAlignment="1" applyProtection="1">
      <alignment horizontal="center" vertical="center"/>
      <protection locked="0" hidden="1"/>
    </xf>
    <xf numFmtId="0" fontId="24" fillId="0" borderId="86" xfId="2" applyBorder="1" applyAlignment="1">
      <alignment horizontal="center" vertical="center"/>
    </xf>
    <xf numFmtId="0" fontId="24" fillId="0" borderId="3" xfId="2" applyBorder="1" applyAlignment="1">
      <alignment horizontal="center" vertical="center"/>
    </xf>
    <xf numFmtId="0" fontId="24" fillId="0" borderId="97" xfId="2" applyBorder="1" applyAlignment="1">
      <alignment horizontal="center" vertical="center"/>
    </xf>
    <xf numFmtId="0" fontId="24" fillId="0" borderId="98" xfId="2" applyBorder="1" applyAlignment="1">
      <alignment horizontal="center" vertical="center"/>
    </xf>
    <xf numFmtId="0" fontId="24" fillId="0" borderId="44" xfId="2" applyBorder="1" applyAlignment="1">
      <alignment horizontal="center" vertical="center" wrapText="1"/>
    </xf>
    <xf numFmtId="0" fontId="24" fillId="0" borderId="45" xfId="2" applyBorder="1" applyAlignment="1">
      <alignment horizontal="center" vertical="center"/>
    </xf>
    <xf numFmtId="0" fontId="24" fillId="0" borderId="82" xfId="2" applyBorder="1" applyAlignment="1">
      <alignment horizontal="center" vertical="center"/>
    </xf>
    <xf numFmtId="0" fontId="24" fillId="0" borderId="28" xfId="2" applyBorder="1" applyAlignment="1">
      <alignment horizontal="center" vertical="center"/>
    </xf>
    <xf numFmtId="0" fontId="24" fillId="0" borderId="0" xfId="2" applyBorder="1" applyAlignment="1">
      <alignment horizontal="center" vertical="center"/>
    </xf>
    <xf numFmtId="0" fontId="24" fillId="0" borderId="74" xfId="2" applyBorder="1" applyAlignment="1">
      <alignment horizontal="center" vertical="center"/>
    </xf>
    <xf numFmtId="0" fontId="24" fillId="0" borderId="86" xfId="2" applyBorder="1" applyAlignment="1">
      <alignment horizontal="center"/>
    </xf>
    <xf numFmtId="0" fontId="24" fillId="0" borderId="3" xfId="2" applyBorder="1" applyAlignment="1">
      <alignment horizontal="center"/>
    </xf>
    <xf numFmtId="0" fontId="24" fillId="0" borderId="44" xfId="2" applyBorder="1" applyAlignment="1">
      <alignment horizontal="center" vertical="center"/>
    </xf>
    <xf numFmtId="181" fontId="24" fillId="0" borderId="82" xfId="2" applyNumberFormat="1" applyBorder="1" applyAlignment="1">
      <alignment horizontal="center"/>
    </xf>
    <xf numFmtId="181" fontId="24" fillId="0" borderId="3" xfId="2" applyNumberFormat="1" applyBorder="1" applyAlignment="1">
      <alignment horizontal="center"/>
    </xf>
    <xf numFmtId="0" fontId="24" fillId="0" borderId="58" xfId="2" applyNumberFormat="1" applyBorder="1" applyAlignment="1">
      <alignment horizontal="center" vertical="center"/>
    </xf>
    <xf numFmtId="0" fontId="24" fillId="0" borderId="29" xfId="2" applyNumberFormat="1" applyBorder="1" applyAlignment="1">
      <alignment horizontal="center" vertical="center"/>
    </xf>
    <xf numFmtId="0" fontId="24" fillId="0" borderId="84" xfId="2" applyNumberFormat="1" applyBorder="1" applyAlignment="1">
      <alignment horizontal="center" vertical="center"/>
    </xf>
    <xf numFmtId="0" fontId="24" fillId="0" borderId="44" xfId="2" applyNumberFormat="1" applyBorder="1" applyAlignment="1">
      <alignment horizontal="center" vertical="center"/>
    </xf>
    <xf numFmtId="0" fontId="24" fillId="0" borderId="45" xfId="2" applyNumberFormat="1" applyBorder="1" applyAlignment="1">
      <alignment horizontal="center" vertical="center"/>
    </xf>
    <xf numFmtId="0" fontId="24" fillId="0" borderId="82" xfId="2" applyNumberFormat="1" applyBorder="1" applyAlignment="1">
      <alignment horizontal="center" vertical="center"/>
    </xf>
    <xf numFmtId="0" fontId="24" fillId="0" borderId="58" xfId="2" applyBorder="1" applyAlignment="1">
      <alignment horizontal="center" vertical="center"/>
    </xf>
    <xf numFmtId="0" fontId="24" fillId="0" borderId="29" xfId="2" applyBorder="1" applyAlignment="1">
      <alignment horizontal="center" vertical="center"/>
    </xf>
    <xf numFmtId="0" fontId="24" fillId="0" borderId="84" xfId="2" applyBorder="1" applyAlignment="1">
      <alignment horizontal="center" vertical="center"/>
    </xf>
    <xf numFmtId="0" fontId="24" fillId="0" borderId="44" xfId="2" applyBorder="1" applyAlignment="1" applyProtection="1">
      <alignment horizontal="center"/>
      <protection locked="0" hidden="1"/>
    </xf>
    <xf numFmtId="0" fontId="24" fillId="0" borderId="82" xfId="2" applyBorder="1" applyAlignment="1" applyProtection="1">
      <alignment horizontal="center"/>
      <protection locked="0" hidden="1"/>
    </xf>
    <xf numFmtId="0" fontId="24" fillId="0" borderId="58" xfId="2" applyBorder="1" applyAlignment="1" applyProtection="1">
      <alignment horizontal="center"/>
      <protection locked="0" hidden="1"/>
    </xf>
    <xf numFmtId="0" fontId="24" fillId="0" borderId="84" xfId="2" applyBorder="1" applyAlignment="1" applyProtection="1">
      <alignment horizontal="center"/>
      <protection locked="0" hidden="1"/>
    </xf>
    <xf numFmtId="0" fontId="30" fillId="0" borderId="0" xfId="2" applyFont="1" applyAlignment="1">
      <alignment horizontal="left" vertical="center"/>
    </xf>
    <xf numFmtId="0" fontId="31" fillId="0" borderId="0" xfId="2" applyFont="1" applyAlignment="1">
      <alignment horizontal="right"/>
    </xf>
    <xf numFmtId="180" fontId="24" fillId="0" borderId="58" xfId="2" applyNumberFormat="1" applyBorder="1" applyAlignment="1">
      <alignment horizontal="center" vertical="center"/>
    </xf>
    <xf numFmtId="180" fontId="24" fillId="0" borderId="29" xfId="2" applyNumberFormat="1" applyBorder="1" applyAlignment="1">
      <alignment horizontal="center" vertical="center"/>
    </xf>
    <xf numFmtId="180" fontId="24" fillId="0" borderId="84" xfId="2" applyNumberFormat="1" applyBorder="1" applyAlignment="1">
      <alignment horizontal="center" vertical="center"/>
    </xf>
    <xf numFmtId="0" fontId="29" fillId="0" borderId="44" xfId="2" applyFont="1" applyBorder="1" applyAlignment="1">
      <alignment horizontal="center" vertical="center" wrapText="1"/>
    </xf>
    <xf numFmtId="0" fontId="29" fillId="0" borderId="82" xfId="2" applyFont="1" applyBorder="1" applyAlignment="1">
      <alignment horizontal="center" vertical="center"/>
    </xf>
    <xf numFmtId="0" fontId="29" fillId="0" borderId="58" xfId="2" applyFont="1" applyBorder="1" applyAlignment="1">
      <alignment horizontal="center" vertical="center"/>
    </xf>
    <xf numFmtId="0" fontId="29" fillId="0" borderId="84" xfId="2" applyFont="1" applyBorder="1" applyAlignment="1">
      <alignment horizontal="center" vertical="center"/>
    </xf>
    <xf numFmtId="183" fontId="4" fillId="0" borderId="28" xfId="0" applyNumberFormat="1" applyFont="1" applyBorder="1" applyAlignment="1" applyProtection="1">
      <alignment horizontal="center" vertical="center"/>
    </xf>
    <xf numFmtId="183" fontId="4" fillId="0" borderId="74" xfId="0" applyNumberFormat="1" applyFont="1" applyBorder="1" applyAlignment="1" applyProtection="1">
      <alignment horizontal="center" vertical="center"/>
    </xf>
    <xf numFmtId="0" fontId="43" fillId="0" borderId="0" xfId="0" applyFont="1" applyAlignment="1">
      <alignment horizontal="center" vertical="center"/>
    </xf>
    <xf numFmtId="0" fontId="45" fillId="0" borderId="0" xfId="0" applyFont="1" applyAlignment="1">
      <alignment horizontal="center" vertical="center"/>
    </xf>
    <xf numFmtId="0" fontId="35" fillId="0" borderId="0" xfId="0" applyFont="1" applyBorder="1" applyAlignment="1">
      <alignment horizontal="center" wrapText="1"/>
    </xf>
    <xf numFmtId="0" fontId="35" fillId="0" borderId="0" xfId="0" applyFont="1" applyBorder="1" applyAlignment="1">
      <alignment horizontal="center"/>
    </xf>
    <xf numFmtId="0" fontId="35" fillId="0" borderId="29" xfId="0" applyFont="1" applyBorder="1" applyAlignment="1">
      <alignment horizontal="center"/>
    </xf>
    <xf numFmtId="49" fontId="4" fillId="0" borderId="0" xfId="0" applyNumberFormat="1" applyFont="1" applyAlignment="1" applyProtection="1">
      <alignment horizontal="left" vertical="center"/>
      <protection locked="0"/>
    </xf>
    <xf numFmtId="0" fontId="48" fillId="0" borderId="0" xfId="0" applyFont="1" applyBorder="1" applyAlignment="1" applyProtection="1">
      <alignment horizontal="center"/>
      <protection locked="0"/>
    </xf>
    <xf numFmtId="0" fontId="48" fillId="0" borderId="29" xfId="0" applyFont="1" applyBorder="1" applyAlignment="1" applyProtection="1">
      <alignment horizontal="center"/>
      <protection locked="0"/>
    </xf>
    <xf numFmtId="0" fontId="10" fillId="0" borderId="44" xfId="0" applyFont="1" applyBorder="1" applyAlignment="1">
      <alignment horizontal="center" vertical="center" wrapText="1"/>
    </xf>
    <xf numFmtId="0" fontId="10" fillId="0" borderId="82" xfId="0" applyFont="1" applyBorder="1" applyAlignment="1">
      <alignment horizontal="center" vertical="center"/>
    </xf>
    <xf numFmtId="0" fontId="10" fillId="0" borderId="58" xfId="0" applyFont="1" applyBorder="1" applyAlignment="1">
      <alignment horizontal="center" vertical="center"/>
    </xf>
    <xf numFmtId="0" fontId="10" fillId="0" borderId="84" xfId="0" applyFont="1" applyBorder="1" applyAlignment="1">
      <alignment horizontal="center" vertical="center"/>
    </xf>
    <xf numFmtId="0" fontId="35" fillId="0" borderId="29" xfId="0" applyFont="1" applyBorder="1" applyAlignment="1" applyProtection="1">
      <alignment horizontal="center" vertical="center"/>
      <protection locked="0"/>
    </xf>
    <xf numFmtId="0" fontId="50" fillId="0" borderId="1" xfId="0" applyFont="1" applyBorder="1" applyAlignment="1">
      <alignment horizontal="center" vertical="center" wrapText="1"/>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82" xfId="0" applyFont="1" applyBorder="1" applyAlignment="1">
      <alignment horizontal="left" vertical="center"/>
    </xf>
    <xf numFmtId="0" fontId="4" fillId="0" borderId="58" xfId="0" applyFont="1" applyBorder="1" applyAlignment="1">
      <alignment horizontal="left" vertical="center"/>
    </xf>
    <xf numFmtId="0" fontId="4" fillId="0" borderId="29" xfId="0" applyFont="1" applyBorder="1" applyAlignment="1">
      <alignment horizontal="left" vertical="center"/>
    </xf>
    <xf numFmtId="0" fontId="4" fillId="0" borderId="84" xfId="0" applyFont="1" applyBorder="1" applyAlignment="1">
      <alignment horizontal="left" vertical="center"/>
    </xf>
    <xf numFmtId="0" fontId="4" fillId="0" borderId="8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44" xfId="0" applyFont="1" applyBorder="1" applyAlignment="1">
      <alignment horizontal="center" vertical="center" wrapText="1"/>
    </xf>
    <xf numFmtId="0" fontId="50" fillId="0" borderId="0" xfId="0" applyFont="1" applyAlignment="1">
      <alignment horizontal="left" vertical="center"/>
    </xf>
    <xf numFmtId="0" fontId="4" fillId="2" borderId="0" xfId="0" applyFont="1" applyFill="1" applyAlignment="1">
      <alignment horizontal="center" vertical="center"/>
    </xf>
    <xf numFmtId="0" fontId="4" fillId="4" borderId="0" xfId="0" applyFont="1" applyFill="1" applyAlignment="1">
      <alignment horizontal="center" vertical="center"/>
    </xf>
    <xf numFmtId="181" fontId="34" fillId="0" borderId="0" xfId="0" applyNumberFormat="1" applyFont="1" applyFill="1" applyBorder="1" applyAlignment="1" applyProtection="1">
      <alignment horizontal="center"/>
      <protection locked="0"/>
    </xf>
    <xf numFmtId="181" fontId="34" fillId="0" borderId="29" xfId="0" applyNumberFormat="1" applyFont="1" applyFill="1" applyBorder="1" applyAlignment="1" applyProtection="1">
      <alignment horizontal="center"/>
      <protection locked="0"/>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30" xfId="0" applyFont="1" applyFill="1" applyBorder="1" applyAlignment="1">
      <alignment horizontal="center" vertical="center"/>
    </xf>
  </cellXfs>
  <cellStyles count="8">
    <cellStyle name="ハイパーリンク" xfId="3" builtinId="8"/>
    <cellStyle name="桁区切り 2" xfId="7" xr:uid="{00000000-0005-0000-0000-000001000000}"/>
    <cellStyle name="桁区切り 3" xfId="6" xr:uid="{00000000-0005-0000-0000-000002000000}"/>
    <cellStyle name="通貨" xfId="1" builtinId="7"/>
    <cellStyle name="標準" xfId="0" builtinId="0"/>
    <cellStyle name="標準 2" xfId="2" xr:uid="{00000000-0005-0000-0000-000005000000}"/>
    <cellStyle name="標準 3" xfId="4" xr:uid="{00000000-0005-0000-0000-000006000000}"/>
    <cellStyle name="標準 9" xfId="5" xr:uid="{00000000-0005-0000-0000-000007000000}"/>
  </cellStyles>
  <dxfs count="0"/>
  <tableStyles count="0" defaultTableStyle="TableStyleMedium2" defaultPivotStyle="PivotStyleLight16"/>
  <colors>
    <mruColors>
      <color rgb="FFFFCCCC"/>
      <color rgb="FFFF0066"/>
      <color rgb="FFFF66FF"/>
      <color rgb="FFFF33CC"/>
      <color rgb="FFFF66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29694;&#20195;&#31038;&#20250;\Downloads\entry-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総括申込書"/>
      <sheetName val="男子名簿"/>
      <sheetName val="女子名簿"/>
      <sheetName val="学校名"/>
      <sheetName val="(後から入力)チームエントリー"/>
      <sheetName val="入力見本"/>
      <sheetName val="学校コード"/>
      <sheetName val="種目名"/>
      <sheetName val="管理者入力"/>
      <sheetName val="Sheet1"/>
      <sheetName val="Sheet2"/>
      <sheetName val="Sheet3"/>
      <sheetName val="県名"/>
      <sheetName val="学連登録"/>
    </sheetNames>
    <sheetDataSet>
      <sheetData sheetId="0"/>
      <sheetData sheetId="1"/>
      <sheetData sheetId="2"/>
      <sheetData sheetId="3"/>
      <sheetData sheetId="4">
        <row r="8">
          <cell r="C8" t="str">
            <v>愛知大学</v>
          </cell>
        </row>
        <row r="9">
          <cell r="C9" t="str">
            <v>愛知医科大学</v>
          </cell>
        </row>
        <row r="10">
          <cell r="C10" t="str">
            <v>愛知学院大学</v>
          </cell>
        </row>
        <row r="11">
          <cell r="C11" t="str">
            <v>愛知教育大学</v>
          </cell>
        </row>
        <row r="12">
          <cell r="C12" t="str">
            <v>愛知県立大学</v>
          </cell>
        </row>
        <row r="13">
          <cell r="C13" t="str">
            <v>愛知工業大学</v>
          </cell>
        </row>
        <row r="14">
          <cell r="C14" t="str">
            <v>愛知淑徳大学</v>
          </cell>
        </row>
        <row r="15">
          <cell r="C15" t="str">
            <v>愛知東邦大学</v>
          </cell>
        </row>
        <row r="16">
          <cell r="C16" t="str">
            <v>岐阜大学</v>
          </cell>
        </row>
        <row r="17">
          <cell r="C17" t="str">
            <v>岐阜経済大学</v>
          </cell>
        </row>
        <row r="18">
          <cell r="C18" t="str">
            <v>岐阜工業高等専門学校</v>
          </cell>
        </row>
        <row r="19">
          <cell r="C19" t="str">
            <v>岐阜聖徳学園大学</v>
          </cell>
        </row>
        <row r="20">
          <cell r="C20" t="str">
            <v>岐阜薬科大学</v>
          </cell>
        </row>
        <row r="21">
          <cell r="C21" t="str">
            <v>近畿大学工業高等専門学校</v>
          </cell>
        </row>
        <row r="22">
          <cell r="C22" t="str">
            <v>金城学院大学</v>
          </cell>
        </row>
        <row r="23">
          <cell r="C23" t="str">
            <v>皇學館大学</v>
          </cell>
        </row>
        <row r="24">
          <cell r="C24" t="str">
            <v>至学館大学</v>
          </cell>
        </row>
        <row r="25">
          <cell r="C25" t="str">
            <v>静岡大学</v>
          </cell>
        </row>
        <row r="26">
          <cell r="C26" t="str">
            <v>静岡県立大学</v>
          </cell>
        </row>
        <row r="27">
          <cell r="C27" t="str">
            <v>静岡産業大学</v>
          </cell>
        </row>
        <row r="28">
          <cell r="C28" t="str">
            <v>椙山女学園大学</v>
          </cell>
        </row>
        <row r="29">
          <cell r="C29" t="str">
            <v>鈴鹿工業高等専門学校</v>
          </cell>
        </row>
        <row r="30">
          <cell r="C30" t="str">
            <v>大同大学</v>
          </cell>
        </row>
        <row r="31">
          <cell r="C31" t="str">
            <v>中京大学</v>
          </cell>
        </row>
        <row r="32">
          <cell r="C32" t="str">
            <v>中京学院大学</v>
          </cell>
        </row>
        <row r="33">
          <cell r="C33" t="str">
            <v>中部大学</v>
          </cell>
        </row>
        <row r="34">
          <cell r="C34" t="str">
            <v>中部学院大学</v>
          </cell>
        </row>
        <row r="35">
          <cell r="C35" t="str">
            <v>東海学園大学</v>
          </cell>
        </row>
        <row r="36">
          <cell r="C36" t="str">
            <v>常葉大学</v>
          </cell>
        </row>
        <row r="37">
          <cell r="C37" t="str">
            <v>鳥羽商船高等専門学校</v>
          </cell>
        </row>
        <row r="38">
          <cell r="C38" t="str">
            <v>豊田工業高等専門学校</v>
          </cell>
        </row>
        <row r="39">
          <cell r="C39" t="str">
            <v>豊橋技術科学大学</v>
          </cell>
        </row>
        <row r="40">
          <cell r="C40" t="str">
            <v>名古屋大学</v>
          </cell>
        </row>
        <row r="41">
          <cell r="C41" t="str">
            <v>名古屋学院大学</v>
          </cell>
        </row>
        <row r="42">
          <cell r="C42" t="str">
            <v>名古屋工業大学</v>
          </cell>
        </row>
        <row r="43">
          <cell r="C43" t="str">
            <v>名古屋市立大学</v>
          </cell>
        </row>
        <row r="44">
          <cell r="C44" t="str">
            <v>南山大学</v>
          </cell>
        </row>
        <row r="45">
          <cell r="C45" t="str">
            <v>日本福祉大学</v>
          </cell>
        </row>
        <row r="46">
          <cell r="C46" t="str">
            <v>沼津工業高等専門学校</v>
          </cell>
        </row>
        <row r="47">
          <cell r="C47" t="str">
            <v>浜松医科大学</v>
          </cell>
        </row>
        <row r="48">
          <cell r="C48" t="str">
            <v>藤田保健衛生大学</v>
          </cell>
        </row>
        <row r="49">
          <cell r="C49" t="str">
            <v>三重大学</v>
          </cell>
        </row>
        <row r="50">
          <cell r="C50" t="str">
            <v>名城大学</v>
          </cell>
        </row>
        <row r="51">
          <cell r="C51" t="str">
            <v>東海大学東海</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grrkiroku@yahoo.co.jp"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E83"/>
  <sheetViews>
    <sheetView showRowColHeaders="0" tabSelected="1" zoomScale="80" zoomScaleNormal="80" workbookViewId="0">
      <selection activeCell="L21" sqref="L21"/>
    </sheetView>
  </sheetViews>
  <sheetFormatPr defaultRowHeight="13"/>
  <cols>
    <col min="1" max="1" width="9" style="1"/>
    <col min="2" max="2" width="12.6328125" style="1" customWidth="1"/>
    <col min="3" max="3" width="20" style="1" customWidth="1"/>
    <col min="4" max="5" width="9" style="1"/>
    <col min="6" max="6" width="16.6328125" style="1" customWidth="1"/>
    <col min="7" max="7" width="1.7265625" style="1" customWidth="1"/>
    <col min="8" max="8" width="13.7265625" style="1" customWidth="1"/>
    <col min="9" max="9" width="11.26953125" style="1" customWidth="1"/>
    <col min="10" max="57" width="9" style="1"/>
  </cols>
  <sheetData>
    <row r="1" spans="1:10" s="1" customFormat="1">
      <c r="A1" s="340" t="str">
        <f>CONCATENATE('加盟校情報&amp;大会設定'!G5,'加盟校情報&amp;大会設定'!H5,'加盟校情報&amp;大会設定'!I5,'加盟校情報&amp;大会設定'!J5)&amp;"　申込"</f>
        <v>第83回東海学生駅伝 兼 第15回東海学生女子駅伝　申込</v>
      </c>
      <c r="B1" s="340"/>
      <c r="C1" s="340"/>
      <c r="D1" s="340"/>
      <c r="E1" s="340"/>
      <c r="F1" s="340"/>
      <c r="G1" s="340"/>
      <c r="H1" s="340"/>
      <c r="I1" s="340"/>
      <c r="J1" s="340"/>
    </row>
    <row r="2" spans="1:10" s="1" customFormat="1">
      <c r="A2" s="340"/>
      <c r="B2" s="340"/>
      <c r="C2" s="340"/>
      <c r="D2" s="340"/>
      <c r="E2" s="340"/>
      <c r="F2" s="340"/>
      <c r="G2" s="340"/>
      <c r="H2" s="340"/>
      <c r="I2" s="340"/>
      <c r="J2" s="340"/>
    </row>
    <row r="3" spans="1:10" s="1" customFormat="1">
      <c r="A3" s="340"/>
      <c r="B3" s="340"/>
      <c r="C3" s="340"/>
      <c r="D3" s="340"/>
      <c r="E3" s="340"/>
      <c r="F3" s="340"/>
      <c r="G3" s="340"/>
      <c r="H3" s="340"/>
      <c r="I3" s="340"/>
      <c r="J3" s="340"/>
    </row>
    <row r="4" spans="1:10" s="1" customFormat="1">
      <c r="A4" s="340"/>
      <c r="B4" s="340"/>
      <c r="C4" s="340"/>
      <c r="D4" s="340"/>
      <c r="E4" s="340"/>
      <c r="F4" s="340"/>
      <c r="G4" s="340"/>
      <c r="H4" s="340"/>
      <c r="I4" s="340"/>
      <c r="J4" s="340"/>
    </row>
    <row r="5" spans="1:10" s="1" customFormat="1" ht="13.5" thickBot="1">
      <c r="A5" s="2"/>
      <c r="B5" s="2"/>
      <c r="C5" s="2"/>
      <c r="D5" s="2"/>
      <c r="E5" s="2"/>
      <c r="F5" s="2"/>
      <c r="G5" s="2"/>
      <c r="H5" s="2"/>
      <c r="I5" s="2"/>
      <c r="J5" s="2"/>
    </row>
    <row r="6" spans="1:10" s="1" customFormat="1" ht="25" customHeight="1">
      <c r="A6" s="2"/>
      <c r="B6" s="331" t="s">
        <v>0</v>
      </c>
      <c r="C6" s="332"/>
      <c r="D6" s="349" t="str">
        <f>IF(D8&gt;0,VLOOKUP(D8,'加盟校情報&amp;大会設定'!$A$3:$B$50,2,0),"")</f>
        <v/>
      </c>
      <c r="E6" s="350"/>
      <c r="F6" s="350"/>
      <c r="G6" s="350"/>
      <c r="H6" s="350"/>
      <c r="I6" s="351"/>
      <c r="J6" s="2"/>
    </row>
    <row r="7" spans="1:10" s="1" customFormat="1" ht="25" customHeight="1">
      <c r="A7" s="2"/>
      <c r="B7" s="333"/>
      <c r="C7" s="334"/>
      <c r="D7" s="352"/>
      <c r="E7" s="353"/>
      <c r="F7" s="353"/>
      <c r="G7" s="353"/>
      <c r="H7" s="353"/>
      <c r="I7" s="354"/>
      <c r="J7" s="2"/>
    </row>
    <row r="8" spans="1:10" s="1" customFormat="1" ht="25" customHeight="1">
      <c r="A8" s="2"/>
      <c r="B8" s="333" t="s">
        <v>1</v>
      </c>
      <c r="C8" s="334"/>
      <c r="D8" s="343"/>
      <c r="E8" s="344"/>
      <c r="F8" s="344"/>
      <c r="G8" s="344"/>
      <c r="H8" s="344"/>
      <c r="I8" s="345"/>
      <c r="J8" s="2"/>
    </row>
    <row r="9" spans="1:10" s="1" customFormat="1" ht="25" customHeight="1" thickBot="1">
      <c r="A9" s="2"/>
      <c r="B9" s="341"/>
      <c r="C9" s="342"/>
      <c r="D9" s="346"/>
      <c r="E9" s="347"/>
      <c r="F9" s="347"/>
      <c r="G9" s="347"/>
      <c r="H9" s="347"/>
      <c r="I9" s="348"/>
      <c r="J9" s="2"/>
    </row>
    <row r="10" spans="1:10" s="1" customFormat="1" ht="13.5" hidden="1" thickBot="1">
      <c r="A10" s="2"/>
      <c r="B10" s="335" t="s">
        <v>2</v>
      </c>
      <c r="C10" s="336"/>
      <c r="D10" s="337" t="str">
        <f>IF(D8&gt;0,VLOOKUP(D8,'加盟校情報&amp;大会設定'!A2:D94,3,0),"")</f>
        <v/>
      </c>
      <c r="E10" s="338"/>
      <c r="F10" s="338"/>
      <c r="G10" s="338"/>
      <c r="H10" s="338"/>
      <c r="I10" s="339"/>
      <c r="J10" s="2"/>
    </row>
    <row r="11" spans="1:10" s="1" customFormat="1" ht="13.5" hidden="1" thickBot="1">
      <c r="A11" s="2"/>
      <c r="B11" s="335" t="s">
        <v>3</v>
      </c>
      <c r="C11" s="336"/>
      <c r="D11" s="337" t="str">
        <f>IF(D8&gt;0,VLOOKUP(D8,'加盟校情報&amp;大会設定'!A2:D94,4,0),"")</f>
        <v/>
      </c>
      <c r="E11" s="338"/>
      <c r="F11" s="338"/>
      <c r="G11" s="338"/>
      <c r="H11" s="338"/>
      <c r="I11" s="339"/>
      <c r="J11" s="2"/>
    </row>
    <row r="12" spans="1:10" s="1" customFormat="1" ht="13.5" hidden="1" thickBot="1">
      <c r="A12" s="2"/>
      <c r="B12" s="335" t="s">
        <v>4</v>
      </c>
      <c r="C12" s="336"/>
      <c r="D12" s="337">
        <v>49</v>
      </c>
      <c r="E12" s="338"/>
      <c r="F12" s="338"/>
      <c r="G12" s="338"/>
      <c r="H12" s="338"/>
      <c r="I12" s="339"/>
      <c r="J12" s="2"/>
    </row>
    <row r="13" spans="1:10" s="1" customFormat="1">
      <c r="A13" s="2"/>
      <c r="B13" s="2"/>
      <c r="C13" s="2"/>
      <c r="D13" s="2"/>
      <c r="E13" s="2"/>
      <c r="F13" s="2"/>
      <c r="G13" s="2"/>
      <c r="H13" s="2"/>
      <c r="I13" s="2"/>
      <c r="J13" s="2"/>
    </row>
    <row r="14" spans="1:10" s="1" customFormat="1" ht="13.5" thickBot="1">
      <c r="A14" s="2"/>
      <c r="B14" s="2"/>
      <c r="C14" s="2"/>
      <c r="D14" s="2"/>
      <c r="E14" s="2"/>
      <c r="F14" s="2"/>
      <c r="G14" s="2"/>
      <c r="H14" s="2"/>
      <c r="I14" s="2"/>
      <c r="J14" s="2"/>
    </row>
    <row r="15" spans="1:10" s="1" customFormat="1" ht="20.149999999999999" hidden="1" customHeight="1">
      <c r="A15" s="2"/>
      <c r="B15" s="355" t="s">
        <v>5</v>
      </c>
      <c r="C15" s="356"/>
      <c r="D15" s="363" t="str">
        <f>ASC(PHONETIC(D16))</f>
        <v/>
      </c>
      <c r="E15" s="364"/>
      <c r="F15" s="364"/>
      <c r="G15" s="364"/>
      <c r="H15" s="364"/>
      <c r="I15" s="365"/>
      <c r="J15" s="2"/>
    </row>
    <row r="16" spans="1:10" s="1" customFormat="1" ht="20.149999999999999" customHeight="1">
      <c r="A16" s="2"/>
      <c r="B16" s="331" t="s">
        <v>6</v>
      </c>
      <c r="C16" s="332"/>
      <c r="D16" s="359"/>
      <c r="E16" s="359"/>
      <c r="F16" s="359"/>
      <c r="G16" s="359"/>
      <c r="H16" s="359"/>
      <c r="I16" s="360"/>
      <c r="J16" s="2"/>
    </row>
    <row r="17" spans="1:10" s="1" customFormat="1" ht="20.149999999999999" customHeight="1" thickBot="1">
      <c r="A17" s="2"/>
      <c r="B17" s="341"/>
      <c r="C17" s="342"/>
      <c r="D17" s="361"/>
      <c r="E17" s="361"/>
      <c r="F17" s="361"/>
      <c r="G17" s="361"/>
      <c r="H17" s="361"/>
      <c r="I17" s="362"/>
      <c r="J17" s="2"/>
    </row>
    <row r="18" spans="1:10" s="1" customFormat="1" ht="20.149999999999999" hidden="1" customHeight="1" thickTop="1">
      <c r="A18" s="2"/>
      <c r="B18" s="357" t="s">
        <v>7</v>
      </c>
      <c r="C18" s="358"/>
      <c r="D18" s="366" t="str">
        <f>ASC(PHONETIC(D19))</f>
        <v/>
      </c>
      <c r="E18" s="366"/>
      <c r="F18" s="366"/>
      <c r="G18" s="366"/>
      <c r="H18" s="366"/>
      <c r="I18" s="367"/>
      <c r="J18" s="2"/>
    </row>
    <row r="19" spans="1:10" s="1" customFormat="1" ht="20.149999999999999" customHeight="1">
      <c r="A19" s="2"/>
      <c r="B19" s="333" t="s">
        <v>8</v>
      </c>
      <c r="C19" s="334"/>
      <c r="D19" s="368"/>
      <c r="E19" s="368"/>
      <c r="F19" s="368"/>
      <c r="G19" s="368"/>
      <c r="H19" s="368"/>
      <c r="I19" s="369"/>
      <c r="J19" s="2"/>
    </row>
    <row r="20" spans="1:10" s="1" customFormat="1" ht="20.149999999999999" customHeight="1" thickBot="1">
      <c r="A20" s="2"/>
      <c r="B20" s="341"/>
      <c r="C20" s="342"/>
      <c r="D20" s="361"/>
      <c r="E20" s="361"/>
      <c r="F20" s="361"/>
      <c r="G20" s="361"/>
      <c r="H20" s="361"/>
      <c r="I20" s="362"/>
      <c r="J20" s="2"/>
    </row>
    <row r="21" spans="1:10" s="1" customFormat="1" ht="17.5">
      <c r="A21" s="2"/>
      <c r="B21" s="80"/>
      <c r="C21" s="80"/>
      <c r="D21" s="80"/>
      <c r="E21" s="80"/>
      <c r="F21" s="80"/>
      <c r="G21" s="80"/>
      <c r="H21" s="80"/>
      <c r="I21" s="80"/>
      <c r="J21" s="2"/>
    </row>
    <row r="22" spans="1:10" s="1" customFormat="1" ht="18" thickBot="1">
      <c r="A22" s="2"/>
      <c r="B22" s="3"/>
      <c r="C22" s="3"/>
      <c r="D22" s="3"/>
      <c r="E22" s="3"/>
      <c r="F22" s="3"/>
      <c r="G22" s="3"/>
      <c r="H22" s="3"/>
      <c r="I22" s="3"/>
      <c r="J22" s="2"/>
    </row>
    <row r="23" spans="1:10" s="1" customFormat="1" ht="20.149999999999999" hidden="1" customHeight="1">
      <c r="A23" s="2"/>
      <c r="B23" s="329" t="s">
        <v>9</v>
      </c>
      <c r="C23" s="330"/>
      <c r="D23" s="363" t="str">
        <f>ASC(PHONETIC(D24))</f>
        <v/>
      </c>
      <c r="E23" s="364"/>
      <c r="F23" s="364"/>
      <c r="G23" s="364"/>
      <c r="H23" s="364"/>
      <c r="I23" s="365"/>
      <c r="J23" s="2"/>
    </row>
    <row r="24" spans="1:10" s="1" customFormat="1" ht="20.149999999999999" customHeight="1">
      <c r="A24" s="2"/>
      <c r="B24" s="331" t="s">
        <v>10</v>
      </c>
      <c r="C24" s="332"/>
      <c r="D24" s="371"/>
      <c r="E24" s="372"/>
      <c r="F24" s="372"/>
      <c r="G24" s="372"/>
      <c r="H24" s="372"/>
      <c r="I24" s="373"/>
      <c r="J24" s="2"/>
    </row>
    <row r="25" spans="1:10" s="1" customFormat="1" ht="20.149999999999999" customHeight="1">
      <c r="A25" s="2"/>
      <c r="B25" s="333"/>
      <c r="C25" s="334"/>
      <c r="D25" s="374"/>
      <c r="E25" s="375"/>
      <c r="F25" s="375"/>
      <c r="G25" s="375"/>
      <c r="H25" s="375"/>
      <c r="I25" s="376"/>
      <c r="J25" s="2"/>
    </row>
    <row r="26" spans="1:10" s="1" customFormat="1" ht="20.149999999999999" customHeight="1">
      <c r="A26" s="2"/>
      <c r="B26" s="333" t="s">
        <v>11</v>
      </c>
      <c r="C26" s="334"/>
      <c r="D26" s="395"/>
      <c r="E26" s="395"/>
      <c r="F26" s="395"/>
      <c r="G26" s="395"/>
      <c r="H26" s="395"/>
      <c r="I26" s="396"/>
      <c r="J26" s="2"/>
    </row>
    <row r="27" spans="1:10" s="1" customFormat="1" ht="20.149999999999999" hidden="1" customHeight="1">
      <c r="A27" s="2"/>
      <c r="B27" s="333" t="s">
        <v>12</v>
      </c>
      <c r="C27" s="334"/>
      <c r="D27" s="395"/>
      <c r="E27" s="395"/>
      <c r="F27" s="395"/>
      <c r="G27" s="395"/>
      <c r="H27" s="395"/>
      <c r="I27" s="396"/>
      <c r="J27" s="2"/>
    </row>
    <row r="28" spans="1:10" s="1" customFormat="1" ht="20.149999999999999" customHeight="1">
      <c r="A28" s="2"/>
      <c r="B28" s="333" t="s">
        <v>13</v>
      </c>
      <c r="C28" s="334"/>
      <c r="D28" s="395"/>
      <c r="E28" s="395"/>
      <c r="F28" s="395"/>
      <c r="G28" s="395"/>
      <c r="H28" s="395"/>
      <c r="I28" s="396"/>
      <c r="J28" s="2"/>
    </row>
    <row r="29" spans="1:10" s="1" customFormat="1" ht="20.149999999999999" customHeight="1">
      <c r="A29" s="2"/>
      <c r="B29" s="333" t="s">
        <v>14</v>
      </c>
      <c r="C29" s="334"/>
      <c r="D29" s="382"/>
      <c r="E29" s="383"/>
      <c r="F29" s="383"/>
      <c r="G29" s="383"/>
      <c r="H29" s="383"/>
      <c r="I29" s="384"/>
      <c r="J29" s="2"/>
    </row>
    <row r="30" spans="1:10" s="1" customFormat="1" ht="20.149999999999999" customHeight="1">
      <c r="A30" s="2"/>
      <c r="B30" s="333"/>
      <c r="C30" s="334"/>
      <c r="D30" s="385"/>
      <c r="E30" s="386"/>
      <c r="F30" s="386"/>
      <c r="G30" s="386"/>
      <c r="H30" s="386"/>
      <c r="I30" s="387"/>
      <c r="J30" s="2"/>
    </row>
    <row r="31" spans="1:10" s="1" customFormat="1" ht="20.149999999999999" customHeight="1">
      <c r="A31" s="2"/>
      <c r="B31" s="333"/>
      <c r="C31" s="334"/>
      <c r="D31" s="385"/>
      <c r="E31" s="386"/>
      <c r="F31" s="386"/>
      <c r="G31" s="386"/>
      <c r="H31" s="386"/>
      <c r="I31" s="387"/>
      <c r="J31" s="2"/>
    </row>
    <row r="32" spans="1:10" s="1" customFormat="1" ht="20.149999999999999" customHeight="1">
      <c r="A32" s="2"/>
      <c r="B32" s="333"/>
      <c r="C32" s="334"/>
      <c r="D32" s="385"/>
      <c r="E32" s="386"/>
      <c r="F32" s="386"/>
      <c r="G32" s="386"/>
      <c r="H32" s="386"/>
      <c r="I32" s="387"/>
      <c r="J32" s="2"/>
    </row>
    <row r="33" spans="1:10" s="1" customFormat="1" ht="20.149999999999999" customHeight="1" thickBot="1">
      <c r="A33" s="2"/>
      <c r="B33" s="341"/>
      <c r="C33" s="342"/>
      <c r="D33" s="388"/>
      <c r="E33" s="389"/>
      <c r="F33" s="389"/>
      <c r="G33" s="389"/>
      <c r="H33" s="389"/>
      <c r="I33" s="390"/>
      <c r="J33" s="2"/>
    </row>
    <row r="34" spans="1:10" s="20" customFormat="1" ht="20.149999999999999" customHeight="1">
      <c r="A34" s="2"/>
      <c r="B34" s="115"/>
      <c r="C34" s="115"/>
      <c r="D34" s="177"/>
      <c r="E34" s="177"/>
      <c r="F34" s="177"/>
      <c r="G34" s="177"/>
      <c r="H34" s="177"/>
      <c r="I34" s="177"/>
      <c r="J34" s="2"/>
    </row>
    <row r="35" spans="1:10" s="20" customFormat="1" ht="20.149999999999999" hidden="1" customHeight="1">
      <c r="A35" s="2"/>
      <c r="B35" s="399" t="s">
        <v>3345</v>
      </c>
      <c r="C35" s="399"/>
      <c r="D35" s="399"/>
      <c r="E35" s="399"/>
      <c r="F35" s="399"/>
      <c r="G35" s="399"/>
      <c r="H35" s="399"/>
      <c r="I35" s="399"/>
      <c r="J35" s="2"/>
    </row>
    <row r="36" spans="1:10" s="20" customFormat="1" ht="20.149999999999999" hidden="1" customHeight="1">
      <c r="A36" s="2"/>
      <c r="B36" s="115"/>
      <c r="C36" s="115"/>
      <c r="D36" s="401" t="s">
        <v>15</v>
      </c>
      <c r="E36" s="401"/>
      <c r="F36" s="400" t="s">
        <v>6194</v>
      </c>
      <c r="G36" s="400"/>
      <c r="H36" s="400"/>
      <c r="I36" s="116"/>
      <c r="J36" s="2"/>
    </row>
    <row r="37" spans="1:10" s="20" customFormat="1" ht="34.9" customHeight="1">
      <c r="A37" s="2"/>
      <c r="B37" s="115"/>
      <c r="C37" s="115"/>
      <c r="D37" s="177"/>
      <c r="E37" s="177"/>
      <c r="F37" s="177"/>
      <c r="G37" s="177"/>
      <c r="H37" s="177"/>
      <c r="I37" s="177"/>
      <c r="J37" s="2"/>
    </row>
    <row r="38" spans="1:10" s="1" customFormat="1">
      <c r="A38" s="2"/>
      <c r="B38" s="199" t="s">
        <v>4000</v>
      </c>
      <c r="C38" s="2"/>
      <c r="D38" s="199" t="s">
        <v>4004</v>
      </c>
      <c r="F38" s="2"/>
      <c r="G38" s="2"/>
      <c r="H38" s="402" t="s">
        <v>4010</v>
      </c>
      <c r="I38" s="402"/>
      <c r="J38" s="2"/>
    </row>
    <row r="39" spans="1:10" s="1" customFormat="1" ht="16.5">
      <c r="A39" s="2"/>
      <c r="B39" s="397" t="s">
        <v>4001</v>
      </c>
      <c r="C39" s="397"/>
      <c r="D39" s="1" t="s">
        <v>4834</v>
      </c>
      <c r="G39" s="200"/>
      <c r="H39" s="206" t="s">
        <v>4005</v>
      </c>
      <c r="I39" s="2"/>
      <c r="J39" s="200"/>
    </row>
    <row r="40" spans="1:10" s="1" customFormat="1" ht="14">
      <c r="A40" s="2"/>
      <c r="B40" s="397" t="s">
        <v>4002</v>
      </c>
      <c r="C40" s="397"/>
      <c r="D40" s="381" t="s">
        <v>16</v>
      </c>
      <c r="E40" s="381"/>
      <c r="F40" s="381"/>
      <c r="G40" s="20"/>
      <c r="H40" s="113" t="s">
        <v>21</v>
      </c>
      <c r="I40" s="2"/>
      <c r="J40" s="20"/>
    </row>
    <row r="41" spans="1:10" s="1" customFormat="1">
      <c r="A41" s="2"/>
      <c r="B41" s="398" t="s">
        <v>4003</v>
      </c>
      <c r="C41" s="398"/>
      <c r="D41" s="370" t="s">
        <v>17</v>
      </c>
      <c r="E41" s="370"/>
      <c r="F41" s="370"/>
      <c r="G41" s="20"/>
      <c r="H41" s="207" t="s">
        <v>4006</v>
      </c>
      <c r="I41" s="173"/>
      <c r="J41" s="20"/>
    </row>
    <row r="42" spans="1:10" s="1" customFormat="1">
      <c r="A42" s="2"/>
      <c r="D42" s="377" t="s">
        <v>18</v>
      </c>
      <c r="E42" s="377"/>
      <c r="F42" s="377"/>
      <c r="G42" s="20"/>
      <c r="H42" s="208" t="s">
        <v>4007</v>
      </c>
      <c r="I42" s="2"/>
      <c r="J42" s="20"/>
    </row>
    <row r="43" spans="1:10" s="1" customFormat="1">
      <c r="A43" s="2"/>
      <c r="D43" s="391" t="s">
        <v>19</v>
      </c>
      <c r="E43" s="391"/>
      <c r="F43" s="391"/>
      <c r="G43" s="20"/>
      <c r="H43" s="2"/>
      <c r="I43" s="2"/>
      <c r="J43" s="20"/>
    </row>
    <row r="44" spans="1:10" s="1" customFormat="1">
      <c r="A44" s="2"/>
      <c r="D44" s="392" t="s">
        <v>20</v>
      </c>
      <c r="E44" s="392"/>
      <c r="F44" s="392"/>
      <c r="G44" s="20"/>
      <c r="H44" s="209" t="s">
        <v>4008</v>
      </c>
      <c r="I44" s="20"/>
    </row>
    <row r="45" spans="1:10" s="20" customFormat="1">
      <c r="A45" s="2"/>
      <c r="D45" s="282" t="s">
        <v>4856</v>
      </c>
      <c r="E45" s="203"/>
      <c r="F45" s="203"/>
      <c r="H45" s="209" t="s">
        <v>4011</v>
      </c>
      <c r="I45" s="201"/>
      <c r="J45" s="201"/>
    </row>
    <row r="46" spans="1:10" s="20" customFormat="1" ht="14">
      <c r="A46" s="2"/>
      <c r="D46" s="283"/>
      <c r="E46" s="2"/>
      <c r="F46" s="112"/>
      <c r="H46" s="208" t="s">
        <v>4009</v>
      </c>
      <c r="I46" s="202"/>
      <c r="J46" s="202"/>
    </row>
    <row r="47" spans="1:10" s="1" customFormat="1">
      <c r="A47" s="2"/>
      <c r="C47" s="2"/>
      <c r="D47" s="380" t="s">
        <v>4857</v>
      </c>
      <c r="E47" s="380"/>
      <c r="F47" s="380"/>
      <c r="G47" s="2"/>
      <c r="H47" s="2"/>
      <c r="I47" s="2"/>
      <c r="J47" s="2"/>
    </row>
    <row r="48" spans="1:10" s="1" customFormat="1" ht="13" customHeight="1">
      <c r="A48" s="2"/>
      <c r="B48" s="203"/>
      <c r="D48" s="381" t="s">
        <v>16</v>
      </c>
      <c r="E48" s="381"/>
      <c r="F48" s="381"/>
      <c r="H48" s="199" t="s">
        <v>4012</v>
      </c>
      <c r="I48" s="204"/>
      <c r="J48" s="2"/>
    </row>
    <row r="49" spans="1:12" s="1" customFormat="1">
      <c r="A49" s="2"/>
      <c r="B49" s="211"/>
      <c r="D49" s="370" t="s">
        <v>17</v>
      </c>
      <c r="E49" s="370"/>
      <c r="F49" s="370"/>
      <c r="H49" s="212" t="s">
        <v>4859</v>
      </c>
      <c r="I49" s="205"/>
    </row>
    <row r="50" spans="1:12" s="1" customFormat="1" ht="13" customHeight="1">
      <c r="A50" s="2"/>
      <c r="D50" s="377" t="s">
        <v>18</v>
      </c>
      <c r="E50" s="377"/>
      <c r="F50" s="377"/>
      <c r="H50" s="210" t="s">
        <v>4858</v>
      </c>
      <c r="I50" s="205"/>
      <c r="K50" s="20"/>
      <c r="L50" s="20"/>
    </row>
    <row r="51" spans="1:12" s="1" customFormat="1">
      <c r="A51" s="2"/>
      <c r="D51" s="378" t="s">
        <v>4013</v>
      </c>
      <c r="E51" s="379"/>
      <c r="F51" s="379"/>
      <c r="K51" s="173"/>
      <c r="L51" s="173"/>
    </row>
    <row r="52" spans="1:12" s="1" customFormat="1">
      <c r="A52" s="2"/>
      <c r="B52" s="2"/>
      <c r="C52" s="2"/>
      <c r="D52" s="393" t="s">
        <v>4014</v>
      </c>
      <c r="E52" s="394"/>
      <c r="F52" s="394"/>
      <c r="K52" s="20"/>
      <c r="L52" s="20"/>
    </row>
    <row r="53" spans="1:12" s="1" customFormat="1">
      <c r="A53" s="2"/>
      <c r="B53" s="2"/>
      <c r="C53" s="2"/>
      <c r="D53" s="2"/>
      <c r="E53" s="2"/>
      <c r="K53" s="20"/>
      <c r="L53" s="20"/>
    </row>
    <row r="54" spans="1:12" s="1" customFormat="1">
      <c r="A54" s="2"/>
      <c r="B54" s="2"/>
      <c r="C54" s="2"/>
      <c r="D54" s="2"/>
      <c r="E54" s="2"/>
      <c r="F54" s="2"/>
      <c r="G54" s="2"/>
      <c r="H54" s="208"/>
      <c r="J54" s="2"/>
      <c r="K54" s="20"/>
      <c r="L54" s="20"/>
    </row>
    <row r="55" spans="1:12" s="1" customFormat="1">
      <c r="A55" s="2"/>
      <c r="B55" s="2"/>
      <c r="C55" s="2"/>
      <c r="D55" s="2"/>
      <c r="E55" s="2"/>
      <c r="F55" s="2"/>
      <c r="G55" s="2"/>
      <c r="H55" s="2"/>
      <c r="J55" s="2"/>
      <c r="K55" s="20"/>
      <c r="L55" s="20"/>
    </row>
    <row r="56" spans="1:12" s="1" customFormat="1">
      <c r="A56" s="2"/>
      <c r="B56" s="2"/>
      <c r="C56" s="2"/>
      <c r="D56" s="2"/>
      <c r="E56" s="2"/>
      <c r="F56" s="2"/>
      <c r="G56" s="2"/>
      <c r="J56" s="2"/>
      <c r="K56" s="20"/>
      <c r="L56" s="20"/>
    </row>
    <row r="57" spans="1:12" s="1" customFormat="1">
      <c r="A57" s="2"/>
      <c r="B57" s="2"/>
      <c r="C57" s="2"/>
      <c r="D57" s="2"/>
      <c r="E57" s="2"/>
      <c r="F57" s="2"/>
      <c r="G57" s="2"/>
      <c r="I57" s="2"/>
      <c r="J57" s="2"/>
      <c r="K57" s="20"/>
      <c r="L57" s="20"/>
    </row>
    <row r="58" spans="1:12" s="1" customFormat="1">
      <c r="A58" s="2"/>
      <c r="B58" s="20"/>
      <c r="C58" s="20"/>
      <c r="D58" s="20"/>
      <c r="E58" s="2"/>
      <c r="F58" s="2"/>
      <c r="G58" s="2"/>
      <c r="I58" s="2"/>
      <c r="J58" s="2"/>
      <c r="K58" s="20"/>
      <c r="L58" s="20"/>
    </row>
    <row r="59" spans="1:12" s="1" customFormat="1">
      <c r="A59" s="2"/>
      <c r="B59" s="20"/>
      <c r="C59" s="20"/>
      <c r="D59" s="20"/>
      <c r="E59" s="2"/>
      <c r="F59" s="2"/>
      <c r="G59" s="2"/>
      <c r="H59" s="20"/>
      <c r="I59" s="2"/>
      <c r="J59" s="2"/>
      <c r="K59" s="20"/>
      <c r="L59" s="20"/>
    </row>
    <row r="60" spans="1:12" s="1" customFormat="1">
      <c r="A60" s="20"/>
      <c r="B60" s="20"/>
      <c r="C60" s="20"/>
      <c r="D60" s="20"/>
      <c r="E60" s="20"/>
      <c r="F60" s="2"/>
      <c r="G60" s="20"/>
      <c r="H60" s="20"/>
      <c r="I60" s="20"/>
      <c r="J60" s="20"/>
      <c r="K60" s="20"/>
      <c r="L60" s="20"/>
    </row>
    <row r="61" spans="1:12" s="1" customFormat="1">
      <c r="A61" s="20"/>
      <c r="B61" s="20"/>
      <c r="C61" s="20"/>
      <c r="F61" s="20"/>
      <c r="G61" s="20"/>
      <c r="H61" s="20"/>
      <c r="I61" s="20"/>
      <c r="J61" s="20"/>
      <c r="K61" s="20"/>
      <c r="L61" s="20"/>
    </row>
    <row r="62" spans="1:12" s="1" customFormat="1">
      <c r="A62" s="20"/>
      <c r="B62" s="20"/>
      <c r="C62" s="20"/>
      <c r="F62" s="20"/>
      <c r="G62" s="20"/>
      <c r="H62" s="20"/>
      <c r="I62" s="20"/>
      <c r="J62" s="20"/>
      <c r="K62" s="20"/>
      <c r="L62" s="20"/>
    </row>
    <row r="63" spans="1:12" s="1" customFormat="1">
      <c r="A63" s="20"/>
      <c r="B63" s="20"/>
      <c r="C63" s="20"/>
      <c r="F63" s="20"/>
      <c r="G63" s="20"/>
      <c r="H63" s="20"/>
      <c r="I63" s="20"/>
      <c r="J63" s="20"/>
      <c r="K63" s="20"/>
      <c r="L63" s="20"/>
    </row>
    <row r="64" spans="1:12" s="1" customFormat="1">
      <c r="A64" s="20"/>
      <c r="B64" s="20"/>
      <c r="C64" s="20"/>
      <c r="F64" s="20"/>
      <c r="G64" s="20"/>
      <c r="H64" s="20"/>
      <c r="I64" s="20"/>
      <c r="J64" s="20"/>
      <c r="K64" s="20"/>
      <c r="L64" s="20"/>
    </row>
    <row r="65" spans="1:12" s="1" customFormat="1">
      <c r="A65" s="20"/>
      <c r="B65" s="20"/>
      <c r="C65" s="20"/>
      <c r="F65" s="20"/>
      <c r="G65" s="20"/>
      <c r="H65" s="20"/>
      <c r="I65" s="20"/>
      <c r="J65" s="20"/>
      <c r="K65" s="20"/>
      <c r="L65" s="20"/>
    </row>
    <row r="66" spans="1:12" s="1" customFormat="1"/>
    <row r="67" spans="1:12" s="1" customFormat="1"/>
    <row r="68" spans="1:12" s="1" customFormat="1"/>
    <row r="69" spans="1:12" s="1" customFormat="1"/>
    <row r="70" spans="1:12" s="1" customFormat="1"/>
    <row r="71" spans="1:12" s="1" customFormat="1"/>
    <row r="72" spans="1:12" s="1" customFormat="1"/>
    <row r="73" spans="1:12" s="1" customFormat="1"/>
    <row r="74" spans="1:12" s="1" customFormat="1"/>
    <row r="75" spans="1:12" s="1" customFormat="1"/>
    <row r="76" spans="1:12" s="1" customFormat="1"/>
    <row r="77" spans="1:12" s="1" customFormat="1"/>
    <row r="78" spans="1:12" s="1" customFormat="1"/>
    <row r="79" spans="1:12" s="1" customFormat="1"/>
    <row r="80" spans="1:12" s="1" customFormat="1"/>
    <row r="81" s="1" customFormat="1"/>
    <row r="82" s="1" customFormat="1"/>
    <row r="83" s="1" customFormat="1"/>
  </sheetData>
  <sheetProtection algorithmName="SHA-512" hashValue="2+xF1r6bRgA1lt32k6S+Kxklt8sUVZN7V5PemuwvsBE6qmXQknjf9WDNMlmgYcLE9oVOauCqauyyE2D87R8iwA==" saltValue="OiWa8GKcuNUTIsWYqSVXtw==" spinCount="100000" sheet="1" objects="1" scenarios="1"/>
  <mergeCells count="49">
    <mergeCell ref="D52:F52"/>
    <mergeCell ref="B29:C33"/>
    <mergeCell ref="B26:C26"/>
    <mergeCell ref="B27:C27"/>
    <mergeCell ref="D26:I26"/>
    <mergeCell ref="D27:I27"/>
    <mergeCell ref="B28:C28"/>
    <mergeCell ref="D28:I28"/>
    <mergeCell ref="B39:C39"/>
    <mergeCell ref="B40:C40"/>
    <mergeCell ref="B41:C41"/>
    <mergeCell ref="B35:I35"/>
    <mergeCell ref="F36:H36"/>
    <mergeCell ref="D36:E36"/>
    <mergeCell ref="H38:I38"/>
    <mergeCell ref="D40:F40"/>
    <mergeCell ref="D41:F41"/>
    <mergeCell ref="D23:I23"/>
    <mergeCell ref="D24:I25"/>
    <mergeCell ref="D50:F50"/>
    <mergeCell ref="D51:F51"/>
    <mergeCell ref="D47:F47"/>
    <mergeCell ref="D48:F48"/>
    <mergeCell ref="D49:F49"/>
    <mergeCell ref="D29:I33"/>
    <mergeCell ref="D42:F42"/>
    <mergeCell ref="D43:F43"/>
    <mergeCell ref="D44:F44"/>
    <mergeCell ref="B19:C20"/>
    <mergeCell ref="D16:I17"/>
    <mergeCell ref="D15:I15"/>
    <mergeCell ref="D18:I18"/>
    <mergeCell ref="D19:I20"/>
    <mergeCell ref="B23:C23"/>
    <mergeCell ref="B24:C25"/>
    <mergeCell ref="B12:C12"/>
    <mergeCell ref="D12:I12"/>
    <mergeCell ref="A1:J4"/>
    <mergeCell ref="B10:C10"/>
    <mergeCell ref="D10:I10"/>
    <mergeCell ref="B11:C11"/>
    <mergeCell ref="D11:I11"/>
    <mergeCell ref="B8:C9"/>
    <mergeCell ref="B6:C7"/>
    <mergeCell ref="D8:I9"/>
    <mergeCell ref="D6:I7"/>
    <mergeCell ref="B16:C17"/>
    <mergeCell ref="B15:C15"/>
    <mergeCell ref="B18:C18"/>
  </mergeCells>
  <phoneticPr fontId="1"/>
  <dataValidations count="2">
    <dataValidation imeMode="halfKatakana" allowBlank="1" showInputMessage="1" showErrorMessage="1" sqref="D18 D15 D23" xr:uid="{00000000-0002-0000-0000-000000000000}"/>
    <dataValidation imeMode="halfAlpha" allowBlank="1" showInputMessage="1" showErrorMessage="1" sqref="D26:I27" xr:uid="{00000000-0002-0000-0000-000001000000}"/>
  </dataValidations>
  <hyperlinks>
    <hyperlink ref="H40" r:id="rId1" xr:uid="{00000000-0004-0000-0000-000000000000}"/>
  </hyperlinks>
  <pageMargins left="0.7" right="0.7" top="0.75" bottom="0.75" header="0.3" footer="0.3"/>
  <pageSetup paperSize="9" scale="83" fitToHeight="0" orientation="portrait" horizontalDpi="4294967293" verticalDpi="1200"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'加盟校情報&amp;大会設定'!$A$2:$A$53</xm:f>
          </x14:formula1>
          <xm:sqref>D8:I9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33CC"/>
  </sheetPr>
  <dimension ref="A1:AA585"/>
  <sheetViews>
    <sheetView zoomScaleNormal="100" workbookViewId="0">
      <selection activeCell="D9" sqref="D9:H10"/>
    </sheetView>
  </sheetViews>
  <sheetFormatPr defaultRowHeight="13"/>
  <cols>
    <col min="1" max="1" width="10.6328125" style="52" customWidth="1"/>
    <col min="2" max="2" width="5.08984375" style="52" bestFit="1" customWidth="1"/>
    <col min="3" max="3" width="11" style="52" customWidth="1"/>
    <col min="4" max="4" width="14.08984375" style="52" hidden="1" customWidth="1"/>
    <col min="5" max="6" width="15.6328125" style="52" customWidth="1"/>
    <col min="7" max="7" width="30.6328125" style="52" customWidth="1"/>
    <col min="8" max="8" width="9" style="52"/>
    <col min="9" max="9" width="12.08984375" style="52" customWidth="1"/>
    <col min="10" max="10" width="10.6328125" style="57" customWidth="1"/>
    <col min="11" max="11" width="9" style="20"/>
    <col min="12" max="12" width="0" style="52" hidden="1" customWidth="1"/>
    <col min="13" max="27" width="9" style="20"/>
  </cols>
  <sheetData>
    <row r="1" spans="1:12" s="20" customFormat="1" ht="13.5" customHeight="1">
      <c r="A1" s="749" t="str">
        <f>CONCATENATE('加盟校情報&amp;大会設定'!G5,'加盟校情報&amp;大会設定'!H5,'加盟校情報&amp;大会設定'!I5,'加盟校情報&amp;大会設定'!J5)&amp;"　様式Ⅱ(女子4×400mR)個票"</f>
        <v>第83回東海学生駅伝 兼 第15回東海学生女子駅伝　様式Ⅱ(女子4×400mR)個票</v>
      </c>
      <c r="B1" s="749"/>
      <c r="C1" s="749"/>
      <c r="D1" s="749"/>
      <c r="E1" s="749"/>
      <c r="F1" s="749"/>
      <c r="G1" s="749"/>
      <c r="H1" s="749"/>
      <c r="I1" s="749"/>
      <c r="J1" s="749"/>
      <c r="L1" s="52"/>
    </row>
    <row r="2" spans="1:12" s="20" customFormat="1" ht="13.5" customHeight="1">
      <c r="A2" s="749"/>
      <c r="B2" s="749"/>
      <c r="C2" s="749"/>
      <c r="D2" s="749"/>
      <c r="E2" s="749"/>
      <c r="F2" s="749"/>
      <c r="G2" s="749"/>
      <c r="H2" s="749"/>
      <c r="I2" s="749"/>
      <c r="J2" s="749"/>
      <c r="L2" s="52"/>
    </row>
    <row r="3" spans="1:12" s="20" customFormat="1" ht="13.5" customHeight="1">
      <c r="A3" s="749"/>
      <c r="B3" s="749"/>
      <c r="C3" s="749"/>
      <c r="D3" s="749"/>
      <c r="E3" s="749"/>
      <c r="F3" s="749"/>
      <c r="G3" s="749"/>
      <c r="H3" s="749"/>
      <c r="I3" s="749"/>
      <c r="J3" s="749"/>
      <c r="L3" s="52"/>
    </row>
    <row r="4" spans="1:12" s="20" customFormat="1" ht="17.5">
      <c r="A4" s="3"/>
      <c r="B4" s="3"/>
      <c r="C4" s="3"/>
      <c r="D4" s="3"/>
      <c r="E4" s="3"/>
      <c r="F4" s="3"/>
      <c r="G4" s="3"/>
      <c r="H4" s="3"/>
      <c r="I4" s="3"/>
      <c r="J4" s="50"/>
      <c r="L4" s="52"/>
    </row>
    <row r="5" spans="1:12" s="20" customFormat="1" ht="18" thickBot="1">
      <c r="A5" s="3"/>
      <c r="B5" s="3"/>
      <c r="C5" s="3"/>
      <c r="D5" s="3"/>
      <c r="E5" s="3"/>
      <c r="F5" s="3"/>
      <c r="G5" s="3"/>
      <c r="H5" s="3"/>
      <c r="I5" s="3"/>
      <c r="J5" s="54" t="s">
        <v>53</v>
      </c>
      <c r="L5" s="52"/>
    </row>
    <row r="6" spans="1:12" s="20" customFormat="1" ht="18.75" customHeight="1">
      <c r="A6" s="3"/>
      <c r="B6" s="743" t="str">
        <f>CONCATENATE('加盟校情報&amp;大会設定'!$G$5,'加盟校情報&amp;大会設定'!$H$5,'加盟校情報&amp;大会設定'!$I$5,'加盟校情報&amp;大会設定'!$J$5,)&amp;"　女子4×400mR"</f>
        <v>第83回東海学生駅伝 兼 第15回東海学生女子駅伝　女子4×400mR</v>
      </c>
      <c r="C6" s="744"/>
      <c r="D6" s="744"/>
      <c r="E6" s="744"/>
      <c r="F6" s="744"/>
      <c r="G6" s="744"/>
      <c r="H6" s="744"/>
      <c r="I6" s="745"/>
      <c r="J6" s="183"/>
      <c r="L6" s="52"/>
    </row>
    <row r="7" spans="1:12" s="20" customFormat="1" ht="19.5" customHeight="1" thickBot="1">
      <c r="A7" s="3"/>
      <c r="B7" s="746"/>
      <c r="C7" s="747"/>
      <c r="D7" s="747"/>
      <c r="E7" s="747"/>
      <c r="F7" s="747"/>
      <c r="G7" s="747"/>
      <c r="H7" s="747"/>
      <c r="I7" s="748"/>
      <c r="J7" s="183"/>
      <c r="L7" s="52">
        <f>COUNTA(C18,C47,C76,C105,C134,C163,C192,C221,C250,C279,C308,C337,C366,C395,C424,C453,C482,C511,C540,C569)</f>
        <v>0</v>
      </c>
    </row>
    <row r="8" spans="1:12" s="20" customFormat="1" ht="17.5">
      <c r="A8" s="3"/>
      <c r="B8" s="532" t="s">
        <v>54</v>
      </c>
      <c r="C8" s="533"/>
      <c r="D8" s="538" t="str">
        <f>IF(基本情報登録!$D$6&gt;0,基本情報登録!$D$6,"")</f>
        <v/>
      </c>
      <c r="E8" s="539"/>
      <c r="F8" s="539"/>
      <c r="G8" s="539"/>
      <c r="H8" s="540"/>
      <c r="I8" s="49" t="s">
        <v>55</v>
      </c>
      <c r="J8" s="183"/>
      <c r="L8" s="52"/>
    </row>
    <row r="9" spans="1:12" s="20" customFormat="1" ht="18.75" customHeight="1">
      <c r="A9" s="3"/>
      <c r="B9" s="596" t="s">
        <v>1</v>
      </c>
      <c r="C9" s="597"/>
      <c r="D9" s="541" t="str">
        <f>IF(基本情報登録!$D$8&gt;0,基本情報登録!$D$8,"")</f>
        <v/>
      </c>
      <c r="E9" s="542"/>
      <c r="F9" s="542"/>
      <c r="G9" s="542"/>
      <c r="H9" s="543"/>
      <c r="I9" s="515"/>
      <c r="J9" s="183"/>
      <c r="L9" s="52"/>
    </row>
    <row r="10" spans="1:12" s="20" customFormat="1" ht="19.5" customHeight="1" thickBot="1">
      <c r="A10" s="3"/>
      <c r="B10" s="536"/>
      <c r="C10" s="537"/>
      <c r="D10" s="544"/>
      <c r="E10" s="545"/>
      <c r="F10" s="545"/>
      <c r="G10" s="545"/>
      <c r="H10" s="546"/>
      <c r="I10" s="516"/>
      <c r="J10" s="183"/>
      <c r="L10" s="52"/>
    </row>
    <row r="11" spans="1:12" s="20" customFormat="1" ht="17.5">
      <c r="A11" s="3"/>
      <c r="B11" s="532" t="s">
        <v>34</v>
      </c>
      <c r="C11" s="533"/>
      <c r="D11" s="570"/>
      <c r="E11" s="571"/>
      <c r="F11" s="571"/>
      <c r="G11" s="571"/>
      <c r="H11" s="571"/>
      <c r="I11" s="572"/>
      <c r="J11" s="183"/>
      <c r="L11" s="52"/>
    </row>
    <row r="12" spans="1:12" s="20" customFormat="1" ht="17.5" hidden="1">
      <c r="A12" s="3"/>
      <c r="B12" s="180"/>
      <c r="C12" s="181"/>
      <c r="D12" s="46"/>
      <c r="E12" s="573" t="str">
        <f>TEXT(D11,"00000")</f>
        <v>00000</v>
      </c>
      <c r="F12" s="573"/>
      <c r="G12" s="573"/>
      <c r="H12" s="573"/>
      <c r="I12" s="574"/>
      <c r="J12" s="183"/>
      <c r="L12" s="52"/>
    </row>
    <row r="13" spans="1:12" s="20" customFormat="1" ht="18.75" customHeight="1">
      <c r="A13" s="3"/>
      <c r="B13" s="534" t="s">
        <v>37</v>
      </c>
      <c r="C13" s="535"/>
      <c r="D13" s="551"/>
      <c r="E13" s="577"/>
      <c r="F13" s="577"/>
      <c r="G13" s="577"/>
      <c r="H13" s="577"/>
      <c r="I13" s="578"/>
      <c r="J13" s="183"/>
      <c r="L13" s="52"/>
    </row>
    <row r="14" spans="1:12" s="20" customFormat="1" ht="18.75" customHeight="1">
      <c r="A14" s="3"/>
      <c r="B14" s="575"/>
      <c r="C14" s="576"/>
      <c r="D14" s="557"/>
      <c r="E14" s="579"/>
      <c r="F14" s="579"/>
      <c r="G14" s="579"/>
      <c r="H14" s="579"/>
      <c r="I14" s="580"/>
      <c r="J14" s="183"/>
      <c r="L14" s="52"/>
    </row>
    <row r="15" spans="1:12" s="20" customFormat="1" ht="18" thickBot="1">
      <c r="A15" s="3"/>
      <c r="B15" s="536" t="s">
        <v>56</v>
      </c>
      <c r="C15" s="537"/>
      <c r="D15" s="553"/>
      <c r="E15" s="586"/>
      <c r="F15" s="586"/>
      <c r="G15" s="586"/>
      <c r="H15" s="586"/>
      <c r="I15" s="594"/>
      <c r="J15" s="183"/>
      <c r="L15" s="52"/>
    </row>
    <row r="16" spans="1:12" s="20" customFormat="1" ht="17.5">
      <c r="A16" s="3"/>
      <c r="B16" s="598" t="s">
        <v>57</v>
      </c>
      <c r="C16" s="599"/>
      <c r="D16" s="599"/>
      <c r="E16" s="599"/>
      <c r="F16" s="599"/>
      <c r="G16" s="599"/>
      <c r="H16" s="599"/>
      <c r="I16" s="600"/>
      <c r="J16" s="183"/>
      <c r="L16" s="52"/>
    </row>
    <row r="17" spans="1:12" s="20" customFormat="1" ht="18" thickBot="1">
      <c r="A17" s="3"/>
      <c r="B17" s="47" t="s">
        <v>58</v>
      </c>
      <c r="C17" s="182" t="s">
        <v>27</v>
      </c>
      <c r="D17" s="182" t="s">
        <v>59</v>
      </c>
      <c r="E17" s="601" t="s">
        <v>60</v>
      </c>
      <c r="F17" s="601"/>
      <c r="G17" s="182" t="s">
        <v>54</v>
      </c>
      <c r="H17" s="182" t="s">
        <v>61</v>
      </c>
      <c r="I17" s="48" t="s">
        <v>62</v>
      </c>
      <c r="J17" s="183"/>
      <c r="L17" s="52"/>
    </row>
    <row r="18" spans="1:12" s="20" customFormat="1" ht="19.5" customHeight="1" thickTop="1">
      <c r="A18" s="3"/>
      <c r="B18" s="565">
        <v>1</v>
      </c>
      <c r="C18" s="556"/>
      <c r="D18" s="556" t="str">
        <f>IF(C18&gt;0,VLOOKUP(C18,女子登録情報!$A$2:$H$2000,2,0),"")</f>
        <v/>
      </c>
      <c r="E18" s="556" t="str">
        <f>IF(C18&gt;0,VLOOKUP(C18,女子登録情報!$A$2:$H$2000,3,0),"")</f>
        <v/>
      </c>
      <c r="F18" s="556"/>
      <c r="G18" s="593" t="str">
        <f>IF(C18&gt;0,VLOOKUP(C18,女子登録情報!$A$2:$H$2000,4,0),"")</f>
        <v/>
      </c>
      <c r="H18" s="556" t="str">
        <f>IF(C18&gt;0,VLOOKUP(C18,女子登録情報!$A$2:$H$2000,8,0),"")</f>
        <v/>
      </c>
      <c r="I18" s="555" t="str">
        <f>IF(C18&gt;0,VLOOKUP(C18,女子登録情報!$A$2:$H$2000,5,0),"")</f>
        <v/>
      </c>
      <c r="J18" s="183"/>
      <c r="L18" s="52"/>
    </row>
    <row r="19" spans="1:12" s="20" customFormat="1" ht="18.75" customHeight="1">
      <c r="A19" s="3"/>
      <c r="B19" s="590"/>
      <c r="C19" s="587"/>
      <c r="D19" s="587"/>
      <c r="E19" s="587"/>
      <c r="F19" s="587"/>
      <c r="G19" s="593"/>
      <c r="H19" s="587"/>
      <c r="I19" s="588"/>
      <c r="J19" s="183"/>
      <c r="L19" s="52"/>
    </row>
    <row r="20" spans="1:12" s="20" customFormat="1" ht="18.75" customHeight="1">
      <c r="A20" s="3"/>
      <c r="B20" s="590">
        <v>2</v>
      </c>
      <c r="C20" s="587"/>
      <c r="D20" s="556" t="str">
        <f>IF(C20,VLOOKUP(C20,女子登録情報!$A$2:$H$2000,2,0),"")</f>
        <v/>
      </c>
      <c r="E20" s="556" t="str">
        <f>IF(C20&gt;0,VLOOKUP(C20,女子登録情報!$A$2:$H$2000,3,0),"")</f>
        <v/>
      </c>
      <c r="F20" s="556"/>
      <c r="G20" s="587" t="str">
        <f>IF(C20&gt;0,VLOOKUP(C20,女子登録情報!$A$2:$H$2000,4,0),"")</f>
        <v/>
      </c>
      <c r="H20" s="587" t="str">
        <f>IF(C20&gt;0,VLOOKUP(C20,女子登録情報!$A$2:$H$2000,8,0),"")</f>
        <v/>
      </c>
      <c r="I20" s="588" t="str">
        <f>IF(C20&gt;0,VLOOKUP(C20,女子登録情報!$A$2:$H$2000,5,0),"")</f>
        <v/>
      </c>
      <c r="J20" s="183"/>
      <c r="L20" s="52"/>
    </row>
    <row r="21" spans="1:12" s="20" customFormat="1" ht="18.75" customHeight="1">
      <c r="A21" s="3"/>
      <c r="B21" s="590"/>
      <c r="C21" s="587"/>
      <c r="D21" s="587"/>
      <c r="E21" s="587"/>
      <c r="F21" s="587"/>
      <c r="G21" s="587"/>
      <c r="H21" s="587"/>
      <c r="I21" s="588"/>
      <c r="J21" s="183"/>
      <c r="L21" s="52"/>
    </row>
    <row r="22" spans="1:12" s="20" customFormat="1" ht="18.75" customHeight="1">
      <c r="A22" s="3"/>
      <c r="B22" s="590">
        <v>3</v>
      </c>
      <c r="C22" s="587"/>
      <c r="D22" s="556" t="str">
        <f>IF(C22,VLOOKUP(C22,女子登録情報!$A$2:$H$2000,2,0),"")</f>
        <v/>
      </c>
      <c r="E22" s="556" t="str">
        <f>IF(C22&gt;0,VLOOKUP(C22,女子登録情報!$A$2:$H$2000,3,0),"")</f>
        <v/>
      </c>
      <c r="F22" s="556"/>
      <c r="G22" s="587" t="str">
        <f>IF(C22&gt;0,VLOOKUP(C22,女子登録情報!$A$2:$H$2000,4,0),"")</f>
        <v/>
      </c>
      <c r="H22" s="587" t="str">
        <f>IF(C22&gt;0,VLOOKUP(C22,女子登録情報!$A$2:$H$2000,8,0),"")</f>
        <v/>
      </c>
      <c r="I22" s="588" t="str">
        <f>IF(C22&gt;0,VLOOKUP(C22,女子登録情報!$A$2:$H$2000,5,0),"")</f>
        <v/>
      </c>
      <c r="J22" s="183"/>
      <c r="L22" s="52"/>
    </row>
    <row r="23" spans="1:12" s="20" customFormat="1" ht="18.75" customHeight="1">
      <c r="A23" s="3"/>
      <c r="B23" s="590"/>
      <c r="C23" s="587"/>
      <c r="D23" s="587"/>
      <c r="E23" s="587"/>
      <c r="F23" s="587"/>
      <c r="G23" s="587"/>
      <c r="H23" s="587"/>
      <c r="I23" s="588"/>
      <c r="J23" s="183"/>
      <c r="L23" s="52"/>
    </row>
    <row r="24" spans="1:12" s="20" customFormat="1" ht="18.75" customHeight="1">
      <c r="A24" s="3"/>
      <c r="B24" s="590">
        <v>4</v>
      </c>
      <c r="C24" s="587"/>
      <c r="D24" s="556" t="str">
        <f>IF(C24,VLOOKUP(C24,女子登録情報!$A$2:$H$2000,2,0),"")</f>
        <v/>
      </c>
      <c r="E24" s="556" t="str">
        <f>IF(C24&gt;0,VLOOKUP(C24,女子登録情報!$A$2:$H$2000,3,0),"")</f>
        <v/>
      </c>
      <c r="F24" s="556"/>
      <c r="G24" s="587" t="str">
        <f>IF(C24&gt;0,VLOOKUP(C24,女子登録情報!$A$2:$H$2000,4,0),"")</f>
        <v/>
      </c>
      <c r="H24" s="587" t="str">
        <f>IF(C24&gt;0,VLOOKUP(C24,女子登録情報!$A$2:$H$2000,8,0),"")</f>
        <v/>
      </c>
      <c r="I24" s="588" t="str">
        <f>IF(C24&gt;0,VLOOKUP(C24,女子登録情報!$A$2:$H$2000,5,0),"")</f>
        <v/>
      </c>
      <c r="J24" s="183"/>
      <c r="L24" s="52"/>
    </row>
    <row r="25" spans="1:12" s="20" customFormat="1" ht="18.75" customHeight="1">
      <c r="A25" s="3"/>
      <c r="B25" s="590"/>
      <c r="C25" s="587"/>
      <c r="D25" s="587"/>
      <c r="E25" s="587"/>
      <c r="F25" s="587"/>
      <c r="G25" s="587"/>
      <c r="H25" s="587"/>
      <c r="I25" s="588"/>
      <c r="J25" s="183"/>
      <c r="L25" s="52"/>
    </row>
    <row r="26" spans="1:12" s="20" customFormat="1" ht="18.75" customHeight="1">
      <c r="A26" s="3"/>
      <c r="B26" s="590">
        <v>5</v>
      </c>
      <c r="C26" s="587"/>
      <c r="D26" s="556" t="str">
        <f>IF(C26,VLOOKUP(C26,女子登録情報!$A$2:$H$2000,2,0),"")</f>
        <v/>
      </c>
      <c r="E26" s="556" t="str">
        <f>IF(C26&gt;0,VLOOKUP(C26,女子登録情報!$A$2:$H$2000,3,0),"")</f>
        <v/>
      </c>
      <c r="F26" s="556"/>
      <c r="G26" s="587" t="str">
        <f>IF(C26&gt;0,VLOOKUP(C26,女子登録情報!$A$2:$H$2000,4,0),"")</f>
        <v/>
      </c>
      <c r="H26" s="587" t="str">
        <f>IF(C26&gt;0,VLOOKUP(C26,女子登録情報!$A$2:$H$2000,8,0),"")</f>
        <v/>
      </c>
      <c r="I26" s="588" t="str">
        <f>IF(C26&gt;0,VLOOKUP(C26,女子登録情報!$A$2:$H$2000,5,0),"")</f>
        <v/>
      </c>
      <c r="J26" s="183"/>
      <c r="L26" s="52"/>
    </row>
    <row r="27" spans="1:12" s="20" customFormat="1" ht="18.75" customHeight="1">
      <c r="A27" s="3"/>
      <c r="B27" s="590"/>
      <c r="C27" s="587"/>
      <c r="D27" s="587"/>
      <c r="E27" s="587"/>
      <c r="F27" s="587"/>
      <c r="G27" s="587"/>
      <c r="H27" s="587"/>
      <c r="I27" s="588"/>
      <c r="J27" s="183"/>
      <c r="L27" s="52"/>
    </row>
    <row r="28" spans="1:12" s="20" customFormat="1" ht="18.75" customHeight="1">
      <c r="A28" s="3"/>
      <c r="B28" s="590">
        <v>6</v>
      </c>
      <c r="C28" s="587"/>
      <c r="D28" s="556" t="str">
        <f>IF(C28,VLOOKUP(C28,女子登録情報!$A$2:$H$2000,2,0),"")</f>
        <v/>
      </c>
      <c r="E28" s="556" t="str">
        <f>IF(C28&gt;0,VLOOKUP(C28,女子登録情報!$A$2:$H$2000,3,0),"")</f>
        <v/>
      </c>
      <c r="F28" s="556"/>
      <c r="G28" s="593" t="str">
        <f>IF(C28&gt;0,VLOOKUP(C28,女子登録情報!$A$2:$H$2000,4,0),"")</f>
        <v/>
      </c>
      <c r="H28" s="593" t="str">
        <f>IF(C28&gt;0,VLOOKUP(C28,女子登録情報!$A$2:$H$2000,8,0),"")</f>
        <v/>
      </c>
      <c r="I28" s="555" t="str">
        <f>IF(C28&gt;0,VLOOKUP(C28,女子登録情報!$A$2:$H$2000,5,0),"")</f>
        <v/>
      </c>
      <c r="J28" s="183"/>
      <c r="L28" s="52"/>
    </row>
    <row r="29" spans="1:12" s="20" customFormat="1" ht="19.5" customHeight="1" thickBot="1">
      <c r="A29" s="3"/>
      <c r="B29" s="591"/>
      <c r="C29" s="592"/>
      <c r="D29" s="592"/>
      <c r="E29" s="592"/>
      <c r="F29" s="592"/>
      <c r="G29" s="550"/>
      <c r="H29" s="550"/>
      <c r="I29" s="589"/>
      <c r="J29" s="183"/>
      <c r="L29" s="52"/>
    </row>
    <row r="30" spans="1:12" s="20" customFormat="1" ht="17.5">
      <c r="A30" s="3"/>
      <c r="B30" s="517" t="s">
        <v>63</v>
      </c>
      <c r="C30" s="518"/>
      <c r="D30" s="518"/>
      <c r="E30" s="518"/>
      <c r="F30" s="518"/>
      <c r="G30" s="518"/>
      <c r="H30" s="518"/>
      <c r="I30" s="519"/>
      <c r="J30" s="183"/>
      <c r="L30" s="52"/>
    </row>
    <row r="31" spans="1:12" s="20" customFormat="1" ht="17.5">
      <c r="A31" s="3"/>
      <c r="B31" s="520"/>
      <c r="C31" s="521"/>
      <c r="D31" s="521"/>
      <c r="E31" s="521"/>
      <c r="F31" s="521"/>
      <c r="G31" s="521"/>
      <c r="H31" s="521"/>
      <c r="I31" s="522"/>
      <c r="J31" s="183"/>
      <c r="L31" s="52"/>
    </row>
    <row r="32" spans="1:12" s="20" customFormat="1" ht="18" thickBot="1">
      <c r="A32" s="3"/>
      <c r="B32" s="523"/>
      <c r="C32" s="524"/>
      <c r="D32" s="524"/>
      <c r="E32" s="524"/>
      <c r="F32" s="524"/>
      <c r="G32" s="524"/>
      <c r="H32" s="524"/>
      <c r="I32" s="525"/>
      <c r="J32" s="183"/>
      <c r="L32" s="52"/>
    </row>
    <row r="33" spans="1:12" s="20" customFormat="1" ht="17.5">
      <c r="A33" s="51"/>
      <c r="B33" s="51"/>
      <c r="C33" s="51"/>
      <c r="D33" s="51"/>
      <c r="E33" s="51"/>
      <c r="F33" s="51"/>
      <c r="G33" s="51"/>
      <c r="H33" s="51"/>
      <c r="I33" s="51"/>
      <c r="J33" s="56"/>
      <c r="L33" s="52"/>
    </row>
    <row r="34" spans="1:12" s="20" customFormat="1" ht="18" thickBot="1">
      <c r="A34" s="3"/>
      <c r="B34" s="3"/>
      <c r="C34" s="3"/>
      <c r="D34" s="3"/>
      <c r="E34" s="3"/>
      <c r="F34" s="3"/>
      <c r="G34" s="3"/>
      <c r="H34" s="3"/>
      <c r="I34" s="3"/>
      <c r="J34" s="54" t="s">
        <v>64</v>
      </c>
      <c r="L34" s="52"/>
    </row>
    <row r="35" spans="1:12" s="20" customFormat="1" ht="18.75" customHeight="1">
      <c r="A35" s="3"/>
      <c r="B35" s="743" t="str">
        <f>CONCATENATE('加盟校情報&amp;大会設定'!$G$5,'加盟校情報&amp;大会設定'!$H$5,'加盟校情報&amp;大会設定'!$I$5,'加盟校情報&amp;大会設定'!$J$5,)&amp;"　女子4×400mR"</f>
        <v>第83回東海学生駅伝 兼 第15回東海学生女子駅伝　女子4×400mR</v>
      </c>
      <c r="C35" s="744"/>
      <c r="D35" s="744"/>
      <c r="E35" s="744"/>
      <c r="F35" s="744"/>
      <c r="G35" s="744"/>
      <c r="H35" s="744"/>
      <c r="I35" s="745"/>
      <c r="J35" s="183"/>
      <c r="L35" s="52"/>
    </row>
    <row r="36" spans="1:12" s="20" customFormat="1" ht="19.5" customHeight="1" thickBot="1">
      <c r="A36" s="3"/>
      <c r="B36" s="746"/>
      <c r="C36" s="747"/>
      <c r="D36" s="747"/>
      <c r="E36" s="747"/>
      <c r="F36" s="747"/>
      <c r="G36" s="747"/>
      <c r="H36" s="747"/>
      <c r="I36" s="748"/>
      <c r="J36" s="183"/>
      <c r="L36" s="52"/>
    </row>
    <row r="37" spans="1:12" s="20" customFormat="1" ht="17.5">
      <c r="A37" s="3"/>
      <c r="B37" s="532" t="s">
        <v>54</v>
      </c>
      <c r="C37" s="533"/>
      <c r="D37" s="538" t="str">
        <f>IF(基本情報登録!$D$6&gt;0,基本情報登録!$D$6,"")</f>
        <v/>
      </c>
      <c r="E37" s="539"/>
      <c r="F37" s="539"/>
      <c r="G37" s="539"/>
      <c r="H37" s="540"/>
      <c r="I37" s="55" t="s">
        <v>55</v>
      </c>
      <c r="J37" s="183"/>
      <c r="L37" s="52"/>
    </row>
    <row r="38" spans="1:12" s="20" customFormat="1" ht="18.75" customHeight="1">
      <c r="A38" s="3"/>
      <c r="B38" s="534" t="s">
        <v>1</v>
      </c>
      <c r="C38" s="535"/>
      <c r="D38" s="541" t="str">
        <f>IF(基本情報登録!$D$8&gt;0,基本情報登録!$D$8,"")</f>
        <v/>
      </c>
      <c r="E38" s="542"/>
      <c r="F38" s="542"/>
      <c r="G38" s="542"/>
      <c r="H38" s="543"/>
      <c r="I38" s="515"/>
      <c r="J38" s="183"/>
      <c r="L38" s="52"/>
    </row>
    <row r="39" spans="1:12" s="20" customFormat="1" ht="19.5" customHeight="1" thickBot="1">
      <c r="A39" s="3"/>
      <c r="B39" s="536"/>
      <c r="C39" s="537"/>
      <c r="D39" s="544"/>
      <c r="E39" s="545"/>
      <c r="F39" s="545"/>
      <c r="G39" s="545"/>
      <c r="H39" s="546"/>
      <c r="I39" s="516"/>
      <c r="J39" s="183"/>
      <c r="L39" s="52"/>
    </row>
    <row r="40" spans="1:12" s="20" customFormat="1" ht="17.5">
      <c r="A40" s="3"/>
      <c r="B40" s="532" t="s">
        <v>34</v>
      </c>
      <c r="C40" s="533"/>
      <c r="D40" s="570"/>
      <c r="E40" s="571"/>
      <c r="F40" s="571"/>
      <c r="G40" s="571"/>
      <c r="H40" s="571"/>
      <c r="I40" s="572"/>
      <c r="J40" s="183"/>
      <c r="L40" s="52"/>
    </row>
    <row r="41" spans="1:12" s="20" customFormat="1" ht="18.75" hidden="1" customHeight="1">
      <c r="A41" s="3"/>
      <c r="B41" s="180"/>
      <c r="C41" s="181"/>
      <c r="D41" s="46"/>
      <c r="E41" s="573" t="str">
        <f>TEXT(D40,"00000")</f>
        <v>00000</v>
      </c>
      <c r="F41" s="573"/>
      <c r="G41" s="573"/>
      <c r="H41" s="573"/>
      <c r="I41" s="574"/>
      <c r="J41" s="183"/>
      <c r="L41" s="52"/>
    </row>
    <row r="42" spans="1:12" s="20" customFormat="1" ht="18.75" customHeight="1">
      <c r="A42" s="3"/>
      <c r="B42" s="534" t="s">
        <v>37</v>
      </c>
      <c r="C42" s="535"/>
      <c r="D42" s="551"/>
      <c r="E42" s="577"/>
      <c r="F42" s="577"/>
      <c r="G42" s="577"/>
      <c r="H42" s="577"/>
      <c r="I42" s="578"/>
      <c r="J42" s="183"/>
      <c r="L42" s="52"/>
    </row>
    <row r="43" spans="1:12" s="20" customFormat="1" ht="18.75" customHeight="1">
      <c r="A43" s="3"/>
      <c r="B43" s="575"/>
      <c r="C43" s="576"/>
      <c r="D43" s="557"/>
      <c r="E43" s="579"/>
      <c r="F43" s="579"/>
      <c r="G43" s="579"/>
      <c r="H43" s="579"/>
      <c r="I43" s="580"/>
      <c r="J43" s="183"/>
      <c r="L43" s="52"/>
    </row>
    <row r="44" spans="1:12" s="20" customFormat="1" ht="18" thickBot="1">
      <c r="A44" s="3"/>
      <c r="B44" s="581" t="s">
        <v>56</v>
      </c>
      <c r="C44" s="582"/>
      <c r="D44" s="583"/>
      <c r="E44" s="584"/>
      <c r="F44" s="584"/>
      <c r="G44" s="584"/>
      <c r="H44" s="584"/>
      <c r="I44" s="585"/>
      <c r="J44" s="183"/>
      <c r="L44" s="52"/>
    </row>
    <row r="45" spans="1:12" s="20" customFormat="1" ht="17.5">
      <c r="A45" s="3"/>
      <c r="B45" s="559" t="s">
        <v>57</v>
      </c>
      <c r="C45" s="560"/>
      <c r="D45" s="560"/>
      <c r="E45" s="560"/>
      <c r="F45" s="560"/>
      <c r="G45" s="560"/>
      <c r="H45" s="560"/>
      <c r="I45" s="561"/>
      <c r="J45" s="183"/>
      <c r="L45" s="52"/>
    </row>
    <row r="46" spans="1:12" s="20" customFormat="1" ht="18" thickBot="1">
      <c r="A46" s="3"/>
      <c r="B46" s="47" t="s">
        <v>58</v>
      </c>
      <c r="C46" s="182" t="s">
        <v>27</v>
      </c>
      <c r="D46" s="182" t="s">
        <v>59</v>
      </c>
      <c r="E46" s="562" t="s">
        <v>60</v>
      </c>
      <c r="F46" s="563"/>
      <c r="G46" s="182" t="s">
        <v>54</v>
      </c>
      <c r="H46" s="182" t="s">
        <v>61</v>
      </c>
      <c r="I46" s="48" t="s">
        <v>62</v>
      </c>
      <c r="J46" s="183"/>
      <c r="L46" s="52"/>
    </row>
    <row r="47" spans="1:12" s="20" customFormat="1" ht="19.5" customHeight="1" thickTop="1">
      <c r="A47" s="3"/>
      <c r="B47" s="564">
        <v>1</v>
      </c>
      <c r="C47" s="566"/>
      <c r="D47" s="566" t="str">
        <f>IF(C47&gt;0,VLOOKUP(C47,女子登録情報!$A$2:$H$2000,2,0),"")</f>
        <v/>
      </c>
      <c r="E47" s="567" t="str">
        <f>IF(C47&gt;0,VLOOKUP(C47,女子登録情報!$A$2:$H$2000,3,0),"")</f>
        <v/>
      </c>
      <c r="F47" s="568"/>
      <c r="G47" s="566" t="str">
        <f>IF(C47&gt;0,VLOOKUP(C47,女子登録情報!$A$2:$H$2000,4,0),"")</f>
        <v/>
      </c>
      <c r="H47" s="566" t="str">
        <f>IF(C47&gt;0,VLOOKUP(C47,女子登録情報!$A$2:$H$2000,8,0),"")</f>
        <v/>
      </c>
      <c r="I47" s="569" t="str">
        <f>IF(C47&gt;0,VLOOKUP(C47,女子登録情報!$A$2:$H$2000,5,0),"")</f>
        <v/>
      </c>
      <c r="J47" s="183"/>
      <c r="L47" s="52"/>
    </row>
    <row r="48" spans="1:12" s="20" customFormat="1" ht="18.75" customHeight="1">
      <c r="A48" s="3"/>
      <c r="B48" s="565"/>
      <c r="C48" s="556"/>
      <c r="D48" s="556"/>
      <c r="E48" s="557"/>
      <c r="F48" s="558"/>
      <c r="G48" s="556"/>
      <c r="H48" s="556"/>
      <c r="I48" s="555"/>
      <c r="J48" s="183"/>
      <c r="L48" s="52"/>
    </row>
    <row r="49" spans="1:12" s="20" customFormat="1" ht="18.75" customHeight="1">
      <c r="A49" s="3"/>
      <c r="B49" s="547">
        <v>2</v>
      </c>
      <c r="C49" s="549"/>
      <c r="D49" s="549" t="str">
        <f>IF(C49,VLOOKUP(C49,女子登録情報!$A$2:$H$2000,2,0),"")</f>
        <v/>
      </c>
      <c r="E49" s="551" t="str">
        <f>IF(C49&gt;0,VLOOKUP(C49,女子登録情報!$A$2:$H$2000,3,0),"")</f>
        <v/>
      </c>
      <c r="F49" s="552"/>
      <c r="G49" s="549" t="str">
        <f>IF(C49&gt;0,VLOOKUP(C49,女子登録情報!$A$2:$H$2000,4,0),"")</f>
        <v/>
      </c>
      <c r="H49" s="549" t="str">
        <f>IF(C49&gt;0,VLOOKUP(C49,女子登録情報!$A$2:$H$2000,8,0),"")</f>
        <v/>
      </c>
      <c r="I49" s="515" t="str">
        <f>IF(C49&gt;0,VLOOKUP(C49,女子登録情報!$A$2:$H$2000,5,0),"")</f>
        <v/>
      </c>
      <c r="J49" s="183"/>
      <c r="L49" s="52"/>
    </row>
    <row r="50" spans="1:12" s="20" customFormat="1" ht="18.75" customHeight="1">
      <c r="A50" s="3"/>
      <c r="B50" s="565"/>
      <c r="C50" s="556"/>
      <c r="D50" s="556"/>
      <c r="E50" s="557"/>
      <c r="F50" s="558"/>
      <c r="G50" s="556"/>
      <c r="H50" s="556"/>
      <c r="I50" s="555"/>
      <c r="J50" s="183"/>
      <c r="L50" s="52"/>
    </row>
    <row r="51" spans="1:12" s="20" customFormat="1" ht="18.75" customHeight="1">
      <c r="A51" s="3"/>
      <c r="B51" s="547">
        <v>3</v>
      </c>
      <c r="C51" s="549"/>
      <c r="D51" s="549" t="str">
        <f>IF(C51,VLOOKUP(C51,女子登録情報!$A$2:$H$2000,2,0),"")</f>
        <v/>
      </c>
      <c r="E51" s="551" t="str">
        <f>IF(C51&gt;0,VLOOKUP(C51,女子登録情報!$A$2:$H$2000,3,0),"")</f>
        <v/>
      </c>
      <c r="F51" s="552"/>
      <c r="G51" s="549" t="str">
        <f>IF(C51&gt;0,VLOOKUP(C51,女子登録情報!$A$2:$H$2000,4,0),"")</f>
        <v/>
      </c>
      <c r="H51" s="549" t="str">
        <f>IF(C51&gt;0,VLOOKUP(C51,女子登録情報!$A$2:$H$2000,8,0),"")</f>
        <v/>
      </c>
      <c r="I51" s="515" t="str">
        <f>IF(C51&gt;0,VLOOKUP(C51,女子登録情報!$A$2:$H$2000,5,0),"")</f>
        <v/>
      </c>
      <c r="J51" s="183"/>
      <c r="L51" s="52"/>
    </row>
    <row r="52" spans="1:12" s="20" customFormat="1" ht="18.75" customHeight="1">
      <c r="A52" s="3"/>
      <c r="B52" s="565"/>
      <c r="C52" s="556"/>
      <c r="D52" s="556"/>
      <c r="E52" s="557"/>
      <c r="F52" s="558"/>
      <c r="G52" s="556"/>
      <c r="H52" s="556"/>
      <c r="I52" s="555"/>
      <c r="J52" s="183"/>
      <c r="L52" s="52"/>
    </row>
    <row r="53" spans="1:12" s="20" customFormat="1" ht="18.75" customHeight="1">
      <c r="A53" s="3"/>
      <c r="B53" s="547">
        <v>4</v>
      </c>
      <c r="C53" s="549"/>
      <c r="D53" s="549" t="str">
        <f>IF(C53,VLOOKUP(C53,女子登録情報!$A$2:$H$2000,2,0),"")</f>
        <v/>
      </c>
      <c r="E53" s="551" t="str">
        <f>IF(C53&gt;0,VLOOKUP(C53,女子登録情報!$A$2:$H$2000,3,0),"")</f>
        <v/>
      </c>
      <c r="F53" s="552"/>
      <c r="G53" s="549" t="str">
        <f>IF(C53&gt;0,VLOOKUP(C53,女子登録情報!$A$2:$H$2000,4,0),"")</f>
        <v/>
      </c>
      <c r="H53" s="549" t="str">
        <f>IF(C53&gt;0,VLOOKUP(C53,女子登録情報!$A$2:$H$2000,8,0),"")</f>
        <v/>
      </c>
      <c r="I53" s="515" t="str">
        <f>IF(C53&gt;0,VLOOKUP(C53,女子登録情報!$A$2:$H$2000,5,0),"")</f>
        <v/>
      </c>
      <c r="J53" s="183"/>
      <c r="L53" s="52"/>
    </row>
    <row r="54" spans="1:12" s="20" customFormat="1" ht="18.75" customHeight="1">
      <c r="A54" s="3"/>
      <c r="B54" s="565"/>
      <c r="C54" s="556"/>
      <c r="D54" s="556"/>
      <c r="E54" s="557"/>
      <c r="F54" s="558"/>
      <c r="G54" s="556"/>
      <c r="H54" s="556"/>
      <c r="I54" s="555"/>
      <c r="J54" s="183"/>
      <c r="L54" s="52"/>
    </row>
    <row r="55" spans="1:12" s="20" customFormat="1" ht="18.75" customHeight="1">
      <c r="A55" s="3"/>
      <c r="B55" s="547">
        <v>5</v>
      </c>
      <c r="C55" s="549"/>
      <c r="D55" s="549" t="str">
        <f>IF(C55,VLOOKUP(C55,女子登録情報!$A$2:$H$2000,2,0),"")</f>
        <v/>
      </c>
      <c r="E55" s="551" t="str">
        <f>IF(C55&gt;0,VLOOKUP(C55,女子登録情報!$A$2:$H$2000,3,0),"")</f>
        <v/>
      </c>
      <c r="F55" s="552"/>
      <c r="G55" s="549" t="str">
        <f>IF(C55&gt;0,VLOOKUP(C55,女子登録情報!$A$2:$H$2000,4,0),"")</f>
        <v/>
      </c>
      <c r="H55" s="549" t="str">
        <f>IF(C55&gt;0,VLOOKUP(C55,女子登録情報!$A$2:$H$2000,8,0),"")</f>
        <v/>
      </c>
      <c r="I55" s="515" t="str">
        <f>IF(C55&gt;0,VLOOKUP(C55,女子登録情報!$A$2:$H$2000,5,0),"")</f>
        <v/>
      </c>
      <c r="J55" s="183"/>
      <c r="L55" s="52"/>
    </row>
    <row r="56" spans="1:12" s="20" customFormat="1" ht="18.75" customHeight="1">
      <c r="A56" s="3"/>
      <c r="B56" s="565"/>
      <c r="C56" s="556"/>
      <c r="D56" s="556"/>
      <c r="E56" s="557"/>
      <c r="F56" s="558"/>
      <c r="G56" s="556"/>
      <c r="H56" s="556"/>
      <c r="I56" s="555"/>
      <c r="J56" s="183"/>
      <c r="L56" s="52"/>
    </row>
    <row r="57" spans="1:12" s="20" customFormat="1" ht="18.75" customHeight="1">
      <c r="A57" s="3"/>
      <c r="B57" s="547">
        <v>6</v>
      </c>
      <c r="C57" s="549"/>
      <c r="D57" s="549" t="str">
        <f>IF(C57,VLOOKUP(C57,女子登録情報!$A$2:$H$2000,2,0),"")</f>
        <v/>
      </c>
      <c r="E57" s="551" t="str">
        <f>IF(C57&gt;0,VLOOKUP(C57,女子登録情報!$A$2:$H$2000,3,0),"")</f>
        <v/>
      </c>
      <c r="F57" s="552"/>
      <c r="G57" s="549" t="str">
        <f>IF(C57&gt;0,VLOOKUP(C57,女子登録情報!$A$2:$H$2000,4,0),"")</f>
        <v/>
      </c>
      <c r="H57" s="549" t="str">
        <f>IF(C57&gt;0,VLOOKUP(C57,女子登録情報!$A$2:$H$2000,8,0),"")</f>
        <v/>
      </c>
      <c r="I57" s="515" t="str">
        <f>IF(C57&gt;0,VLOOKUP(C57,女子登録情報!$A$2:$H$2000,5,0),"")</f>
        <v/>
      </c>
      <c r="J57" s="183"/>
      <c r="L57" s="52"/>
    </row>
    <row r="58" spans="1:12" s="20" customFormat="1" ht="19.5" customHeight="1" thickBot="1">
      <c r="A58" s="3"/>
      <c r="B58" s="548"/>
      <c r="C58" s="550"/>
      <c r="D58" s="550"/>
      <c r="E58" s="553"/>
      <c r="F58" s="554"/>
      <c r="G58" s="550"/>
      <c r="H58" s="550"/>
      <c r="I58" s="516"/>
      <c r="J58" s="183"/>
      <c r="L58" s="52"/>
    </row>
    <row r="59" spans="1:12" s="20" customFormat="1" ht="17.5">
      <c r="A59" s="3"/>
      <c r="B59" s="517" t="s">
        <v>63</v>
      </c>
      <c r="C59" s="518"/>
      <c r="D59" s="518"/>
      <c r="E59" s="518"/>
      <c r="F59" s="518"/>
      <c r="G59" s="518"/>
      <c r="H59" s="518"/>
      <c r="I59" s="519"/>
      <c r="J59" s="183"/>
      <c r="L59" s="52"/>
    </row>
    <row r="60" spans="1:12" s="20" customFormat="1" ht="17.5">
      <c r="A60" s="3"/>
      <c r="B60" s="520"/>
      <c r="C60" s="521"/>
      <c r="D60" s="521"/>
      <c r="E60" s="521"/>
      <c r="F60" s="521"/>
      <c r="G60" s="521"/>
      <c r="H60" s="521"/>
      <c r="I60" s="522"/>
      <c r="J60" s="183"/>
      <c r="L60" s="52"/>
    </row>
    <row r="61" spans="1:12" s="20" customFormat="1" ht="18" thickBot="1">
      <c r="A61" s="3"/>
      <c r="B61" s="523"/>
      <c r="C61" s="524"/>
      <c r="D61" s="524"/>
      <c r="E61" s="524"/>
      <c r="F61" s="524"/>
      <c r="G61" s="524"/>
      <c r="H61" s="524"/>
      <c r="I61" s="525"/>
      <c r="J61" s="183"/>
      <c r="L61" s="52"/>
    </row>
    <row r="62" spans="1:12" s="20" customFormat="1" ht="17.5">
      <c r="A62" s="51"/>
      <c r="B62" s="51"/>
      <c r="C62" s="51"/>
      <c r="D62" s="51"/>
      <c r="E62" s="51"/>
      <c r="F62" s="51"/>
      <c r="G62" s="51"/>
      <c r="H62" s="51"/>
      <c r="I62" s="51"/>
      <c r="J62" s="56"/>
      <c r="L62" s="52"/>
    </row>
    <row r="63" spans="1:12" s="20" customFormat="1" ht="18" thickBot="1">
      <c r="A63" s="3"/>
      <c r="B63" s="3"/>
      <c r="C63" s="3"/>
      <c r="D63" s="3"/>
      <c r="E63" s="3"/>
      <c r="F63" s="3"/>
      <c r="G63" s="3"/>
      <c r="H63" s="3"/>
      <c r="I63" s="3"/>
      <c r="J63" s="54" t="s">
        <v>65</v>
      </c>
      <c r="L63" s="52"/>
    </row>
    <row r="64" spans="1:12" s="20" customFormat="1" ht="18.75" customHeight="1">
      <c r="A64" s="3"/>
      <c r="B64" s="743" t="str">
        <f>CONCATENATE('加盟校情報&amp;大会設定'!$G$5,'加盟校情報&amp;大会設定'!$H$5,'加盟校情報&amp;大会設定'!$I$5,'加盟校情報&amp;大会設定'!$J$5,)&amp;"　女子4×400mR"</f>
        <v>第83回東海学生駅伝 兼 第15回東海学生女子駅伝　女子4×400mR</v>
      </c>
      <c r="C64" s="744"/>
      <c r="D64" s="744"/>
      <c r="E64" s="744"/>
      <c r="F64" s="744"/>
      <c r="G64" s="744"/>
      <c r="H64" s="744"/>
      <c r="I64" s="745"/>
      <c r="J64" s="183"/>
      <c r="L64" s="52"/>
    </row>
    <row r="65" spans="1:12" s="20" customFormat="1" ht="19.5" customHeight="1" thickBot="1">
      <c r="A65" s="3"/>
      <c r="B65" s="746"/>
      <c r="C65" s="747"/>
      <c r="D65" s="747"/>
      <c r="E65" s="747"/>
      <c r="F65" s="747"/>
      <c r="G65" s="747"/>
      <c r="H65" s="747"/>
      <c r="I65" s="748"/>
      <c r="J65" s="183"/>
      <c r="L65" s="52"/>
    </row>
    <row r="66" spans="1:12" s="20" customFormat="1" ht="17.5">
      <c r="A66" s="3"/>
      <c r="B66" s="532" t="s">
        <v>54</v>
      </c>
      <c r="C66" s="533"/>
      <c r="D66" s="538" t="str">
        <f>IF(基本情報登録!$D$6&gt;0,基本情報登録!$D$6,"")</f>
        <v/>
      </c>
      <c r="E66" s="539"/>
      <c r="F66" s="539"/>
      <c r="G66" s="539"/>
      <c r="H66" s="540"/>
      <c r="I66" s="55" t="s">
        <v>55</v>
      </c>
      <c r="J66" s="183"/>
      <c r="L66" s="52"/>
    </row>
    <row r="67" spans="1:12" s="20" customFormat="1" ht="18.75" customHeight="1">
      <c r="A67" s="3"/>
      <c r="B67" s="534" t="s">
        <v>1</v>
      </c>
      <c r="C67" s="535"/>
      <c r="D67" s="541" t="str">
        <f>IF(基本情報登録!$D$8&gt;0,基本情報登録!$D$8,"")</f>
        <v/>
      </c>
      <c r="E67" s="542"/>
      <c r="F67" s="542"/>
      <c r="G67" s="542"/>
      <c r="H67" s="543"/>
      <c r="I67" s="515"/>
      <c r="J67" s="183"/>
      <c r="L67" s="52"/>
    </row>
    <row r="68" spans="1:12" s="20" customFormat="1" ht="19.5" customHeight="1" thickBot="1">
      <c r="A68" s="3"/>
      <c r="B68" s="536"/>
      <c r="C68" s="537"/>
      <c r="D68" s="544"/>
      <c r="E68" s="545"/>
      <c r="F68" s="545"/>
      <c r="G68" s="545"/>
      <c r="H68" s="546"/>
      <c r="I68" s="516"/>
      <c r="J68" s="183"/>
      <c r="L68" s="52"/>
    </row>
    <row r="69" spans="1:12" s="20" customFormat="1" ht="17.5">
      <c r="A69" s="3"/>
      <c r="B69" s="532" t="s">
        <v>34</v>
      </c>
      <c r="C69" s="533"/>
      <c r="D69" s="570"/>
      <c r="E69" s="571"/>
      <c r="F69" s="571"/>
      <c r="G69" s="571"/>
      <c r="H69" s="571"/>
      <c r="I69" s="572"/>
      <c r="J69" s="183"/>
      <c r="L69" s="52"/>
    </row>
    <row r="70" spans="1:12" s="20" customFormat="1" ht="17.5" hidden="1">
      <c r="A70" s="3"/>
      <c r="B70" s="180"/>
      <c r="C70" s="181"/>
      <c r="D70" s="46"/>
      <c r="E70" s="573" t="str">
        <f>TEXT(D69,"00000")</f>
        <v>00000</v>
      </c>
      <c r="F70" s="573"/>
      <c r="G70" s="573"/>
      <c r="H70" s="573"/>
      <c r="I70" s="574"/>
      <c r="J70" s="183"/>
      <c r="L70" s="52"/>
    </row>
    <row r="71" spans="1:12" s="20" customFormat="1" ht="18.75" customHeight="1">
      <c r="A71" s="3"/>
      <c r="B71" s="534" t="s">
        <v>37</v>
      </c>
      <c r="C71" s="535"/>
      <c r="D71" s="551"/>
      <c r="E71" s="577"/>
      <c r="F71" s="577"/>
      <c r="G71" s="577"/>
      <c r="H71" s="577"/>
      <c r="I71" s="578"/>
      <c r="J71" s="183"/>
      <c r="L71" s="52"/>
    </row>
    <row r="72" spans="1:12" s="20" customFormat="1" ht="18.75" customHeight="1">
      <c r="A72" s="3"/>
      <c r="B72" s="575"/>
      <c r="C72" s="576"/>
      <c r="D72" s="557"/>
      <c r="E72" s="579"/>
      <c r="F72" s="579"/>
      <c r="G72" s="579"/>
      <c r="H72" s="579"/>
      <c r="I72" s="580"/>
      <c r="J72" s="183"/>
      <c r="L72" s="52"/>
    </row>
    <row r="73" spans="1:12" s="20" customFormat="1" ht="18" thickBot="1">
      <c r="A73" s="3"/>
      <c r="B73" s="581" t="s">
        <v>56</v>
      </c>
      <c r="C73" s="582"/>
      <c r="D73" s="583"/>
      <c r="E73" s="584"/>
      <c r="F73" s="584"/>
      <c r="G73" s="584"/>
      <c r="H73" s="584"/>
      <c r="I73" s="585"/>
      <c r="J73" s="183"/>
      <c r="L73" s="52"/>
    </row>
    <row r="74" spans="1:12" s="20" customFormat="1" ht="17.5">
      <c r="A74" s="3"/>
      <c r="B74" s="559" t="s">
        <v>57</v>
      </c>
      <c r="C74" s="560"/>
      <c r="D74" s="560"/>
      <c r="E74" s="560"/>
      <c r="F74" s="560"/>
      <c r="G74" s="560"/>
      <c r="H74" s="560"/>
      <c r="I74" s="561"/>
      <c r="J74" s="183"/>
      <c r="L74" s="52"/>
    </row>
    <row r="75" spans="1:12" s="20" customFormat="1" ht="18" thickBot="1">
      <c r="A75" s="3"/>
      <c r="B75" s="47" t="s">
        <v>58</v>
      </c>
      <c r="C75" s="182" t="s">
        <v>27</v>
      </c>
      <c r="D75" s="182" t="s">
        <v>59</v>
      </c>
      <c r="E75" s="562" t="s">
        <v>60</v>
      </c>
      <c r="F75" s="563"/>
      <c r="G75" s="182" t="s">
        <v>54</v>
      </c>
      <c r="H75" s="182" t="s">
        <v>61</v>
      </c>
      <c r="I75" s="48" t="s">
        <v>62</v>
      </c>
      <c r="J75" s="183"/>
      <c r="L75" s="52"/>
    </row>
    <row r="76" spans="1:12" s="20" customFormat="1" ht="19.5" customHeight="1" thickTop="1">
      <c r="A76" s="3"/>
      <c r="B76" s="564">
        <v>1</v>
      </c>
      <c r="C76" s="566"/>
      <c r="D76" s="566" t="str">
        <f>IF(C76&gt;0,VLOOKUP(C76,女子登録情報!$A$2:$H$2000,2,0),"")</f>
        <v/>
      </c>
      <c r="E76" s="567" t="str">
        <f>IF(C76&gt;0,VLOOKUP(C76,女子登録情報!$A$2:$H$2000,3,0),"")</f>
        <v/>
      </c>
      <c r="F76" s="568"/>
      <c r="G76" s="566" t="str">
        <f>IF(C76&gt;0,VLOOKUP(C76,女子登録情報!$A$2:$H$2000,4,0),"")</f>
        <v/>
      </c>
      <c r="H76" s="566" t="str">
        <f>IF(C76&gt;0,VLOOKUP(C76,女子登録情報!$A$2:$H$2000,8,0),"")</f>
        <v/>
      </c>
      <c r="I76" s="569" t="str">
        <f>IF(C76&gt;0,VLOOKUP(C76,女子登録情報!$A$2:$H$2000,5,0),"")</f>
        <v/>
      </c>
      <c r="J76" s="183"/>
      <c r="L76" s="52"/>
    </row>
    <row r="77" spans="1:12" s="20" customFormat="1" ht="18.75" customHeight="1">
      <c r="A77" s="3"/>
      <c r="B77" s="565"/>
      <c r="C77" s="556"/>
      <c r="D77" s="556"/>
      <c r="E77" s="557"/>
      <c r="F77" s="558"/>
      <c r="G77" s="556"/>
      <c r="H77" s="556"/>
      <c r="I77" s="555"/>
      <c r="J77" s="183"/>
      <c r="L77" s="52"/>
    </row>
    <row r="78" spans="1:12" s="20" customFormat="1" ht="18.75" customHeight="1">
      <c r="A78" s="3"/>
      <c r="B78" s="547">
        <v>2</v>
      </c>
      <c r="C78" s="549"/>
      <c r="D78" s="549" t="str">
        <f>IF(C78,VLOOKUP(C78,女子登録情報!$A$2:$H$2000,2,0),"")</f>
        <v/>
      </c>
      <c r="E78" s="551" t="str">
        <f>IF(C78&gt;0,VLOOKUP(C78,女子登録情報!$A$2:$H$2000,3,0),"")</f>
        <v/>
      </c>
      <c r="F78" s="552"/>
      <c r="G78" s="549" t="str">
        <f>IF(C78&gt;0,VLOOKUP(C78,女子登録情報!$A$2:$H$2000,4,0),"")</f>
        <v/>
      </c>
      <c r="H78" s="549" t="str">
        <f>IF(C78&gt;0,VLOOKUP(C78,女子登録情報!$A$2:$H$2000,8,0),"")</f>
        <v/>
      </c>
      <c r="I78" s="515" t="str">
        <f>IF(C78&gt;0,VLOOKUP(C78,女子登録情報!$A$2:$H$2000,5,0),"")</f>
        <v/>
      </c>
      <c r="J78" s="183"/>
      <c r="L78" s="52"/>
    </row>
    <row r="79" spans="1:12" s="20" customFormat="1" ht="18.75" customHeight="1">
      <c r="A79" s="3"/>
      <c r="B79" s="565"/>
      <c r="C79" s="556"/>
      <c r="D79" s="556"/>
      <c r="E79" s="557"/>
      <c r="F79" s="558"/>
      <c r="G79" s="556"/>
      <c r="H79" s="556"/>
      <c r="I79" s="555"/>
      <c r="J79" s="183"/>
      <c r="L79" s="52"/>
    </row>
    <row r="80" spans="1:12" s="20" customFormat="1" ht="18.75" customHeight="1">
      <c r="A80" s="3"/>
      <c r="B80" s="547">
        <v>3</v>
      </c>
      <c r="C80" s="549"/>
      <c r="D80" s="549" t="str">
        <f>IF(C80,VLOOKUP(C80,女子登録情報!$A$2:$H$2000,2,0),"")</f>
        <v/>
      </c>
      <c r="E80" s="551" t="str">
        <f>IF(C80&gt;0,VLOOKUP(C80,女子登録情報!$A$2:$H$2000,3,0),"")</f>
        <v/>
      </c>
      <c r="F80" s="552"/>
      <c r="G80" s="549" t="str">
        <f>IF(C80&gt;0,VLOOKUP(C80,女子登録情報!$A$2:$H$2000,4,0),"")</f>
        <v/>
      </c>
      <c r="H80" s="549" t="str">
        <f>IF(C80&gt;0,VLOOKUP(C80,女子登録情報!$A$2:$H$2000,8,0),"")</f>
        <v/>
      </c>
      <c r="I80" s="515" t="str">
        <f>IF(C80&gt;0,VLOOKUP(C80,女子登録情報!$A$2:$H$2000,5,0),"")</f>
        <v/>
      </c>
      <c r="J80" s="183"/>
      <c r="L80" s="52"/>
    </row>
    <row r="81" spans="1:12" s="20" customFormat="1" ht="18.75" customHeight="1">
      <c r="A81" s="3"/>
      <c r="B81" s="565"/>
      <c r="C81" s="556"/>
      <c r="D81" s="556"/>
      <c r="E81" s="557"/>
      <c r="F81" s="558"/>
      <c r="G81" s="556"/>
      <c r="H81" s="556"/>
      <c r="I81" s="555"/>
      <c r="J81" s="183"/>
      <c r="L81" s="52"/>
    </row>
    <row r="82" spans="1:12" s="20" customFormat="1" ht="18.75" customHeight="1">
      <c r="A82" s="3"/>
      <c r="B82" s="547">
        <v>4</v>
      </c>
      <c r="C82" s="549"/>
      <c r="D82" s="549" t="str">
        <f>IF(C82,VLOOKUP(C82,女子登録情報!$A$2:$H$2000,2,0),"")</f>
        <v/>
      </c>
      <c r="E82" s="551" t="str">
        <f>IF(C82&gt;0,VLOOKUP(C82,女子登録情報!$A$2:$H$2000,3,0),"")</f>
        <v/>
      </c>
      <c r="F82" s="552"/>
      <c r="G82" s="549" t="str">
        <f>IF(C82&gt;0,VLOOKUP(C82,女子登録情報!$A$2:$H$2000,4,0),"")</f>
        <v/>
      </c>
      <c r="H82" s="549" t="str">
        <f>IF(C82&gt;0,VLOOKUP(C82,女子登録情報!$A$2:$H$2000,8,0),"")</f>
        <v/>
      </c>
      <c r="I82" s="515" t="str">
        <f>IF(C82&gt;0,VLOOKUP(C82,女子登録情報!$A$2:$H$2000,5,0),"")</f>
        <v/>
      </c>
      <c r="J82" s="183"/>
      <c r="L82" s="52"/>
    </row>
    <row r="83" spans="1:12" s="20" customFormat="1" ht="18.75" customHeight="1">
      <c r="A83" s="3"/>
      <c r="B83" s="565"/>
      <c r="C83" s="556"/>
      <c r="D83" s="556"/>
      <c r="E83" s="557"/>
      <c r="F83" s="558"/>
      <c r="G83" s="556"/>
      <c r="H83" s="556"/>
      <c r="I83" s="555"/>
      <c r="J83" s="183"/>
      <c r="L83" s="52"/>
    </row>
    <row r="84" spans="1:12" s="20" customFormat="1" ht="18.75" customHeight="1">
      <c r="A84" s="3"/>
      <c r="B84" s="547">
        <v>5</v>
      </c>
      <c r="C84" s="549"/>
      <c r="D84" s="549" t="str">
        <f>IF(C84,VLOOKUP(C84,女子登録情報!$A$2:$H$2000,2,0),"")</f>
        <v/>
      </c>
      <c r="E84" s="551" t="str">
        <f>IF(C84&gt;0,VLOOKUP(C84,女子登録情報!$A$2:$H$2000,3,0),"")</f>
        <v/>
      </c>
      <c r="F84" s="552"/>
      <c r="G84" s="549" t="str">
        <f>IF(C84&gt;0,VLOOKUP(C84,女子登録情報!$A$2:$H$2000,4,0),"")</f>
        <v/>
      </c>
      <c r="H84" s="549" t="str">
        <f>IF(C84&gt;0,VLOOKUP(C84,女子登録情報!$A$2:$H$2000,8,0),"")</f>
        <v/>
      </c>
      <c r="I84" s="515" t="str">
        <f>IF(C84&gt;0,VLOOKUP(C84,女子登録情報!$A$2:$H$2000,5,0),"")</f>
        <v/>
      </c>
      <c r="J84" s="183"/>
      <c r="L84" s="52"/>
    </row>
    <row r="85" spans="1:12" s="20" customFormat="1" ht="18.75" customHeight="1">
      <c r="A85" s="3"/>
      <c r="B85" s="565"/>
      <c r="C85" s="556"/>
      <c r="D85" s="556"/>
      <c r="E85" s="557"/>
      <c r="F85" s="558"/>
      <c r="G85" s="556"/>
      <c r="H85" s="556"/>
      <c r="I85" s="555"/>
      <c r="J85" s="183"/>
      <c r="L85" s="52"/>
    </row>
    <row r="86" spans="1:12" s="20" customFormat="1" ht="18.75" customHeight="1">
      <c r="A86" s="3"/>
      <c r="B86" s="547">
        <v>6</v>
      </c>
      <c r="C86" s="549"/>
      <c r="D86" s="549" t="str">
        <f>IF(C86,VLOOKUP(C86,女子登録情報!$A$2:$H$2000,2,0),"")</f>
        <v/>
      </c>
      <c r="E86" s="551" t="str">
        <f>IF(C86&gt;0,VLOOKUP(C86,女子登録情報!$A$2:$H$2000,3,0),"")</f>
        <v/>
      </c>
      <c r="F86" s="552"/>
      <c r="G86" s="549" t="str">
        <f>IF(C86&gt;0,VLOOKUP(C86,女子登録情報!$A$2:$H$2000,4,0),"")</f>
        <v/>
      </c>
      <c r="H86" s="549" t="str">
        <f>IF(C86&gt;0,VLOOKUP(C86,女子登録情報!$A$2:$H$2000,8,0),"")</f>
        <v/>
      </c>
      <c r="I86" s="515" t="str">
        <f>IF(C86&gt;0,VLOOKUP(C86,女子登録情報!$A$2:$H$2000,5,0),"")</f>
        <v/>
      </c>
      <c r="J86" s="183"/>
      <c r="L86" s="52"/>
    </row>
    <row r="87" spans="1:12" s="20" customFormat="1" ht="19.5" customHeight="1" thickBot="1">
      <c r="A87" s="3"/>
      <c r="B87" s="548"/>
      <c r="C87" s="550"/>
      <c r="D87" s="550"/>
      <c r="E87" s="553"/>
      <c r="F87" s="554"/>
      <c r="G87" s="550"/>
      <c r="H87" s="550"/>
      <c r="I87" s="516"/>
      <c r="J87" s="183"/>
      <c r="L87" s="52"/>
    </row>
    <row r="88" spans="1:12" s="20" customFormat="1" ht="17.5">
      <c r="A88" s="3"/>
      <c r="B88" s="517" t="s">
        <v>63</v>
      </c>
      <c r="C88" s="518"/>
      <c r="D88" s="518"/>
      <c r="E88" s="518"/>
      <c r="F88" s="518"/>
      <c r="G88" s="518"/>
      <c r="H88" s="518"/>
      <c r="I88" s="519"/>
      <c r="J88" s="183"/>
      <c r="L88" s="52"/>
    </row>
    <row r="89" spans="1:12" s="20" customFormat="1" ht="17.5">
      <c r="A89" s="3"/>
      <c r="B89" s="520"/>
      <c r="C89" s="521"/>
      <c r="D89" s="521"/>
      <c r="E89" s="521"/>
      <c r="F89" s="521"/>
      <c r="G89" s="521"/>
      <c r="H89" s="521"/>
      <c r="I89" s="522"/>
      <c r="J89" s="183"/>
      <c r="L89" s="52"/>
    </row>
    <row r="90" spans="1:12" s="20" customFormat="1" ht="18" thickBot="1">
      <c r="A90" s="3"/>
      <c r="B90" s="523"/>
      <c r="C90" s="524"/>
      <c r="D90" s="524"/>
      <c r="E90" s="524"/>
      <c r="F90" s="524"/>
      <c r="G90" s="524"/>
      <c r="H90" s="524"/>
      <c r="I90" s="525"/>
      <c r="J90" s="183"/>
      <c r="L90" s="52"/>
    </row>
    <row r="91" spans="1:12" s="20" customFormat="1" ht="17.5">
      <c r="A91" s="51"/>
      <c r="B91" s="51"/>
      <c r="C91" s="51"/>
      <c r="D91" s="51"/>
      <c r="E91" s="51"/>
      <c r="F91" s="51"/>
      <c r="G91" s="51"/>
      <c r="H91" s="51"/>
      <c r="I91" s="51"/>
      <c r="J91" s="56"/>
      <c r="L91" s="52"/>
    </row>
    <row r="92" spans="1:12" s="20" customFormat="1" ht="18" thickBot="1">
      <c r="A92" s="3"/>
      <c r="B92" s="3"/>
      <c r="C92" s="3"/>
      <c r="D92" s="3"/>
      <c r="E92" s="3"/>
      <c r="F92" s="3"/>
      <c r="G92" s="3"/>
      <c r="H92" s="3"/>
      <c r="I92" s="3"/>
      <c r="J92" s="54" t="s">
        <v>66</v>
      </c>
      <c r="L92" s="52"/>
    </row>
    <row r="93" spans="1:12" s="20" customFormat="1" ht="18.75" customHeight="1">
      <c r="A93" s="3"/>
      <c r="B93" s="743" t="str">
        <f>CONCATENATE('加盟校情報&amp;大会設定'!$G$5,'加盟校情報&amp;大会設定'!$H$5,'加盟校情報&amp;大会設定'!$I$5,'加盟校情報&amp;大会設定'!$J$5,)&amp;"　女子4×400mR"</f>
        <v>第83回東海学生駅伝 兼 第15回東海学生女子駅伝　女子4×400mR</v>
      </c>
      <c r="C93" s="744"/>
      <c r="D93" s="744"/>
      <c r="E93" s="744"/>
      <c r="F93" s="744"/>
      <c r="G93" s="744"/>
      <c r="H93" s="744"/>
      <c r="I93" s="745"/>
      <c r="J93" s="183"/>
      <c r="L93" s="52"/>
    </row>
    <row r="94" spans="1:12" s="20" customFormat="1" ht="19.5" customHeight="1" thickBot="1">
      <c r="A94" s="3"/>
      <c r="B94" s="746"/>
      <c r="C94" s="747"/>
      <c r="D94" s="747"/>
      <c r="E94" s="747"/>
      <c r="F94" s="747"/>
      <c r="G94" s="747"/>
      <c r="H94" s="747"/>
      <c r="I94" s="748"/>
      <c r="J94" s="183"/>
      <c r="L94" s="52"/>
    </row>
    <row r="95" spans="1:12" s="20" customFormat="1" ht="17.5">
      <c r="A95" s="3"/>
      <c r="B95" s="532" t="s">
        <v>54</v>
      </c>
      <c r="C95" s="533"/>
      <c r="D95" s="538" t="str">
        <f>IF(基本情報登録!$D$6&gt;0,基本情報登録!$D$6,"")</f>
        <v/>
      </c>
      <c r="E95" s="539"/>
      <c r="F95" s="539"/>
      <c r="G95" s="539"/>
      <c r="H95" s="540"/>
      <c r="I95" s="55" t="s">
        <v>55</v>
      </c>
      <c r="J95" s="183"/>
      <c r="L95" s="52"/>
    </row>
    <row r="96" spans="1:12" s="20" customFormat="1" ht="18.75" customHeight="1">
      <c r="A96" s="3"/>
      <c r="B96" s="534" t="s">
        <v>1</v>
      </c>
      <c r="C96" s="535"/>
      <c r="D96" s="541" t="str">
        <f>IF(基本情報登録!$D$8&gt;0,基本情報登録!$D$8,"")</f>
        <v/>
      </c>
      <c r="E96" s="542"/>
      <c r="F96" s="542"/>
      <c r="G96" s="542"/>
      <c r="H96" s="543"/>
      <c r="I96" s="515"/>
      <c r="J96" s="183"/>
      <c r="L96" s="52"/>
    </row>
    <row r="97" spans="1:12" s="20" customFormat="1" ht="19.5" customHeight="1" thickBot="1">
      <c r="A97" s="3"/>
      <c r="B97" s="536"/>
      <c r="C97" s="537"/>
      <c r="D97" s="544"/>
      <c r="E97" s="545"/>
      <c r="F97" s="545"/>
      <c r="G97" s="545"/>
      <c r="H97" s="546"/>
      <c r="I97" s="516"/>
      <c r="J97" s="183"/>
      <c r="L97" s="52"/>
    </row>
    <row r="98" spans="1:12" s="20" customFormat="1" ht="17.5">
      <c r="A98" s="3"/>
      <c r="B98" s="532" t="s">
        <v>34</v>
      </c>
      <c r="C98" s="533"/>
      <c r="D98" s="570"/>
      <c r="E98" s="571"/>
      <c r="F98" s="571"/>
      <c r="G98" s="571"/>
      <c r="H98" s="571"/>
      <c r="I98" s="572"/>
      <c r="J98" s="183"/>
      <c r="L98" s="52"/>
    </row>
    <row r="99" spans="1:12" s="20" customFormat="1" ht="17.5" hidden="1">
      <c r="A99" s="3"/>
      <c r="B99" s="180"/>
      <c r="C99" s="181"/>
      <c r="D99" s="46"/>
      <c r="E99" s="573" t="str">
        <f>TEXT(D98,"00000")</f>
        <v>00000</v>
      </c>
      <c r="F99" s="573"/>
      <c r="G99" s="573"/>
      <c r="H99" s="573"/>
      <c r="I99" s="574"/>
      <c r="J99" s="183"/>
      <c r="L99" s="52"/>
    </row>
    <row r="100" spans="1:12" s="20" customFormat="1" ht="18.75" customHeight="1">
      <c r="A100" s="3"/>
      <c r="B100" s="534" t="s">
        <v>37</v>
      </c>
      <c r="C100" s="535"/>
      <c r="D100" s="551"/>
      <c r="E100" s="577"/>
      <c r="F100" s="577"/>
      <c r="G100" s="577"/>
      <c r="H100" s="577"/>
      <c r="I100" s="578"/>
      <c r="J100" s="183"/>
      <c r="L100" s="52"/>
    </row>
    <row r="101" spans="1:12" s="20" customFormat="1" ht="18.75" customHeight="1">
      <c r="A101" s="3"/>
      <c r="B101" s="575"/>
      <c r="C101" s="576"/>
      <c r="D101" s="557"/>
      <c r="E101" s="579"/>
      <c r="F101" s="579"/>
      <c r="G101" s="579"/>
      <c r="H101" s="579"/>
      <c r="I101" s="580"/>
      <c r="J101" s="183"/>
      <c r="L101" s="52"/>
    </row>
    <row r="102" spans="1:12" s="20" customFormat="1" ht="18" thickBot="1">
      <c r="A102" s="3"/>
      <c r="B102" s="581" t="s">
        <v>56</v>
      </c>
      <c r="C102" s="582"/>
      <c r="D102" s="583"/>
      <c r="E102" s="584"/>
      <c r="F102" s="584"/>
      <c r="G102" s="584"/>
      <c r="H102" s="584"/>
      <c r="I102" s="585"/>
      <c r="J102" s="183"/>
      <c r="L102" s="52"/>
    </row>
    <row r="103" spans="1:12" s="20" customFormat="1" ht="17.5">
      <c r="A103" s="3"/>
      <c r="B103" s="559" t="s">
        <v>57</v>
      </c>
      <c r="C103" s="560"/>
      <c r="D103" s="560"/>
      <c r="E103" s="560"/>
      <c r="F103" s="560"/>
      <c r="G103" s="560"/>
      <c r="H103" s="560"/>
      <c r="I103" s="561"/>
      <c r="J103" s="183"/>
      <c r="L103" s="52"/>
    </row>
    <row r="104" spans="1:12" s="20" customFormat="1" ht="18" thickBot="1">
      <c r="A104" s="3"/>
      <c r="B104" s="47" t="s">
        <v>58</v>
      </c>
      <c r="C104" s="182" t="s">
        <v>27</v>
      </c>
      <c r="D104" s="182" t="s">
        <v>59</v>
      </c>
      <c r="E104" s="562" t="s">
        <v>60</v>
      </c>
      <c r="F104" s="563"/>
      <c r="G104" s="182" t="s">
        <v>54</v>
      </c>
      <c r="H104" s="182" t="s">
        <v>61</v>
      </c>
      <c r="I104" s="48" t="s">
        <v>62</v>
      </c>
      <c r="J104" s="183"/>
      <c r="L104" s="52"/>
    </row>
    <row r="105" spans="1:12" s="20" customFormat="1" ht="19.5" customHeight="1" thickTop="1">
      <c r="A105" s="3"/>
      <c r="B105" s="564">
        <v>1</v>
      </c>
      <c r="C105" s="566"/>
      <c r="D105" s="566" t="str">
        <f>IF(C105&gt;0,VLOOKUP(C105,女子登録情報!$A$2:$H$2000,2,0),"")</f>
        <v/>
      </c>
      <c r="E105" s="567" t="str">
        <f>IF(C105&gt;0,VLOOKUP(C105,女子登録情報!$A$2:$H$2000,3,0),"")</f>
        <v/>
      </c>
      <c r="F105" s="568"/>
      <c r="G105" s="566" t="str">
        <f>IF(C105&gt;0,VLOOKUP(C105,女子登録情報!$A$2:$H$2000,4,0),"")</f>
        <v/>
      </c>
      <c r="H105" s="566" t="str">
        <f>IF(C105&gt;0,VLOOKUP(C105,女子登録情報!$A$2:$H$2000,8,0),"")</f>
        <v/>
      </c>
      <c r="I105" s="569" t="str">
        <f>IF(C105&gt;0,VLOOKUP(C105,女子登録情報!$A$2:$H$2000,5,0),"")</f>
        <v/>
      </c>
      <c r="J105" s="183"/>
      <c r="L105" s="52"/>
    </row>
    <row r="106" spans="1:12" s="20" customFormat="1" ht="18.75" customHeight="1">
      <c r="A106" s="3"/>
      <c r="B106" s="565"/>
      <c r="C106" s="556"/>
      <c r="D106" s="556"/>
      <c r="E106" s="557"/>
      <c r="F106" s="558"/>
      <c r="G106" s="556"/>
      <c r="H106" s="556"/>
      <c r="I106" s="555"/>
      <c r="J106" s="183"/>
      <c r="L106" s="52"/>
    </row>
    <row r="107" spans="1:12" s="20" customFormat="1" ht="18.75" customHeight="1">
      <c r="A107" s="3"/>
      <c r="B107" s="547">
        <v>2</v>
      </c>
      <c r="C107" s="549"/>
      <c r="D107" s="549" t="str">
        <f>IF(C107,VLOOKUP(C107,女子登録情報!$A$2:$H$2000,2,0),"")</f>
        <v/>
      </c>
      <c r="E107" s="551" t="str">
        <f>IF(C107&gt;0,VLOOKUP(C107,女子登録情報!$A$2:$H$2000,3,0),"")</f>
        <v/>
      </c>
      <c r="F107" s="552"/>
      <c r="G107" s="549" t="str">
        <f>IF(C107&gt;0,VLOOKUP(C107,女子登録情報!$A$2:$H$2000,4,0),"")</f>
        <v/>
      </c>
      <c r="H107" s="549" t="str">
        <f>IF(C107&gt;0,VLOOKUP(C107,女子登録情報!$A$2:$H$2000,8,0),"")</f>
        <v/>
      </c>
      <c r="I107" s="515" t="str">
        <f>IF(C107&gt;0,VLOOKUP(C107,女子登録情報!$A$2:$H$2000,5,0),"")</f>
        <v/>
      </c>
      <c r="J107" s="183"/>
      <c r="L107" s="52"/>
    </row>
    <row r="108" spans="1:12" s="20" customFormat="1" ht="18.75" customHeight="1">
      <c r="A108" s="3"/>
      <c r="B108" s="565"/>
      <c r="C108" s="556"/>
      <c r="D108" s="556"/>
      <c r="E108" s="557"/>
      <c r="F108" s="558"/>
      <c r="G108" s="556"/>
      <c r="H108" s="556"/>
      <c r="I108" s="555"/>
      <c r="J108" s="183"/>
      <c r="L108" s="52"/>
    </row>
    <row r="109" spans="1:12" s="20" customFormat="1" ht="18.75" customHeight="1">
      <c r="A109" s="3"/>
      <c r="B109" s="547">
        <v>3</v>
      </c>
      <c r="C109" s="549"/>
      <c r="D109" s="549" t="str">
        <f>IF(C109,VLOOKUP(C109,女子登録情報!$A$2:$H$2000,2,0),"")</f>
        <v/>
      </c>
      <c r="E109" s="551" t="str">
        <f>IF(C109&gt;0,VLOOKUP(C109,女子登録情報!$A$2:$H$2000,3,0),"")</f>
        <v/>
      </c>
      <c r="F109" s="552"/>
      <c r="G109" s="549" t="str">
        <f>IF(C109&gt;0,VLOOKUP(C109,女子登録情報!$A$2:$H$2000,4,0),"")</f>
        <v/>
      </c>
      <c r="H109" s="549" t="str">
        <f>IF(C109&gt;0,VLOOKUP(C109,女子登録情報!$A$2:$H$2000,8,0),"")</f>
        <v/>
      </c>
      <c r="I109" s="515" t="str">
        <f>IF(C109&gt;0,VLOOKUP(C109,女子登録情報!$A$2:$H$2000,5,0),"")</f>
        <v/>
      </c>
      <c r="J109" s="183"/>
      <c r="L109" s="52"/>
    </row>
    <row r="110" spans="1:12" s="20" customFormat="1" ht="18.75" customHeight="1">
      <c r="A110" s="3"/>
      <c r="B110" s="565"/>
      <c r="C110" s="556"/>
      <c r="D110" s="556"/>
      <c r="E110" s="557"/>
      <c r="F110" s="558"/>
      <c r="G110" s="556"/>
      <c r="H110" s="556"/>
      <c r="I110" s="555"/>
      <c r="J110" s="183"/>
      <c r="L110" s="52"/>
    </row>
    <row r="111" spans="1:12" s="20" customFormat="1" ht="18.75" customHeight="1">
      <c r="A111" s="3"/>
      <c r="B111" s="547">
        <v>4</v>
      </c>
      <c r="C111" s="549"/>
      <c r="D111" s="549" t="str">
        <f>IF(C111,VLOOKUP(C111,女子登録情報!$A$2:$H$2000,2,0),"")</f>
        <v/>
      </c>
      <c r="E111" s="551" t="str">
        <f>IF(C111&gt;0,VLOOKUP(C111,女子登録情報!$A$2:$H$2000,3,0),"")</f>
        <v/>
      </c>
      <c r="F111" s="552"/>
      <c r="G111" s="549" t="str">
        <f>IF(C111&gt;0,VLOOKUP(C111,女子登録情報!$A$2:$H$2000,4,0),"")</f>
        <v/>
      </c>
      <c r="H111" s="549" t="str">
        <f>IF(C111&gt;0,VLOOKUP(C111,女子登録情報!$A$2:$H$2000,8,0),"")</f>
        <v/>
      </c>
      <c r="I111" s="515" t="str">
        <f>IF(C111&gt;0,VLOOKUP(C111,女子登録情報!$A$2:$H$2000,5,0),"")</f>
        <v/>
      </c>
      <c r="J111" s="183"/>
      <c r="L111" s="52"/>
    </row>
    <row r="112" spans="1:12" s="20" customFormat="1" ht="18.75" customHeight="1">
      <c r="A112" s="3"/>
      <c r="B112" s="565"/>
      <c r="C112" s="556"/>
      <c r="D112" s="556"/>
      <c r="E112" s="557"/>
      <c r="F112" s="558"/>
      <c r="G112" s="556"/>
      <c r="H112" s="556"/>
      <c r="I112" s="555"/>
      <c r="J112" s="183"/>
      <c r="L112" s="52"/>
    </row>
    <row r="113" spans="1:12" s="20" customFormat="1" ht="18.75" customHeight="1">
      <c r="A113" s="3"/>
      <c r="B113" s="547">
        <v>5</v>
      </c>
      <c r="C113" s="549"/>
      <c r="D113" s="549" t="str">
        <f>IF(C113,VLOOKUP(C113,女子登録情報!$A$2:$H$2000,2,0),"")</f>
        <v/>
      </c>
      <c r="E113" s="551" t="str">
        <f>IF(C113&gt;0,VLOOKUP(C113,女子登録情報!$A$2:$H$2000,3,0),"")</f>
        <v/>
      </c>
      <c r="F113" s="552"/>
      <c r="G113" s="549" t="str">
        <f>IF(C113&gt;0,VLOOKUP(C113,女子登録情報!$A$2:$H$2000,4,0),"")</f>
        <v/>
      </c>
      <c r="H113" s="549" t="str">
        <f>IF(C113&gt;0,VLOOKUP(C113,女子登録情報!$A$2:$H$2000,8,0),"")</f>
        <v/>
      </c>
      <c r="I113" s="515" t="str">
        <f>IF(C113&gt;0,VLOOKUP(C113,女子登録情報!$A$2:$H$2000,5,0),"")</f>
        <v/>
      </c>
      <c r="J113" s="183"/>
      <c r="L113" s="52"/>
    </row>
    <row r="114" spans="1:12" s="20" customFormat="1" ht="18.75" customHeight="1">
      <c r="A114" s="3"/>
      <c r="B114" s="565"/>
      <c r="C114" s="556"/>
      <c r="D114" s="556"/>
      <c r="E114" s="557"/>
      <c r="F114" s="558"/>
      <c r="G114" s="556"/>
      <c r="H114" s="556"/>
      <c r="I114" s="555"/>
      <c r="J114" s="183"/>
      <c r="L114" s="52"/>
    </row>
    <row r="115" spans="1:12" s="20" customFormat="1" ht="18.75" customHeight="1">
      <c r="A115" s="3"/>
      <c r="B115" s="547">
        <v>6</v>
      </c>
      <c r="C115" s="549"/>
      <c r="D115" s="549" t="str">
        <f>IF(C115,VLOOKUP(C115,女子登録情報!$A$2:$H$2000,2,0),"")</f>
        <v/>
      </c>
      <c r="E115" s="551" t="str">
        <f>IF(C115&gt;0,VLOOKUP(C115,女子登録情報!$A$2:$H$2000,3,0),"")</f>
        <v/>
      </c>
      <c r="F115" s="552"/>
      <c r="G115" s="549" t="str">
        <f>IF(C115&gt;0,VLOOKUP(C115,女子登録情報!$A$2:$H$2000,4,0),"")</f>
        <v/>
      </c>
      <c r="H115" s="549" t="str">
        <f>IF(C115&gt;0,VLOOKUP(C115,女子登録情報!$A$2:$H$2000,8,0),"")</f>
        <v/>
      </c>
      <c r="I115" s="515" t="str">
        <f>IF(C115&gt;0,VLOOKUP(C115,女子登録情報!$A$2:$H$2000,5,0),"")</f>
        <v/>
      </c>
      <c r="J115" s="183"/>
      <c r="L115" s="52"/>
    </row>
    <row r="116" spans="1:12" s="20" customFormat="1" ht="19.5" customHeight="1" thickBot="1">
      <c r="A116" s="3"/>
      <c r="B116" s="548"/>
      <c r="C116" s="550"/>
      <c r="D116" s="550"/>
      <c r="E116" s="553"/>
      <c r="F116" s="554"/>
      <c r="G116" s="550"/>
      <c r="H116" s="550"/>
      <c r="I116" s="516"/>
      <c r="J116" s="183"/>
      <c r="L116" s="52"/>
    </row>
    <row r="117" spans="1:12" s="20" customFormat="1" ht="17.5">
      <c r="A117" s="3"/>
      <c r="B117" s="517" t="s">
        <v>63</v>
      </c>
      <c r="C117" s="518"/>
      <c r="D117" s="518"/>
      <c r="E117" s="518"/>
      <c r="F117" s="518"/>
      <c r="G117" s="518"/>
      <c r="H117" s="518"/>
      <c r="I117" s="519"/>
      <c r="J117" s="183"/>
      <c r="L117" s="52"/>
    </row>
    <row r="118" spans="1:12" s="20" customFormat="1" ht="17.5">
      <c r="A118" s="3"/>
      <c r="B118" s="520"/>
      <c r="C118" s="521"/>
      <c r="D118" s="521"/>
      <c r="E118" s="521"/>
      <c r="F118" s="521"/>
      <c r="G118" s="521"/>
      <c r="H118" s="521"/>
      <c r="I118" s="522"/>
      <c r="J118" s="183"/>
      <c r="L118" s="52"/>
    </row>
    <row r="119" spans="1:12" s="20" customFormat="1" ht="18" thickBot="1">
      <c r="A119" s="3"/>
      <c r="B119" s="523"/>
      <c r="C119" s="524"/>
      <c r="D119" s="524"/>
      <c r="E119" s="524"/>
      <c r="F119" s="524"/>
      <c r="G119" s="524"/>
      <c r="H119" s="524"/>
      <c r="I119" s="525"/>
      <c r="J119" s="183"/>
      <c r="L119" s="52"/>
    </row>
    <row r="120" spans="1:12" s="20" customFormat="1" ht="17.5">
      <c r="A120" s="51"/>
      <c r="B120" s="51"/>
      <c r="C120" s="51"/>
      <c r="D120" s="51"/>
      <c r="E120" s="51"/>
      <c r="F120" s="51"/>
      <c r="G120" s="51"/>
      <c r="H120" s="51"/>
      <c r="I120" s="51"/>
      <c r="J120" s="56"/>
      <c r="L120" s="52"/>
    </row>
    <row r="121" spans="1:12" s="20" customFormat="1" ht="18" thickBot="1">
      <c r="A121" s="3"/>
      <c r="B121" s="3"/>
      <c r="C121" s="3"/>
      <c r="D121" s="3"/>
      <c r="E121" s="3"/>
      <c r="F121" s="3"/>
      <c r="G121" s="3"/>
      <c r="H121" s="3"/>
      <c r="I121" s="3"/>
      <c r="J121" s="54" t="s">
        <v>67</v>
      </c>
      <c r="L121" s="52"/>
    </row>
    <row r="122" spans="1:12" s="20" customFormat="1" ht="18.75" customHeight="1">
      <c r="A122" s="3"/>
      <c r="B122" s="743" t="str">
        <f>CONCATENATE('加盟校情報&amp;大会設定'!$G$5,'加盟校情報&amp;大会設定'!$H$5,'加盟校情報&amp;大会設定'!$I$5,'加盟校情報&amp;大会設定'!$J$5,)&amp;"　女子4×400mR"</f>
        <v>第83回東海学生駅伝 兼 第15回東海学生女子駅伝　女子4×400mR</v>
      </c>
      <c r="C122" s="744"/>
      <c r="D122" s="744"/>
      <c r="E122" s="744"/>
      <c r="F122" s="744"/>
      <c r="G122" s="744"/>
      <c r="H122" s="744"/>
      <c r="I122" s="745"/>
      <c r="J122" s="183"/>
      <c r="L122" s="52"/>
    </row>
    <row r="123" spans="1:12" s="20" customFormat="1" ht="19.5" customHeight="1" thickBot="1">
      <c r="A123" s="3"/>
      <c r="B123" s="746"/>
      <c r="C123" s="747"/>
      <c r="D123" s="747"/>
      <c r="E123" s="747"/>
      <c r="F123" s="747"/>
      <c r="G123" s="747"/>
      <c r="H123" s="747"/>
      <c r="I123" s="748"/>
      <c r="J123" s="183"/>
      <c r="L123" s="52"/>
    </row>
    <row r="124" spans="1:12" s="20" customFormat="1" ht="17.5">
      <c r="A124" s="3"/>
      <c r="B124" s="532" t="s">
        <v>54</v>
      </c>
      <c r="C124" s="533"/>
      <c r="D124" s="538" t="str">
        <f>IF(基本情報登録!$D$6&gt;0,基本情報登録!$D$6,"")</f>
        <v/>
      </c>
      <c r="E124" s="539"/>
      <c r="F124" s="539"/>
      <c r="G124" s="539"/>
      <c r="H124" s="540"/>
      <c r="I124" s="55" t="s">
        <v>55</v>
      </c>
      <c r="J124" s="183"/>
      <c r="L124" s="52"/>
    </row>
    <row r="125" spans="1:12" s="20" customFormat="1" ht="18.75" customHeight="1">
      <c r="A125" s="3"/>
      <c r="B125" s="534" t="s">
        <v>1</v>
      </c>
      <c r="C125" s="535"/>
      <c r="D125" s="541" t="str">
        <f>IF(基本情報登録!$D$8&gt;0,基本情報登録!$D$8,"")</f>
        <v/>
      </c>
      <c r="E125" s="542"/>
      <c r="F125" s="542"/>
      <c r="G125" s="542"/>
      <c r="H125" s="543"/>
      <c r="I125" s="515"/>
      <c r="J125" s="183"/>
      <c r="L125" s="52"/>
    </row>
    <row r="126" spans="1:12" s="20" customFormat="1" ht="19.5" customHeight="1" thickBot="1">
      <c r="A126" s="3"/>
      <c r="B126" s="536"/>
      <c r="C126" s="537"/>
      <c r="D126" s="544"/>
      <c r="E126" s="545"/>
      <c r="F126" s="545"/>
      <c r="G126" s="545"/>
      <c r="H126" s="546"/>
      <c r="I126" s="516"/>
      <c r="J126" s="183"/>
      <c r="L126" s="52"/>
    </row>
    <row r="127" spans="1:12" s="20" customFormat="1" ht="17.5">
      <c r="A127" s="3"/>
      <c r="B127" s="532" t="s">
        <v>34</v>
      </c>
      <c r="C127" s="533"/>
      <c r="D127" s="570"/>
      <c r="E127" s="571"/>
      <c r="F127" s="571"/>
      <c r="G127" s="571"/>
      <c r="H127" s="571"/>
      <c r="I127" s="572"/>
      <c r="J127" s="183"/>
      <c r="L127" s="52"/>
    </row>
    <row r="128" spans="1:12" s="20" customFormat="1" ht="17.5" hidden="1">
      <c r="A128" s="3"/>
      <c r="B128" s="180"/>
      <c r="C128" s="181"/>
      <c r="D128" s="46"/>
      <c r="E128" s="573" t="str">
        <f>TEXT(D127,"00000")</f>
        <v>00000</v>
      </c>
      <c r="F128" s="573"/>
      <c r="G128" s="573"/>
      <c r="H128" s="573"/>
      <c r="I128" s="574"/>
      <c r="J128" s="183"/>
      <c r="L128" s="52"/>
    </row>
    <row r="129" spans="1:12" s="20" customFormat="1" ht="18.75" customHeight="1">
      <c r="A129" s="3"/>
      <c r="B129" s="534" t="s">
        <v>37</v>
      </c>
      <c r="C129" s="535"/>
      <c r="D129" s="551"/>
      <c r="E129" s="577"/>
      <c r="F129" s="577"/>
      <c r="G129" s="577"/>
      <c r="H129" s="577"/>
      <c r="I129" s="578"/>
      <c r="J129" s="183"/>
      <c r="L129" s="52"/>
    </row>
    <row r="130" spans="1:12" s="20" customFormat="1" ht="18.75" customHeight="1">
      <c r="A130" s="3"/>
      <c r="B130" s="575"/>
      <c r="C130" s="576"/>
      <c r="D130" s="557"/>
      <c r="E130" s="579"/>
      <c r="F130" s="579"/>
      <c r="G130" s="579"/>
      <c r="H130" s="579"/>
      <c r="I130" s="580"/>
      <c r="J130" s="183"/>
      <c r="L130" s="52"/>
    </row>
    <row r="131" spans="1:12" s="20" customFormat="1" ht="18" thickBot="1">
      <c r="A131" s="3"/>
      <c r="B131" s="581" t="s">
        <v>56</v>
      </c>
      <c r="C131" s="582"/>
      <c r="D131" s="583"/>
      <c r="E131" s="584"/>
      <c r="F131" s="584"/>
      <c r="G131" s="584"/>
      <c r="H131" s="584"/>
      <c r="I131" s="585"/>
      <c r="J131" s="183"/>
      <c r="L131" s="52"/>
    </row>
    <row r="132" spans="1:12" s="20" customFormat="1" ht="17.5">
      <c r="A132" s="3"/>
      <c r="B132" s="559" t="s">
        <v>57</v>
      </c>
      <c r="C132" s="560"/>
      <c r="D132" s="560"/>
      <c r="E132" s="560"/>
      <c r="F132" s="560"/>
      <c r="G132" s="560"/>
      <c r="H132" s="560"/>
      <c r="I132" s="561"/>
      <c r="J132" s="183"/>
      <c r="L132" s="52"/>
    </row>
    <row r="133" spans="1:12" s="20" customFormat="1" ht="18" thickBot="1">
      <c r="A133" s="3"/>
      <c r="B133" s="47" t="s">
        <v>58</v>
      </c>
      <c r="C133" s="182" t="s">
        <v>27</v>
      </c>
      <c r="D133" s="182" t="s">
        <v>59</v>
      </c>
      <c r="E133" s="562" t="s">
        <v>60</v>
      </c>
      <c r="F133" s="563"/>
      <c r="G133" s="182" t="s">
        <v>54</v>
      </c>
      <c r="H133" s="182" t="s">
        <v>61</v>
      </c>
      <c r="I133" s="48" t="s">
        <v>62</v>
      </c>
      <c r="J133" s="183"/>
      <c r="L133" s="52"/>
    </row>
    <row r="134" spans="1:12" s="20" customFormat="1" ht="19.5" customHeight="1" thickTop="1">
      <c r="A134" s="3"/>
      <c r="B134" s="564">
        <v>1</v>
      </c>
      <c r="C134" s="566"/>
      <c r="D134" s="566" t="str">
        <f>IF(C134&gt;0,VLOOKUP(C134,女子登録情報!$A$2:$H$2000,2,0),"")</f>
        <v/>
      </c>
      <c r="E134" s="567" t="str">
        <f>IF(C134&gt;0,VLOOKUP(C134,女子登録情報!$A$2:$H$2000,3,0),"")</f>
        <v/>
      </c>
      <c r="F134" s="568"/>
      <c r="G134" s="566" t="str">
        <f>IF(C134&gt;0,VLOOKUP(C134,女子登録情報!$A$2:$H$2000,4,0),"")</f>
        <v/>
      </c>
      <c r="H134" s="566" t="str">
        <f>IF(C134&gt;0,VLOOKUP(C134,女子登録情報!$A$2:$H$2000,8,0),"")</f>
        <v/>
      </c>
      <c r="I134" s="569" t="str">
        <f>IF(C134&gt;0,VLOOKUP(C134,女子登録情報!$A$2:$H$2000,5,0),"")</f>
        <v/>
      </c>
      <c r="J134" s="183"/>
      <c r="L134" s="52"/>
    </row>
    <row r="135" spans="1:12" s="20" customFormat="1" ht="18.75" customHeight="1">
      <c r="A135" s="3"/>
      <c r="B135" s="565"/>
      <c r="C135" s="556"/>
      <c r="D135" s="556"/>
      <c r="E135" s="557"/>
      <c r="F135" s="558"/>
      <c r="G135" s="556"/>
      <c r="H135" s="556"/>
      <c r="I135" s="555"/>
      <c r="J135" s="183"/>
      <c r="L135" s="52"/>
    </row>
    <row r="136" spans="1:12" s="20" customFormat="1" ht="18.75" customHeight="1">
      <c r="A136" s="3"/>
      <c r="B136" s="547">
        <v>2</v>
      </c>
      <c r="C136" s="549"/>
      <c r="D136" s="549" t="str">
        <f>IF(C136,VLOOKUP(C136,女子登録情報!$A$2:$H$2000,2,0),"")</f>
        <v/>
      </c>
      <c r="E136" s="551" t="str">
        <f>IF(C136&gt;0,VLOOKUP(C136,女子登録情報!$A$2:$H$2000,3,0),"")</f>
        <v/>
      </c>
      <c r="F136" s="552"/>
      <c r="G136" s="549" t="str">
        <f>IF(C136&gt;0,VLOOKUP(C136,女子登録情報!$A$2:$H$2000,4,0),"")</f>
        <v/>
      </c>
      <c r="H136" s="549" t="str">
        <f>IF(C136&gt;0,VLOOKUP(C136,女子登録情報!$A$2:$H$2000,8,0),"")</f>
        <v/>
      </c>
      <c r="I136" s="515" t="str">
        <f>IF(C136&gt;0,VLOOKUP(C136,女子登録情報!$A$2:$H$2000,5,0),"")</f>
        <v/>
      </c>
      <c r="J136" s="183"/>
      <c r="L136" s="52"/>
    </row>
    <row r="137" spans="1:12" s="20" customFormat="1" ht="18.75" customHeight="1">
      <c r="A137" s="3"/>
      <c r="B137" s="565"/>
      <c r="C137" s="556"/>
      <c r="D137" s="556"/>
      <c r="E137" s="557"/>
      <c r="F137" s="558"/>
      <c r="G137" s="556"/>
      <c r="H137" s="556"/>
      <c r="I137" s="555"/>
      <c r="J137" s="183"/>
      <c r="L137" s="52"/>
    </row>
    <row r="138" spans="1:12" s="20" customFormat="1" ht="18.75" customHeight="1">
      <c r="A138" s="3"/>
      <c r="B138" s="547">
        <v>3</v>
      </c>
      <c r="C138" s="549"/>
      <c r="D138" s="549" t="str">
        <f>IF(C138,VLOOKUP(C138,女子登録情報!$A$2:$H$2000,2,0),"")</f>
        <v/>
      </c>
      <c r="E138" s="551" t="str">
        <f>IF(C138&gt;0,VLOOKUP(C138,女子登録情報!$A$2:$H$2000,3,0),"")</f>
        <v/>
      </c>
      <c r="F138" s="552"/>
      <c r="G138" s="549" t="str">
        <f>IF(C138&gt;0,VLOOKUP(C138,女子登録情報!$A$2:$H$2000,4,0),"")</f>
        <v/>
      </c>
      <c r="H138" s="549" t="str">
        <f>IF(C138&gt;0,VLOOKUP(C138,女子登録情報!$A$2:$H$2000,8,0),"")</f>
        <v/>
      </c>
      <c r="I138" s="515" t="str">
        <f>IF(C138&gt;0,VLOOKUP(C138,女子登録情報!$A$2:$H$2000,5,0),"")</f>
        <v/>
      </c>
      <c r="J138" s="183"/>
      <c r="L138" s="52"/>
    </row>
    <row r="139" spans="1:12" s="20" customFormat="1" ht="18.75" customHeight="1">
      <c r="A139" s="3"/>
      <c r="B139" s="565"/>
      <c r="C139" s="556"/>
      <c r="D139" s="556"/>
      <c r="E139" s="557"/>
      <c r="F139" s="558"/>
      <c r="G139" s="556"/>
      <c r="H139" s="556"/>
      <c r="I139" s="555"/>
      <c r="J139" s="183"/>
      <c r="L139" s="52"/>
    </row>
    <row r="140" spans="1:12" s="20" customFormat="1" ht="18.75" customHeight="1">
      <c r="A140" s="3"/>
      <c r="B140" s="547">
        <v>4</v>
      </c>
      <c r="C140" s="549"/>
      <c r="D140" s="549" t="str">
        <f>IF(C140,VLOOKUP(C140,女子登録情報!$A$2:$H$2000,2,0),"")</f>
        <v/>
      </c>
      <c r="E140" s="551" t="str">
        <f>IF(C140&gt;0,VLOOKUP(C140,女子登録情報!$A$2:$H$2000,3,0),"")</f>
        <v/>
      </c>
      <c r="F140" s="552"/>
      <c r="G140" s="549" t="str">
        <f>IF(C140&gt;0,VLOOKUP(C140,女子登録情報!$A$2:$H$2000,4,0),"")</f>
        <v/>
      </c>
      <c r="H140" s="549" t="str">
        <f>IF(C140&gt;0,VLOOKUP(C140,女子登録情報!$A$2:$H$2000,8,0),"")</f>
        <v/>
      </c>
      <c r="I140" s="515" t="str">
        <f>IF(C140&gt;0,VLOOKUP(C140,女子登録情報!$A$2:$H$2000,5,0),"")</f>
        <v/>
      </c>
      <c r="J140" s="183"/>
      <c r="L140" s="52"/>
    </row>
    <row r="141" spans="1:12" s="20" customFormat="1" ht="18.75" customHeight="1">
      <c r="A141" s="3"/>
      <c r="B141" s="565"/>
      <c r="C141" s="556"/>
      <c r="D141" s="556"/>
      <c r="E141" s="557"/>
      <c r="F141" s="558"/>
      <c r="G141" s="556"/>
      <c r="H141" s="556"/>
      <c r="I141" s="555"/>
      <c r="J141" s="183"/>
      <c r="L141" s="52"/>
    </row>
    <row r="142" spans="1:12" s="20" customFormat="1" ht="18.75" customHeight="1">
      <c r="A142" s="3"/>
      <c r="B142" s="547">
        <v>5</v>
      </c>
      <c r="C142" s="549"/>
      <c r="D142" s="549" t="str">
        <f>IF(C142,VLOOKUP(C142,女子登録情報!$A$2:$H$2000,2,0),"")</f>
        <v/>
      </c>
      <c r="E142" s="551" t="str">
        <f>IF(C142&gt;0,VLOOKUP(C142,女子登録情報!$A$2:$H$2000,3,0),"")</f>
        <v/>
      </c>
      <c r="F142" s="552"/>
      <c r="G142" s="549" t="str">
        <f>IF(C142&gt;0,VLOOKUP(C142,女子登録情報!$A$2:$H$2000,4,0),"")</f>
        <v/>
      </c>
      <c r="H142" s="549" t="str">
        <f>IF(C142&gt;0,VLOOKUP(C142,女子登録情報!$A$2:$H$2000,8,0),"")</f>
        <v/>
      </c>
      <c r="I142" s="515" t="str">
        <f>IF(C142&gt;0,VLOOKUP(C142,女子登録情報!$A$2:$H$2000,5,0),"")</f>
        <v/>
      </c>
      <c r="J142" s="183"/>
      <c r="L142" s="52"/>
    </row>
    <row r="143" spans="1:12" s="20" customFormat="1" ht="18.75" customHeight="1">
      <c r="A143" s="3"/>
      <c r="B143" s="565"/>
      <c r="C143" s="556"/>
      <c r="D143" s="556"/>
      <c r="E143" s="557"/>
      <c r="F143" s="558"/>
      <c r="G143" s="556"/>
      <c r="H143" s="556"/>
      <c r="I143" s="555"/>
      <c r="J143" s="183"/>
      <c r="L143" s="52"/>
    </row>
    <row r="144" spans="1:12" s="20" customFormat="1" ht="18.75" customHeight="1">
      <c r="A144" s="3"/>
      <c r="B144" s="547">
        <v>6</v>
      </c>
      <c r="C144" s="549"/>
      <c r="D144" s="549" t="str">
        <f>IF(C144,VLOOKUP(C144,女子登録情報!$A$2:$H$2000,2,0),"")</f>
        <v/>
      </c>
      <c r="E144" s="551" t="str">
        <f>IF(C144&gt;0,VLOOKUP(C144,女子登録情報!$A$2:$H$2000,3,0),"")</f>
        <v/>
      </c>
      <c r="F144" s="552"/>
      <c r="G144" s="549" t="str">
        <f>IF(C144&gt;0,VLOOKUP(C144,女子登録情報!$A$2:$H$2000,4,0),"")</f>
        <v/>
      </c>
      <c r="H144" s="549" t="str">
        <f>IF(C144&gt;0,VLOOKUP(C144,女子登録情報!$A$2:$H$2000,8,0),"")</f>
        <v/>
      </c>
      <c r="I144" s="515" t="str">
        <f>IF(C144&gt;0,VLOOKUP(C144,女子登録情報!$A$2:$H$2000,5,0),"")</f>
        <v/>
      </c>
      <c r="J144" s="183"/>
      <c r="L144" s="52"/>
    </row>
    <row r="145" spans="1:12" s="20" customFormat="1" ht="19.5" customHeight="1" thickBot="1">
      <c r="A145" s="3"/>
      <c r="B145" s="548"/>
      <c r="C145" s="550"/>
      <c r="D145" s="550"/>
      <c r="E145" s="553"/>
      <c r="F145" s="554"/>
      <c r="G145" s="550"/>
      <c r="H145" s="550"/>
      <c r="I145" s="516"/>
      <c r="J145" s="183"/>
      <c r="L145" s="52"/>
    </row>
    <row r="146" spans="1:12" s="20" customFormat="1" ht="17.5">
      <c r="A146" s="3"/>
      <c r="B146" s="517" t="s">
        <v>63</v>
      </c>
      <c r="C146" s="518"/>
      <c r="D146" s="518"/>
      <c r="E146" s="518"/>
      <c r="F146" s="518"/>
      <c r="G146" s="518"/>
      <c r="H146" s="518"/>
      <c r="I146" s="519"/>
      <c r="J146" s="183"/>
      <c r="L146" s="52"/>
    </row>
    <row r="147" spans="1:12" s="20" customFormat="1" ht="17.5">
      <c r="A147" s="3"/>
      <c r="B147" s="520"/>
      <c r="C147" s="521"/>
      <c r="D147" s="521"/>
      <c r="E147" s="521"/>
      <c r="F147" s="521"/>
      <c r="G147" s="521"/>
      <c r="H147" s="521"/>
      <c r="I147" s="522"/>
      <c r="J147" s="183"/>
      <c r="L147" s="52"/>
    </row>
    <row r="148" spans="1:12" s="20" customFormat="1" ht="18" thickBot="1">
      <c r="A148" s="3"/>
      <c r="B148" s="523"/>
      <c r="C148" s="524"/>
      <c r="D148" s="524"/>
      <c r="E148" s="524"/>
      <c r="F148" s="524"/>
      <c r="G148" s="524"/>
      <c r="H148" s="524"/>
      <c r="I148" s="525"/>
      <c r="J148" s="183"/>
      <c r="L148" s="52"/>
    </row>
    <row r="149" spans="1:12" s="20" customFormat="1" ht="17.5">
      <c r="A149" s="51"/>
      <c r="B149" s="51"/>
      <c r="C149" s="51"/>
      <c r="D149" s="51"/>
      <c r="E149" s="51"/>
      <c r="F149" s="51"/>
      <c r="G149" s="51"/>
      <c r="H149" s="51"/>
      <c r="I149" s="51"/>
      <c r="J149" s="56"/>
      <c r="L149" s="52"/>
    </row>
    <row r="150" spans="1:12" s="20" customFormat="1" ht="18" thickBot="1">
      <c r="A150" s="3"/>
      <c r="B150" s="3"/>
      <c r="C150" s="3"/>
      <c r="D150" s="3"/>
      <c r="E150" s="3"/>
      <c r="F150" s="3"/>
      <c r="G150" s="3"/>
      <c r="H150" s="3"/>
      <c r="I150" s="3"/>
      <c r="J150" s="54" t="s">
        <v>68</v>
      </c>
      <c r="L150" s="52"/>
    </row>
    <row r="151" spans="1:12" s="20" customFormat="1" ht="18.75" customHeight="1">
      <c r="A151" s="3"/>
      <c r="B151" s="743" t="str">
        <f>CONCATENATE('加盟校情報&amp;大会設定'!$G$5,'加盟校情報&amp;大会設定'!$H$5,'加盟校情報&amp;大会設定'!$I$5,'加盟校情報&amp;大会設定'!$J$5,)&amp;"　女子4×400mR"</f>
        <v>第83回東海学生駅伝 兼 第15回東海学生女子駅伝　女子4×400mR</v>
      </c>
      <c r="C151" s="744"/>
      <c r="D151" s="744"/>
      <c r="E151" s="744"/>
      <c r="F151" s="744"/>
      <c r="G151" s="744"/>
      <c r="H151" s="744"/>
      <c r="I151" s="745"/>
      <c r="J151" s="183"/>
      <c r="L151" s="52"/>
    </row>
    <row r="152" spans="1:12" s="20" customFormat="1" ht="19.5" customHeight="1" thickBot="1">
      <c r="A152" s="3"/>
      <c r="B152" s="746"/>
      <c r="C152" s="747"/>
      <c r="D152" s="747"/>
      <c r="E152" s="747"/>
      <c r="F152" s="747"/>
      <c r="G152" s="747"/>
      <c r="H152" s="747"/>
      <c r="I152" s="748"/>
      <c r="J152" s="183"/>
      <c r="L152" s="52"/>
    </row>
    <row r="153" spans="1:12" s="20" customFormat="1" ht="17.5">
      <c r="A153" s="3"/>
      <c r="B153" s="532" t="s">
        <v>54</v>
      </c>
      <c r="C153" s="533"/>
      <c r="D153" s="538" t="str">
        <f>IF(基本情報登録!$D$6&gt;0,基本情報登録!$D$6,"")</f>
        <v/>
      </c>
      <c r="E153" s="539"/>
      <c r="F153" s="539"/>
      <c r="G153" s="539"/>
      <c r="H153" s="540"/>
      <c r="I153" s="55" t="s">
        <v>55</v>
      </c>
      <c r="J153" s="183"/>
      <c r="L153" s="52"/>
    </row>
    <row r="154" spans="1:12" s="20" customFormat="1" ht="18.75" customHeight="1">
      <c r="A154" s="3"/>
      <c r="B154" s="534" t="s">
        <v>1</v>
      </c>
      <c r="C154" s="535"/>
      <c r="D154" s="541" t="str">
        <f>IF(基本情報登録!$D$8&gt;0,基本情報登録!$D$8,"")</f>
        <v/>
      </c>
      <c r="E154" s="542"/>
      <c r="F154" s="542"/>
      <c r="G154" s="542"/>
      <c r="H154" s="543"/>
      <c r="I154" s="515"/>
      <c r="J154" s="183"/>
      <c r="L154" s="52"/>
    </row>
    <row r="155" spans="1:12" s="20" customFormat="1" ht="19.5" customHeight="1" thickBot="1">
      <c r="A155" s="3"/>
      <c r="B155" s="536"/>
      <c r="C155" s="537"/>
      <c r="D155" s="544"/>
      <c r="E155" s="545"/>
      <c r="F155" s="545"/>
      <c r="G155" s="545"/>
      <c r="H155" s="546"/>
      <c r="I155" s="516"/>
      <c r="J155" s="183"/>
      <c r="L155" s="52"/>
    </row>
    <row r="156" spans="1:12" s="20" customFormat="1" ht="17.5">
      <c r="A156" s="3"/>
      <c r="B156" s="532" t="s">
        <v>34</v>
      </c>
      <c r="C156" s="533"/>
      <c r="D156" s="570"/>
      <c r="E156" s="571"/>
      <c r="F156" s="571"/>
      <c r="G156" s="571"/>
      <c r="H156" s="571"/>
      <c r="I156" s="572"/>
      <c r="J156" s="183"/>
      <c r="L156" s="52"/>
    </row>
    <row r="157" spans="1:12" s="20" customFormat="1" ht="17.5" hidden="1">
      <c r="A157" s="3"/>
      <c r="B157" s="180"/>
      <c r="C157" s="181"/>
      <c r="D157" s="46"/>
      <c r="E157" s="573" t="str">
        <f>TEXT(D156,"00000")</f>
        <v>00000</v>
      </c>
      <c r="F157" s="573"/>
      <c r="G157" s="573"/>
      <c r="H157" s="573"/>
      <c r="I157" s="574"/>
      <c r="J157" s="183"/>
      <c r="L157" s="52"/>
    </row>
    <row r="158" spans="1:12" s="20" customFormat="1" ht="18.75" customHeight="1">
      <c r="A158" s="3"/>
      <c r="B158" s="534" t="s">
        <v>37</v>
      </c>
      <c r="C158" s="535"/>
      <c r="D158" s="551"/>
      <c r="E158" s="577"/>
      <c r="F158" s="577"/>
      <c r="G158" s="577"/>
      <c r="H158" s="577"/>
      <c r="I158" s="578"/>
      <c r="J158" s="183"/>
      <c r="L158" s="52"/>
    </row>
    <row r="159" spans="1:12" s="20" customFormat="1" ht="18.75" customHeight="1">
      <c r="A159" s="3"/>
      <c r="B159" s="575"/>
      <c r="C159" s="576"/>
      <c r="D159" s="557"/>
      <c r="E159" s="579"/>
      <c r="F159" s="579"/>
      <c r="G159" s="579"/>
      <c r="H159" s="579"/>
      <c r="I159" s="580"/>
      <c r="J159" s="183"/>
      <c r="L159" s="52"/>
    </row>
    <row r="160" spans="1:12" s="20" customFormat="1" ht="18" thickBot="1">
      <c r="A160" s="3"/>
      <c r="B160" s="581" t="s">
        <v>56</v>
      </c>
      <c r="C160" s="582"/>
      <c r="D160" s="583"/>
      <c r="E160" s="584"/>
      <c r="F160" s="584"/>
      <c r="G160" s="584"/>
      <c r="H160" s="584"/>
      <c r="I160" s="585"/>
      <c r="J160" s="183"/>
      <c r="L160" s="52"/>
    </row>
    <row r="161" spans="1:12" s="20" customFormat="1" ht="17.5">
      <c r="A161" s="3"/>
      <c r="B161" s="559" t="s">
        <v>57</v>
      </c>
      <c r="C161" s="560"/>
      <c r="D161" s="560"/>
      <c r="E161" s="560"/>
      <c r="F161" s="560"/>
      <c r="G161" s="560"/>
      <c r="H161" s="560"/>
      <c r="I161" s="561"/>
      <c r="J161" s="183"/>
      <c r="L161" s="52"/>
    </row>
    <row r="162" spans="1:12" s="20" customFormat="1" ht="18" thickBot="1">
      <c r="A162" s="3"/>
      <c r="B162" s="47" t="s">
        <v>58</v>
      </c>
      <c r="C162" s="182" t="s">
        <v>27</v>
      </c>
      <c r="D162" s="182" t="s">
        <v>59</v>
      </c>
      <c r="E162" s="562" t="s">
        <v>60</v>
      </c>
      <c r="F162" s="563"/>
      <c r="G162" s="182" t="s">
        <v>54</v>
      </c>
      <c r="H162" s="182" t="s">
        <v>61</v>
      </c>
      <c r="I162" s="48" t="s">
        <v>62</v>
      </c>
      <c r="J162" s="183"/>
      <c r="L162" s="52"/>
    </row>
    <row r="163" spans="1:12" s="20" customFormat="1" ht="19.5" customHeight="1" thickTop="1">
      <c r="A163" s="3"/>
      <c r="B163" s="564">
        <v>1</v>
      </c>
      <c r="C163" s="566"/>
      <c r="D163" s="566" t="str">
        <f>IF(C163&gt;0,VLOOKUP(C163,女子登録情報!$A$2:$H$2000,2,0),"")</f>
        <v/>
      </c>
      <c r="E163" s="567" t="str">
        <f>IF(C163&gt;0,VLOOKUP(C163,女子登録情報!$A$2:$H$2000,3,0),"")</f>
        <v/>
      </c>
      <c r="F163" s="568"/>
      <c r="G163" s="566" t="str">
        <f>IF(C163&gt;0,VLOOKUP(C163,女子登録情報!$A$2:$H$2000,4,0),"")</f>
        <v/>
      </c>
      <c r="H163" s="566" t="str">
        <f>IF(C163&gt;0,VLOOKUP(C163,女子登録情報!$A$2:$H$2000,8,0),"")</f>
        <v/>
      </c>
      <c r="I163" s="569" t="str">
        <f>IF(C163&gt;0,VLOOKUP(C163,女子登録情報!$A$2:$H$2000,5,0),"")</f>
        <v/>
      </c>
      <c r="J163" s="183"/>
      <c r="L163" s="52"/>
    </row>
    <row r="164" spans="1:12" s="20" customFormat="1" ht="18.75" customHeight="1">
      <c r="A164" s="3"/>
      <c r="B164" s="565"/>
      <c r="C164" s="556"/>
      <c r="D164" s="556"/>
      <c r="E164" s="557"/>
      <c r="F164" s="558"/>
      <c r="G164" s="556"/>
      <c r="H164" s="556"/>
      <c r="I164" s="555"/>
      <c r="J164" s="183"/>
      <c r="L164" s="52"/>
    </row>
    <row r="165" spans="1:12" s="20" customFormat="1" ht="18.75" customHeight="1">
      <c r="A165" s="3"/>
      <c r="B165" s="547">
        <v>2</v>
      </c>
      <c r="C165" s="549"/>
      <c r="D165" s="549" t="str">
        <f>IF(C165,VLOOKUP(C165,女子登録情報!$A$2:$H$2000,2,0),"")</f>
        <v/>
      </c>
      <c r="E165" s="551" t="str">
        <f>IF(C165&gt;0,VLOOKUP(C165,女子登録情報!$A$2:$H$2000,3,0),"")</f>
        <v/>
      </c>
      <c r="F165" s="552"/>
      <c r="G165" s="549" t="str">
        <f>IF(C165&gt;0,VLOOKUP(C165,女子登録情報!$A$2:$H$2000,4,0),"")</f>
        <v/>
      </c>
      <c r="H165" s="549" t="str">
        <f>IF(C165&gt;0,VLOOKUP(C165,女子登録情報!$A$2:$H$2000,8,0),"")</f>
        <v/>
      </c>
      <c r="I165" s="515" t="str">
        <f>IF(C165&gt;0,VLOOKUP(C165,女子登録情報!$A$2:$H$2000,5,0),"")</f>
        <v/>
      </c>
      <c r="J165" s="183"/>
      <c r="L165" s="52"/>
    </row>
    <row r="166" spans="1:12" s="20" customFormat="1" ht="18.75" customHeight="1">
      <c r="A166" s="3"/>
      <c r="B166" s="565"/>
      <c r="C166" s="556"/>
      <c r="D166" s="556"/>
      <c r="E166" s="557"/>
      <c r="F166" s="558"/>
      <c r="G166" s="556"/>
      <c r="H166" s="556"/>
      <c r="I166" s="555"/>
      <c r="J166" s="183"/>
      <c r="L166" s="52"/>
    </row>
    <row r="167" spans="1:12" s="20" customFormat="1" ht="18.75" customHeight="1">
      <c r="A167" s="3"/>
      <c r="B167" s="547">
        <v>3</v>
      </c>
      <c r="C167" s="549"/>
      <c r="D167" s="549" t="str">
        <f>IF(C167,VLOOKUP(C167,女子登録情報!$A$2:$H$2000,2,0),"")</f>
        <v/>
      </c>
      <c r="E167" s="551" t="str">
        <f>IF(C167&gt;0,VLOOKUP(C167,女子登録情報!$A$2:$H$2000,3,0),"")</f>
        <v/>
      </c>
      <c r="F167" s="552"/>
      <c r="G167" s="549" t="str">
        <f>IF(C167&gt;0,VLOOKUP(C167,女子登録情報!$A$2:$H$2000,4,0),"")</f>
        <v/>
      </c>
      <c r="H167" s="549" t="str">
        <f>IF(C167&gt;0,VLOOKUP(C167,女子登録情報!$A$2:$H$2000,8,0),"")</f>
        <v/>
      </c>
      <c r="I167" s="515" t="str">
        <f>IF(C167&gt;0,VLOOKUP(C167,女子登録情報!$A$2:$H$2000,5,0),"")</f>
        <v/>
      </c>
      <c r="J167" s="183"/>
      <c r="L167" s="52"/>
    </row>
    <row r="168" spans="1:12" s="20" customFormat="1" ht="18.75" customHeight="1">
      <c r="A168" s="3"/>
      <c r="B168" s="565"/>
      <c r="C168" s="556"/>
      <c r="D168" s="556"/>
      <c r="E168" s="557"/>
      <c r="F168" s="558"/>
      <c r="G168" s="556"/>
      <c r="H168" s="556"/>
      <c r="I168" s="555"/>
      <c r="J168" s="183"/>
      <c r="L168" s="52"/>
    </row>
    <row r="169" spans="1:12" s="20" customFormat="1" ht="18.75" customHeight="1">
      <c r="A169" s="3"/>
      <c r="B169" s="547">
        <v>4</v>
      </c>
      <c r="C169" s="549"/>
      <c r="D169" s="549" t="str">
        <f>IF(C169,VLOOKUP(C169,女子登録情報!$A$2:$H$2000,2,0),"")</f>
        <v/>
      </c>
      <c r="E169" s="551" t="str">
        <f>IF(C169&gt;0,VLOOKUP(C169,女子登録情報!$A$2:$H$2000,3,0),"")</f>
        <v/>
      </c>
      <c r="F169" s="552"/>
      <c r="G169" s="549" t="str">
        <f>IF(C169&gt;0,VLOOKUP(C169,女子登録情報!$A$2:$H$2000,4,0),"")</f>
        <v/>
      </c>
      <c r="H169" s="549" t="str">
        <f>IF(C169&gt;0,VLOOKUP(C169,女子登録情報!$A$2:$H$2000,8,0),"")</f>
        <v/>
      </c>
      <c r="I169" s="515" t="str">
        <f>IF(C169&gt;0,VLOOKUP(C169,女子登録情報!$A$2:$H$2000,5,0),"")</f>
        <v/>
      </c>
      <c r="J169" s="183"/>
      <c r="L169" s="52"/>
    </row>
    <row r="170" spans="1:12" s="20" customFormat="1" ht="18.75" customHeight="1">
      <c r="A170" s="3"/>
      <c r="B170" s="565"/>
      <c r="C170" s="556"/>
      <c r="D170" s="556"/>
      <c r="E170" s="557"/>
      <c r="F170" s="558"/>
      <c r="G170" s="556"/>
      <c r="H170" s="556"/>
      <c r="I170" s="555"/>
      <c r="J170" s="183"/>
      <c r="L170" s="52"/>
    </row>
    <row r="171" spans="1:12" s="20" customFormat="1" ht="18.75" customHeight="1">
      <c r="A171" s="3"/>
      <c r="B171" s="547">
        <v>5</v>
      </c>
      <c r="C171" s="549"/>
      <c r="D171" s="549" t="str">
        <f>IF(C171,VLOOKUP(C171,女子登録情報!$A$2:$H$2000,2,0),"")</f>
        <v/>
      </c>
      <c r="E171" s="551" t="str">
        <f>IF(C171&gt;0,VLOOKUP(C171,女子登録情報!$A$2:$H$2000,3,0),"")</f>
        <v/>
      </c>
      <c r="F171" s="552"/>
      <c r="G171" s="549" t="str">
        <f>IF(C171&gt;0,VLOOKUP(C171,女子登録情報!$A$2:$H$2000,4,0),"")</f>
        <v/>
      </c>
      <c r="H171" s="549" t="str">
        <f>IF(C171&gt;0,VLOOKUP(C171,女子登録情報!$A$2:$H$2000,8,0),"")</f>
        <v/>
      </c>
      <c r="I171" s="515" t="str">
        <f>IF(C171&gt;0,VLOOKUP(C171,女子登録情報!$A$2:$H$2000,5,0),"")</f>
        <v/>
      </c>
      <c r="J171" s="183"/>
      <c r="L171" s="52"/>
    </row>
    <row r="172" spans="1:12" s="20" customFormat="1" ht="18.75" customHeight="1">
      <c r="A172" s="3"/>
      <c r="B172" s="565"/>
      <c r="C172" s="556"/>
      <c r="D172" s="556"/>
      <c r="E172" s="557"/>
      <c r="F172" s="558"/>
      <c r="G172" s="556"/>
      <c r="H172" s="556"/>
      <c r="I172" s="555"/>
      <c r="J172" s="183"/>
      <c r="L172" s="52"/>
    </row>
    <row r="173" spans="1:12" s="20" customFormat="1" ht="18.75" customHeight="1">
      <c r="A173" s="3"/>
      <c r="B173" s="547">
        <v>6</v>
      </c>
      <c r="C173" s="549"/>
      <c r="D173" s="549" t="str">
        <f>IF(C173,VLOOKUP(C173,女子登録情報!$A$2:$H$2000,2,0),"")</f>
        <v/>
      </c>
      <c r="E173" s="551" t="str">
        <f>IF(C173&gt;0,VLOOKUP(C173,女子登録情報!$A$2:$H$2000,3,0),"")</f>
        <v/>
      </c>
      <c r="F173" s="552"/>
      <c r="G173" s="549" t="str">
        <f>IF(C173&gt;0,VLOOKUP(C173,女子登録情報!$A$2:$H$2000,4,0),"")</f>
        <v/>
      </c>
      <c r="H173" s="549" t="str">
        <f>IF(C173&gt;0,VLOOKUP(C173,女子登録情報!$A$2:$H$2000,8,0),"")</f>
        <v/>
      </c>
      <c r="I173" s="515" t="str">
        <f>IF(C173&gt;0,VLOOKUP(C173,女子登録情報!$A$2:$H$2000,5,0),"")</f>
        <v/>
      </c>
      <c r="J173" s="183"/>
      <c r="L173" s="52"/>
    </row>
    <row r="174" spans="1:12" s="20" customFormat="1" ht="19.5" customHeight="1" thickBot="1">
      <c r="A174" s="3"/>
      <c r="B174" s="548"/>
      <c r="C174" s="550"/>
      <c r="D174" s="550"/>
      <c r="E174" s="553"/>
      <c r="F174" s="554"/>
      <c r="G174" s="550"/>
      <c r="H174" s="550"/>
      <c r="I174" s="516"/>
      <c r="J174" s="183"/>
      <c r="L174" s="52"/>
    </row>
    <row r="175" spans="1:12" s="20" customFormat="1" ht="17.5">
      <c r="A175" s="3"/>
      <c r="B175" s="517" t="s">
        <v>63</v>
      </c>
      <c r="C175" s="518"/>
      <c r="D175" s="518"/>
      <c r="E175" s="518"/>
      <c r="F175" s="518"/>
      <c r="G175" s="518"/>
      <c r="H175" s="518"/>
      <c r="I175" s="519"/>
      <c r="J175" s="183"/>
      <c r="L175" s="52"/>
    </row>
    <row r="176" spans="1:12" s="20" customFormat="1" ht="17.5">
      <c r="A176" s="3"/>
      <c r="B176" s="520"/>
      <c r="C176" s="521"/>
      <c r="D176" s="521"/>
      <c r="E176" s="521"/>
      <c r="F176" s="521"/>
      <c r="G176" s="521"/>
      <c r="H176" s="521"/>
      <c r="I176" s="522"/>
      <c r="J176" s="183"/>
      <c r="L176" s="52"/>
    </row>
    <row r="177" spans="1:12" s="20" customFormat="1" ht="18" thickBot="1">
      <c r="A177" s="3"/>
      <c r="B177" s="523"/>
      <c r="C177" s="524"/>
      <c r="D177" s="524"/>
      <c r="E177" s="524"/>
      <c r="F177" s="524"/>
      <c r="G177" s="524"/>
      <c r="H177" s="524"/>
      <c r="I177" s="525"/>
      <c r="J177" s="183"/>
      <c r="L177" s="52"/>
    </row>
    <row r="178" spans="1:12" s="20" customFormat="1" ht="17.5">
      <c r="A178" s="51"/>
      <c r="B178" s="51"/>
      <c r="C178" s="51"/>
      <c r="D178" s="51"/>
      <c r="E178" s="51"/>
      <c r="F178" s="51"/>
      <c r="G178" s="51"/>
      <c r="H178" s="51"/>
      <c r="I178" s="51"/>
      <c r="J178" s="56"/>
      <c r="L178" s="52"/>
    </row>
    <row r="179" spans="1:12" s="20" customFormat="1" ht="18" thickBot="1">
      <c r="A179" s="3"/>
      <c r="B179" s="3"/>
      <c r="C179" s="3"/>
      <c r="D179" s="3"/>
      <c r="E179" s="3"/>
      <c r="F179" s="3"/>
      <c r="G179" s="3"/>
      <c r="H179" s="3"/>
      <c r="I179" s="3"/>
      <c r="J179" s="54" t="s">
        <v>69</v>
      </c>
      <c r="L179" s="52"/>
    </row>
    <row r="180" spans="1:12" s="20" customFormat="1" ht="18.75" customHeight="1">
      <c r="A180" s="3"/>
      <c r="B180" s="743" t="str">
        <f>CONCATENATE('加盟校情報&amp;大会設定'!$G$5,'加盟校情報&amp;大会設定'!$H$5,'加盟校情報&amp;大会設定'!$I$5,'加盟校情報&amp;大会設定'!$J$5,)&amp;"　女子4×400mR"</f>
        <v>第83回東海学生駅伝 兼 第15回東海学生女子駅伝　女子4×400mR</v>
      </c>
      <c r="C180" s="744"/>
      <c r="D180" s="744"/>
      <c r="E180" s="744"/>
      <c r="F180" s="744"/>
      <c r="G180" s="744"/>
      <c r="H180" s="744"/>
      <c r="I180" s="745"/>
      <c r="J180" s="183"/>
      <c r="L180" s="52"/>
    </row>
    <row r="181" spans="1:12" s="20" customFormat="1" ht="19.5" customHeight="1" thickBot="1">
      <c r="A181" s="3"/>
      <c r="B181" s="746"/>
      <c r="C181" s="747"/>
      <c r="D181" s="747"/>
      <c r="E181" s="747"/>
      <c r="F181" s="747"/>
      <c r="G181" s="747"/>
      <c r="H181" s="747"/>
      <c r="I181" s="748"/>
      <c r="J181" s="183"/>
      <c r="L181" s="52"/>
    </row>
    <row r="182" spans="1:12" s="20" customFormat="1" ht="17.5">
      <c r="A182" s="3"/>
      <c r="B182" s="532" t="s">
        <v>54</v>
      </c>
      <c r="C182" s="533"/>
      <c r="D182" s="538" t="str">
        <f>IF(基本情報登録!$D$6&gt;0,基本情報登録!$D$6,"")</f>
        <v/>
      </c>
      <c r="E182" s="539"/>
      <c r="F182" s="539"/>
      <c r="G182" s="539"/>
      <c r="H182" s="540"/>
      <c r="I182" s="55" t="s">
        <v>55</v>
      </c>
      <c r="J182" s="183"/>
      <c r="L182" s="52"/>
    </row>
    <row r="183" spans="1:12" s="20" customFormat="1" ht="18.75" customHeight="1">
      <c r="A183" s="3"/>
      <c r="B183" s="534" t="s">
        <v>1</v>
      </c>
      <c r="C183" s="535"/>
      <c r="D183" s="541" t="str">
        <f>IF(基本情報登録!$D$8&gt;0,基本情報登録!$D$8,"")</f>
        <v/>
      </c>
      <c r="E183" s="542"/>
      <c r="F183" s="542"/>
      <c r="G183" s="542"/>
      <c r="H183" s="543"/>
      <c r="I183" s="515"/>
      <c r="J183" s="183"/>
      <c r="L183" s="52"/>
    </row>
    <row r="184" spans="1:12" s="20" customFormat="1" ht="19.5" customHeight="1" thickBot="1">
      <c r="A184" s="3"/>
      <c r="B184" s="536"/>
      <c r="C184" s="537"/>
      <c r="D184" s="544"/>
      <c r="E184" s="545"/>
      <c r="F184" s="545"/>
      <c r="G184" s="545"/>
      <c r="H184" s="546"/>
      <c r="I184" s="516"/>
      <c r="J184" s="183"/>
      <c r="L184" s="52"/>
    </row>
    <row r="185" spans="1:12" s="20" customFormat="1" ht="17.5">
      <c r="A185" s="3"/>
      <c r="B185" s="532" t="s">
        <v>34</v>
      </c>
      <c r="C185" s="533"/>
      <c r="D185" s="570"/>
      <c r="E185" s="571"/>
      <c r="F185" s="571"/>
      <c r="G185" s="571"/>
      <c r="H185" s="571"/>
      <c r="I185" s="572"/>
      <c r="J185" s="183"/>
      <c r="L185" s="52"/>
    </row>
    <row r="186" spans="1:12" s="20" customFormat="1" ht="17.5" hidden="1">
      <c r="A186" s="3"/>
      <c r="B186" s="180"/>
      <c r="C186" s="181"/>
      <c r="D186" s="46"/>
      <c r="E186" s="573" t="str">
        <f>TEXT(D185,"00000")</f>
        <v>00000</v>
      </c>
      <c r="F186" s="573"/>
      <c r="G186" s="573"/>
      <c r="H186" s="573"/>
      <c r="I186" s="574"/>
      <c r="J186" s="183"/>
      <c r="L186" s="52"/>
    </row>
    <row r="187" spans="1:12" s="20" customFormat="1" ht="18.75" customHeight="1">
      <c r="A187" s="3"/>
      <c r="B187" s="534" t="s">
        <v>37</v>
      </c>
      <c r="C187" s="535"/>
      <c r="D187" s="551"/>
      <c r="E187" s="577"/>
      <c r="F187" s="577"/>
      <c r="G187" s="577"/>
      <c r="H187" s="577"/>
      <c r="I187" s="578"/>
      <c r="J187" s="183"/>
      <c r="L187" s="52"/>
    </row>
    <row r="188" spans="1:12" s="20" customFormat="1" ht="18.75" customHeight="1">
      <c r="A188" s="3"/>
      <c r="B188" s="575"/>
      <c r="C188" s="576"/>
      <c r="D188" s="557"/>
      <c r="E188" s="579"/>
      <c r="F188" s="579"/>
      <c r="G188" s="579"/>
      <c r="H188" s="579"/>
      <c r="I188" s="580"/>
      <c r="J188" s="183"/>
      <c r="L188" s="52"/>
    </row>
    <row r="189" spans="1:12" s="20" customFormat="1" ht="18" thickBot="1">
      <c r="A189" s="3"/>
      <c r="B189" s="581" t="s">
        <v>56</v>
      </c>
      <c r="C189" s="582"/>
      <c r="D189" s="583"/>
      <c r="E189" s="584"/>
      <c r="F189" s="584"/>
      <c r="G189" s="584"/>
      <c r="H189" s="584"/>
      <c r="I189" s="585"/>
      <c r="J189" s="183"/>
      <c r="L189" s="52"/>
    </row>
    <row r="190" spans="1:12" s="20" customFormat="1" ht="17.5">
      <c r="A190" s="3"/>
      <c r="B190" s="559" t="s">
        <v>57</v>
      </c>
      <c r="C190" s="560"/>
      <c r="D190" s="560"/>
      <c r="E190" s="560"/>
      <c r="F190" s="560"/>
      <c r="G190" s="560"/>
      <c r="H190" s="560"/>
      <c r="I190" s="561"/>
      <c r="J190" s="183"/>
      <c r="L190" s="52"/>
    </row>
    <row r="191" spans="1:12" s="20" customFormat="1" ht="18" thickBot="1">
      <c r="A191" s="3"/>
      <c r="B191" s="47" t="s">
        <v>58</v>
      </c>
      <c r="C191" s="182" t="s">
        <v>27</v>
      </c>
      <c r="D191" s="182" t="s">
        <v>59</v>
      </c>
      <c r="E191" s="562" t="s">
        <v>60</v>
      </c>
      <c r="F191" s="563"/>
      <c r="G191" s="182" t="s">
        <v>54</v>
      </c>
      <c r="H191" s="182" t="s">
        <v>61</v>
      </c>
      <c r="I191" s="48" t="s">
        <v>62</v>
      </c>
      <c r="J191" s="183"/>
      <c r="L191" s="52"/>
    </row>
    <row r="192" spans="1:12" s="20" customFormat="1" ht="19.5" customHeight="1" thickTop="1">
      <c r="A192" s="3"/>
      <c r="B192" s="564">
        <v>1</v>
      </c>
      <c r="C192" s="566"/>
      <c r="D192" s="566" t="str">
        <f>IF(C192&gt;0,VLOOKUP(C192,女子登録情報!$A$2:$H$2000,2,0),"")</f>
        <v/>
      </c>
      <c r="E192" s="567" t="str">
        <f>IF(C192&gt;0,VLOOKUP(C192,女子登録情報!$A$2:$H$2000,3,0),"")</f>
        <v/>
      </c>
      <c r="F192" s="568"/>
      <c r="G192" s="566" t="str">
        <f>IF(C192&gt;0,VLOOKUP(C192,女子登録情報!$A$2:$H$2000,4,0),"")</f>
        <v/>
      </c>
      <c r="H192" s="566" t="str">
        <f>IF(C192&gt;0,VLOOKUP(C192,女子登録情報!$A$2:$H$2000,8,0),"")</f>
        <v/>
      </c>
      <c r="I192" s="569" t="str">
        <f>IF(C192&gt;0,VLOOKUP(C192,女子登録情報!$A$2:$H$2000,5,0),"")</f>
        <v/>
      </c>
      <c r="J192" s="183"/>
      <c r="L192" s="52"/>
    </row>
    <row r="193" spans="1:12" s="20" customFormat="1" ht="18.75" customHeight="1">
      <c r="A193" s="3"/>
      <c r="B193" s="565"/>
      <c r="C193" s="556"/>
      <c r="D193" s="556"/>
      <c r="E193" s="557"/>
      <c r="F193" s="558"/>
      <c r="G193" s="556"/>
      <c r="H193" s="556"/>
      <c r="I193" s="555"/>
      <c r="J193" s="183"/>
      <c r="L193" s="52"/>
    </row>
    <row r="194" spans="1:12" s="20" customFormat="1" ht="18.75" customHeight="1">
      <c r="A194" s="3"/>
      <c r="B194" s="547">
        <v>2</v>
      </c>
      <c r="C194" s="549"/>
      <c r="D194" s="549" t="str">
        <f>IF(C194,VLOOKUP(C194,女子登録情報!$A$2:$H$2000,2,0),"")</f>
        <v/>
      </c>
      <c r="E194" s="551" t="str">
        <f>IF(C194&gt;0,VLOOKUP(C194,女子登録情報!$A$2:$H$2000,3,0),"")</f>
        <v/>
      </c>
      <c r="F194" s="552"/>
      <c r="G194" s="549" t="str">
        <f>IF(C194&gt;0,VLOOKUP(C194,女子登録情報!$A$2:$H$2000,4,0),"")</f>
        <v/>
      </c>
      <c r="H194" s="549" t="str">
        <f>IF(C194&gt;0,VLOOKUP(C194,女子登録情報!$A$2:$H$2000,8,0),"")</f>
        <v/>
      </c>
      <c r="I194" s="515" t="str">
        <f>IF(C194&gt;0,VLOOKUP(C194,女子登録情報!$A$2:$H$2000,5,0),"")</f>
        <v/>
      </c>
      <c r="J194" s="183"/>
      <c r="L194" s="52"/>
    </row>
    <row r="195" spans="1:12" s="20" customFormat="1" ht="18.75" customHeight="1">
      <c r="A195" s="3"/>
      <c r="B195" s="565"/>
      <c r="C195" s="556"/>
      <c r="D195" s="556"/>
      <c r="E195" s="557"/>
      <c r="F195" s="558"/>
      <c r="G195" s="556"/>
      <c r="H195" s="556"/>
      <c r="I195" s="555"/>
      <c r="J195" s="183"/>
      <c r="L195" s="52"/>
    </row>
    <row r="196" spans="1:12" s="20" customFormat="1" ht="18.75" customHeight="1">
      <c r="A196" s="3"/>
      <c r="B196" s="547">
        <v>3</v>
      </c>
      <c r="C196" s="549"/>
      <c r="D196" s="549" t="str">
        <f>IF(C196,VLOOKUP(C196,女子登録情報!$A$2:$H$2000,2,0),"")</f>
        <v/>
      </c>
      <c r="E196" s="551" t="str">
        <f>IF(C196&gt;0,VLOOKUP(C196,女子登録情報!$A$2:$H$2000,3,0),"")</f>
        <v/>
      </c>
      <c r="F196" s="552"/>
      <c r="G196" s="549" t="str">
        <f>IF(C196&gt;0,VLOOKUP(C196,女子登録情報!$A$2:$H$2000,4,0),"")</f>
        <v/>
      </c>
      <c r="H196" s="549" t="str">
        <f>IF(C196&gt;0,VLOOKUP(C196,女子登録情報!$A$2:$H$2000,8,0),"")</f>
        <v/>
      </c>
      <c r="I196" s="515" t="str">
        <f>IF(C196&gt;0,VLOOKUP(C196,女子登録情報!$A$2:$H$2000,5,0),"")</f>
        <v/>
      </c>
      <c r="J196" s="183"/>
      <c r="L196" s="52"/>
    </row>
    <row r="197" spans="1:12" s="20" customFormat="1" ht="18.75" customHeight="1">
      <c r="A197" s="3"/>
      <c r="B197" s="565"/>
      <c r="C197" s="556"/>
      <c r="D197" s="556"/>
      <c r="E197" s="557"/>
      <c r="F197" s="558"/>
      <c r="G197" s="556"/>
      <c r="H197" s="556"/>
      <c r="I197" s="555"/>
      <c r="J197" s="183"/>
      <c r="L197" s="52"/>
    </row>
    <row r="198" spans="1:12" s="20" customFormat="1" ht="18.75" customHeight="1">
      <c r="A198" s="3"/>
      <c r="B198" s="547">
        <v>4</v>
      </c>
      <c r="C198" s="549"/>
      <c r="D198" s="549" t="str">
        <f>IF(C198,VLOOKUP(C198,女子登録情報!$A$2:$H$2000,2,0),"")</f>
        <v/>
      </c>
      <c r="E198" s="551" t="str">
        <f>IF(C198&gt;0,VLOOKUP(C198,女子登録情報!$A$2:$H$2000,3,0),"")</f>
        <v/>
      </c>
      <c r="F198" s="552"/>
      <c r="G198" s="549" t="str">
        <f>IF(C198&gt;0,VLOOKUP(C198,女子登録情報!$A$2:$H$2000,4,0),"")</f>
        <v/>
      </c>
      <c r="H198" s="549" t="str">
        <f>IF(C198&gt;0,VLOOKUP(C198,女子登録情報!$A$2:$H$2000,8,0),"")</f>
        <v/>
      </c>
      <c r="I198" s="515" t="str">
        <f>IF(C198&gt;0,VLOOKUP(C198,女子登録情報!$A$2:$H$2000,5,0),"")</f>
        <v/>
      </c>
      <c r="J198" s="183"/>
      <c r="L198" s="52"/>
    </row>
    <row r="199" spans="1:12" s="20" customFormat="1" ht="18.75" customHeight="1">
      <c r="A199" s="3"/>
      <c r="B199" s="565"/>
      <c r="C199" s="556"/>
      <c r="D199" s="556"/>
      <c r="E199" s="557"/>
      <c r="F199" s="558"/>
      <c r="G199" s="556"/>
      <c r="H199" s="556"/>
      <c r="I199" s="555"/>
      <c r="J199" s="183"/>
      <c r="L199" s="52"/>
    </row>
    <row r="200" spans="1:12" s="20" customFormat="1" ht="18.75" customHeight="1">
      <c r="A200" s="3"/>
      <c r="B200" s="547">
        <v>5</v>
      </c>
      <c r="C200" s="549"/>
      <c r="D200" s="549" t="str">
        <f>IF(C200,VLOOKUP(C200,女子登録情報!$A$2:$H$2000,2,0),"")</f>
        <v/>
      </c>
      <c r="E200" s="551" t="str">
        <f>IF(C200&gt;0,VLOOKUP(C200,女子登録情報!$A$2:$H$2000,3,0),"")</f>
        <v/>
      </c>
      <c r="F200" s="552"/>
      <c r="G200" s="549" t="str">
        <f>IF(C200&gt;0,VLOOKUP(C200,女子登録情報!$A$2:$H$2000,4,0),"")</f>
        <v/>
      </c>
      <c r="H200" s="549" t="str">
        <f>IF(C200&gt;0,VLOOKUP(C200,女子登録情報!$A$2:$H$2000,8,0),"")</f>
        <v/>
      </c>
      <c r="I200" s="515" t="str">
        <f>IF(C200&gt;0,VLOOKUP(C200,女子登録情報!$A$2:$H$2000,5,0),"")</f>
        <v/>
      </c>
      <c r="J200" s="183"/>
      <c r="L200" s="52"/>
    </row>
    <row r="201" spans="1:12" s="20" customFormat="1" ht="18.75" customHeight="1">
      <c r="A201" s="3"/>
      <c r="B201" s="565"/>
      <c r="C201" s="556"/>
      <c r="D201" s="556"/>
      <c r="E201" s="557"/>
      <c r="F201" s="558"/>
      <c r="G201" s="556"/>
      <c r="H201" s="556"/>
      <c r="I201" s="555"/>
      <c r="J201" s="183"/>
      <c r="L201" s="52"/>
    </row>
    <row r="202" spans="1:12" s="20" customFormat="1" ht="18.75" customHeight="1">
      <c r="A202" s="3"/>
      <c r="B202" s="547">
        <v>6</v>
      </c>
      <c r="C202" s="549"/>
      <c r="D202" s="549" t="str">
        <f>IF(C202,VLOOKUP(C202,女子登録情報!$A$2:$H$2000,2,0),"")</f>
        <v/>
      </c>
      <c r="E202" s="551" t="str">
        <f>IF(C202&gt;0,VLOOKUP(C202,女子登録情報!$A$2:$H$2000,3,0),"")</f>
        <v/>
      </c>
      <c r="F202" s="552"/>
      <c r="G202" s="549" t="str">
        <f>IF(C202&gt;0,VLOOKUP(C202,女子登録情報!$A$2:$H$2000,4,0),"")</f>
        <v/>
      </c>
      <c r="H202" s="549" t="str">
        <f>IF(C202&gt;0,VLOOKUP(C202,女子登録情報!$A$2:$H$2000,8,0),"")</f>
        <v/>
      </c>
      <c r="I202" s="515" t="str">
        <f>IF(C202&gt;0,VLOOKUP(C202,女子登録情報!$A$2:$H$2000,5,0),"")</f>
        <v/>
      </c>
      <c r="J202" s="183"/>
      <c r="L202" s="52"/>
    </row>
    <row r="203" spans="1:12" s="20" customFormat="1" ht="19.5" customHeight="1" thickBot="1">
      <c r="A203" s="3"/>
      <c r="B203" s="548"/>
      <c r="C203" s="550"/>
      <c r="D203" s="550"/>
      <c r="E203" s="553"/>
      <c r="F203" s="554"/>
      <c r="G203" s="550"/>
      <c r="H203" s="550"/>
      <c r="I203" s="516"/>
      <c r="J203" s="183"/>
      <c r="L203" s="52"/>
    </row>
    <row r="204" spans="1:12" s="20" customFormat="1" ht="17.5">
      <c r="A204" s="3"/>
      <c r="B204" s="517" t="s">
        <v>63</v>
      </c>
      <c r="C204" s="518"/>
      <c r="D204" s="518"/>
      <c r="E204" s="518"/>
      <c r="F204" s="518"/>
      <c r="G204" s="518"/>
      <c r="H204" s="518"/>
      <c r="I204" s="519"/>
      <c r="J204" s="183"/>
      <c r="L204" s="52"/>
    </row>
    <row r="205" spans="1:12" s="20" customFormat="1" ht="17.5">
      <c r="A205" s="3"/>
      <c r="B205" s="520"/>
      <c r="C205" s="521"/>
      <c r="D205" s="521"/>
      <c r="E205" s="521"/>
      <c r="F205" s="521"/>
      <c r="G205" s="521"/>
      <c r="H205" s="521"/>
      <c r="I205" s="522"/>
      <c r="J205" s="183"/>
      <c r="L205" s="52"/>
    </row>
    <row r="206" spans="1:12" s="20" customFormat="1" ht="18" thickBot="1">
      <c r="A206" s="3"/>
      <c r="B206" s="523"/>
      <c r="C206" s="524"/>
      <c r="D206" s="524"/>
      <c r="E206" s="524"/>
      <c r="F206" s="524"/>
      <c r="G206" s="524"/>
      <c r="H206" s="524"/>
      <c r="I206" s="525"/>
      <c r="J206" s="183"/>
      <c r="L206" s="52"/>
    </row>
    <row r="207" spans="1:12" s="20" customFormat="1" ht="17.5">
      <c r="A207" s="51"/>
      <c r="B207" s="51"/>
      <c r="C207" s="51"/>
      <c r="D207" s="51"/>
      <c r="E207" s="51"/>
      <c r="F207" s="51"/>
      <c r="G207" s="51"/>
      <c r="H207" s="51"/>
      <c r="I207" s="51"/>
      <c r="J207" s="56"/>
      <c r="L207" s="52"/>
    </row>
    <row r="208" spans="1:12" s="20" customFormat="1" ht="18" thickBot="1">
      <c r="A208" s="3"/>
      <c r="B208" s="3"/>
      <c r="C208" s="3"/>
      <c r="D208" s="3"/>
      <c r="E208" s="3"/>
      <c r="F208" s="3"/>
      <c r="G208" s="3"/>
      <c r="H208" s="3"/>
      <c r="I208" s="3"/>
      <c r="J208" s="54" t="s">
        <v>70</v>
      </c>
      <c r="L208" s="52"/>
    </row>
    <row r="209" spans="1:12" s="20" customFormat="1" ht="18.75" customHeight="1">
      <c r="A209" s="3"/>
      <c r="B209" s="743" t="str">
        <f>CONCATENATE('加盟校情報&amp;大会設定'!$G$5,'加盟校情報&amp;大会設定'!$H$5,'加盟校情報&amp;大会設定'!$I$5,'加盟校情報&amp;大会設定'!$J$5,)&amp;"　女子4×400mR"</f>
        <v>第83回東海学生駅伝 兼 第15回東海学生女子駅伝　女子4×400mR</v>
      </c>
      <c r="C209" s="744"/>
      <c r="D209" s="744"/>
      <c r="E209" s="744"/>
      <c r="F209" s="744"/>
      <c r="G209" s="744"/>
      <c r="H209" s="744"/>
      <c r="I209" s="745"/>
      <c r="J209" s="183"/>
      <c r="L209" s="52"/>
    </row>
    <row r="210" spans="1:12" s="20" customFormat="1" ht="19.5" customHeight="1" thickBot="1">
      <c r="A210" s="3"/>
      <c r="B210" s="746"/>
      <c r="C210" s="747"/>
      <c r="D210" s="747"/>
      <c r="E210" s="747"/>
      <c r="F210" s="747"/>
      <c r="G210" s="747"/>
      <c r="H210" s="747"/>
      <c r="I210" s="748"/>
      <c r="J210" s="183"/>
      <c r="L210" s="52"/>
    </row>
    <row r="211" spans="1:12" s="20" customFormat="1" ht="17.5">
      <c r="A211" s="3"/>
      <c r="B211" s="532" t="s">
        <v>54</v>
      </c>
      <c r="C211" s="533"/>
      <c r="D211" s="538" t="str">
        <f>IF(基本情報登録!$D$6&gt;0,基本情報登録!$D$6,"")</f>
        <v/>
      </c>
      <c r="E211" s="539"/>
      <c r="F211" s="539"/>
      <c r="G211" s="539"/>
      <c r="H211" s="540"/>
      <c r="I211" s="55" t="s">
        <v>55</v>
      </c>
      <c r="J211" s="183"/>
      <c r="L211" s="52"/>
    </row>
    <row r="212" spans="1:12" s="20" customFormat="1" ht="18.75" customHeight="1">
      <c r="A212" s="3"/>
      <c r="B212" s="534" t="s">
        <v>1</v>
      </c>
      <c r="C212" s="535"/>
      <c r="D212" s="541" t="str">
        <f>IF(基本情報登録!$D$8&gt;0,基本情報登録!$D$8,"")</f>
        <v/>
      </c>
      <c r="E212" s="542"/>
      <c r="F212" s="542"/>
      <c r="G212" s="542"/>
      <c r="H212" s="543"/>
      <c r="I212" s="515"/>
      <c r="J212" s="183"/>
      <c r="L212" s="52"/>
    </row>
    <row r="213" spans="1:12" s="20" customFormat="1" ht="19.5" customHeight="1" thickBot="1">
      <c r="A213" s="3"/>
      <c r="B213" s="536"/>
      <c r="C213" s="537"/>
      <c r="D213" s="544"/>
      <c r="E213" s="545"/>
      <c r="F213" s="545"/>
      <c r="G213" s="545"/>
      <c r="H213" s="546"/>
      <c r="I213" s="516"/>
      <c r="J213" s="183"/>
      <c r="L213" s="52"/>
    </row>
    <row r="214" spans="1:12" s="20" customFormat="1" ht="17.5">
      <c r="A214" s="3"/>
      <c r="B214" s="532" t="s">
        <v>34</v>
      </c>
      <c r="C214" s="533"/>
      <c r="D214" s="570"/>
      <c r="E214" s="571"/>
      <c r="F214" s="571"/>
      <c r="G214" s="571"/>
      <c r="H214" s="571"/>
      <c r="I214" s="572"/>
      <c r="J214" s="183"/>
      <c r="L214" s="52"/>
    </row>
    <row r="215" spans="1:12" s="20" customFormat="1" ht="17.5" hidden="1">
      <c r="A215" s="3"/>
      <c r="B215" s="180"/>
      <c r="C215" s="181"/>
      <c r="D215" s="46"/>
      <c r="E215" s="573" t="str">
        <f>TEXT(D214,"00000")</f>
        <v>00000</v>
      </c>
      <c r="F215" s="573"/>
      <c r="G215" s="573"/>
      <c r="H215" s="573"/>
      <c r="I215" s="574"/>
      <c r="J215" s="183"/>
      <c r="L215" s="52"/>
    </row>
    <row r="216" spans="1:12" s="20" customFormat="1" ht="18.75" customHeight="1">
      <c r="A216" s="3"/>
      <c r="B216" s="534" t="s">
        <v>37</v>
      </c>
      <c r="C216" s="535"/>
      <c r="D216" s="551"/>
      <c r="E216" s="577"/>
      <c r="F216" s="577"/>
      <c r="G216" s="577"/>
      <c r="H216" s="577"/>
      <c r="I216" s="578"/>
      <c r="J216" s="183"/>
      <c r="L216" s="52"/>
    </row>
    <row r="217" spans="1:12" s="20" customFormat="1" ht="18.75" customHeight="1">
      <c r="A217" s="3"/>
      <c r="B217" s="575"/>
      <c r="C217" s="576"/>
      <c r="D217" s="557"/>
      <c r="E217" s="579"/>
      <c r="F217" s="579"/>
      <c r="G217" s="579"/>
      <c r="H217" s="579"/>
      <c r="I217" s="580"/>
      <c r="J217" s="183"/>
      <c r="L217" s="52"/>
    </row>
    <row r="218" spans="1:12" s="20" customFormat="1" ht="18" thickBot="1">
      <c r="A218" s="3"/>
      <c r="B218" s="581" t="s">
        <v>56</v>
      </c>
      <c r="C218" s="582"/>
      <c r="D218" s="583"/>
      <c r="E218" s="584"/>
      <c r="F218" s="584"/>
      <c r="G218" s="584"/>
      <c r="H218" s="584"/>
      <c r="I218" s="585"/>
      <c r="J218" s="183"/>
      <c r="L218" s="52"/>
    </row>
    <row r="219" spans="1:12" s="20" customFormat="1" ht="17.5">
      <c r="A219" s="3"/>
      <c r="B219" s="559" t="s">
        <v>57</v>
      </c>
      <c r="C219" s="560"/>
      <c r="D219" s="560"/>
      <c r="E219" s="560"/>
      <c r="F219" s="560"/>
      <c r="G219" s="560"/>
      <c r="H219" s="560"/>
      <c r="I219" s="561"/>
      <c r="J219" s="183"/>
      <c r="L219" s="52"/>
    </row>
    <row r="220" spans="1:12" s="20" customFormat="1" ht="18" thickBot="1">
      <c r="A220" s="3"/>
      <c r="B220" s="47" t="s">
        <v>58</v>
      </c>
      <c r="C220" s="182" t="s">
        <v>27</v>
      </c>
      <c r="D220" s="182" t="s">
        <v>59</v>
      </c>
      <c r="E220" s="562" t="s">
        <v>60</v>
      </c>
      <c r="F220" s="563"/>
      <c r="G220" s="182" t="s">
        <v>54</v>
      </c>
      <c r="H220" s="182" t="s">
        <v>61</v>
      </c>
      <c r="I220" s="48" t="s">
        <v>62</v>
      </c>
      <c r="J220" s="183"/>
      <c r="L220" s="52"/>
    </row>
    <row r="221" spans="1:12" s="20" customFormat="1" ht="19.5" customHeight="1" thickTop="1">
      <c r="A221" s="3"/>
      <c r="B221" s="564">
        <v>1</v>
      </c>
      <c r="C221" s="566"/>
      <c r="D221" s="566" t="str">
        <f>IF(C221&gt;0,VLOOKUP(C221,女子登録情報!$A$2:$H$2000,2,0),"")</f>
        <v/>
      </c>
      <c r="E221" s="567" t="str">
        <f>IF(C221&gt;0,VLOOKUP(C221,女子登録情報!$A$2:$H$2000,3,0),"")</f>
        <v/>
      </c>
      <c r="F221" s="568"/>
      <c r="G221" s="566" t="str">
        <f>IF(C221&gt;0,VLOOKUP(C221,女子登録情報!$A$2:$H$2000,4,0),"")</f>
        <v/>
      </c>
      <c r="H221" s="566" t="str">
        <f>IF(C221&gt;0,VLOOKUP(C221,女子登録情報!$A$2:$H$2000,8,0),"")</f>
        <v/>
      </c>
      <c r="I221" s="569" t="str">
        <f>IF(C221&gt;0,VLOOKUP(C221,女子登録情報!$A$2:$H$2000,5,0),"")</f>
        <v/>
      </c>
      <c r="J221" s="183"/>
      <c r="L221" s="52"/>
    </row>
    <row r="222" spans="1:12" s="20" customFormat="1" ht="18.75" customHeight="1">
      <c r="A222" s="3"/>
      <c r="B222" s="565"/>
      <c r="C222" s="556"/>
      <c r="D222" s="556"/>
      <c r="E222" s="557"/>
      <c r="F222" s="558"/>
      <c r="G222" s="556"/>
      <c r="H222" s="556"/>
      <c r="I222" s="555"/>
      <c r="J222" s="183"/>
      <c r="L222" s="52"/>
    </row>
    <row r="223" spans="1:12" s="20" customFormat="1" ht="18.75" customHeight="1">
      <c r="A223" s="3"/>
      <c r="B223" s="547">
        <v>2</v>
      </c>
      <c r="C223" s="549"/>
      <c r="D223" s="549" t="str">
        <f>IF(C223,VLOOKUP(C223,女子登録情報!$A$2:$H$2000,2,0),"")</f>
        <v/>
      </c>
      <c r="E223" s="551" t="str">
        <f>IF(C223&gt;0,VLOOKUP(C223,女子登録情報!$A$2:$H$2000,3,0),"")</f>
        <v/>
      </c>
      <c r="F223" s="552"/>
      <c r="G223" s="549" t="str">
        <f>IF(C223&gt;0,VLOOKUP(C223,女子登録情報!$A$2:$H$2000,4,0),"")</f>
        <v/>
      </c>
      <c r="H223" s="549" t="str">
        <f>IF(C223&gt;0,VLOOKUP(C223,女子登録情報!$A$2:$H$2000,8,0),"")</f>
        <v/>
      </c>
      <c r="I223" s="515" t="str">
        <f>IF(C223&gt;0,VLOOKUP(C223,女子登録情報!$A$2:$H$2000,5,0),"")</f>
        <v/>
      </c>
      <c r="J223" s="183"/>
      <c r="L223" s="52"/>
    </row>
    <row r="224" spans="1:12" s="20" customFormat="1" ht="18.75" customHeight="1">
      <c r="A224" s="3"/>
      <c r="B224" s="565"/>
      <c r="C224" s="556"/>
      <c r="D224" s="556"/>
      <c r="E224" s="557"/>
      <c r="F224" s="558"/>
      <c r="G224" s="556"/>
      <c r="H224" s="556"/>
      <c r="I224" s="555"/>
      <c r="J224" s="183"/>
      <c r="L224" s="52"/>
    </row>
    <row r="225" spans="1:12" s="20" customFormat="1" ht="18.75" customHeight="1">
      <c r="A225" s="3"/>
      <c r="B225" s="547">
        <v>3</v>
      </c>
      <c r="C225" s="549"/>
      <c r="D225" s="549" t="str">
        <f>IF(C225,VLOOKUP(C225,女子登録情報!$A$2:$H$2000,2,0),"")</f>
        <v/>
      </c>
      <c r="E225" s="551" t="str">
        <f>IF(C225&gt;0,VLOOKUP(C225,女子登録情報!$A$2:$H$2000,3,0),"")</f>
        <v/>
      </c>
      <c r="F225" s="552"/>
      <c r="G225" s="549" t="str">
        <f>IF(C225&gt;0,VLOOKUP(C225,女子登録情報!$A$2:$H$2000,4,0),"")</f>
        <v/>
      </c>
      <c r="H225" s="549" t="str">
        <f>IF(C225&gt;0,VLOOKUP(C225,女子登録情報!$A$2:$H$2000,8,0),"")</f>
        <v/>
      </c>
      <c r="I225" s="515" t="str">
        <f>IF(C225&gt;0,VLOOKUP(C225,女子登録情報!$A$2:$H$2000,5,0),"")</f>
        <v/>
      </c>
      <c r="J225" s="183"/>
      <c r="L225" s="52"/>
    </row>
    <row r="226" spans="1:12" s="20" customFormat="1" ht="18.75" customHeight="1">
      <c r="A226" s="3"/>
      <c r="B226" s="565"/>
      <c r="C226" s="556"/>
      <c r="D226" s="556"/>
      <c r="E226" s="557"/>
      <c r="F226" s="558"/>
      <c r="G226" s="556"/>
      <c r="H226" s="556"/>
      <c r="I226" s="555"/>
      <c r="J226" s="183"/>
      <c r="L226" s="52"/>
    </row>
    <row r="227" spans="1:12" s="20" customFormat="1" ht="18.75" customHeight="1">
      <c r="A227" s="3"/>
      <c r="B227" s="547">
        <v>4</v>
      </c>
      <c r="C227" s="549"/>
      <c r="D227" s="549" t="str">
        <f>IF(C227,VLOOKUP(C227,女子登録情報!$A$2:$H$2000,2,0),"")</f>
        <v/>
      </c>
      <c r="E227" s="551" t="str">
        <f>IF(C227&gt;0,VLOOKUP(C227,女子登録情報!$A$2:$H$2000,3,0),"")</f>
        <v/>
      </c>
      <c r="F227" s="552"/>
      <c r="G227" s="549" t="str">
        <f>IF(C227&gt;0,VLOOKUP(C227,女子登録情報!$A$2:$H$2000,4,0),"")</f>
        <v/>
      </c>
      <c r="H227" s="549" t="str">
        <f>IF(C227&gt;0,VLOOKUP(C227,女子登録情報!$A$2:$H$2000,8,0),"")</f>
        <v/>
      </c>
      <c r="I227" s="515" t="str">
        <f>IF(C227&gt;0,VLOOKUP(C227,女子登録情報!$A$2:$H$2000,5,0),"")</f>
        <v/>
      </c>
      <c r="J227" s="183"/>
      <c r="L227" s="52"/>
    </row>
    <row r="228" spans="1:12" s="20" customFormat="1" ht="18.75" customHeight="1">
      <c r="A228" s="3"/>
      <c r="B228" s="565"/>
      <c r="C228" s="556"/>
      <c r="D228" s="556"/>
      <c r="E228" s="557"/>
      <c r="F228" s="558"/>
      <c r="G228" s="556"/>
      <c r="H228" s="556"/>
      <c r="I228" s="555"/>
      <c r="J228" s="183"/>
      <c r="L228" s="52"/>
    </row>
    <row r="229" spans="1:12" s="20" customFormat="1" ht="18.75" customHeight="1">
      <c r="A229" s="3"/>
      <c r="B229" s="547">
        <v>5</v>
      </c>
      <c r="C229" s="549"/>
      <c r="D229" s="549" t="str">
        <f>IF(C229,VLOOKUP(C229,女子登録情報!$A$2:$H$2000,2,0),"")</f>
        <v/>
      </c>
      <c r="E229" s="551" t="str">
        <f>IF(C229&gt;0,VLOOKUP(C229,女子登録情報!$A$2:$H$2000,3,0),"")</f>
        <v/>
      </c>
      <c r="F229" s="552"/>
      <c r="G229" s="549" t="str">
        <f>IF(C229&gt;0,VLOOKUP(C229,女子登録情報!$A$2:$H$2000,4,0),"")</f>
        <v/>
      </c>
      <c r="H229" s="549" t="str">
        <f>IF(C229&gt;0,VLOOKUP(C229,女子登録情報!$A$2:$H$2000,8,0),"")</f>
        <v/>
      </c>
      <c r="I229" s="515" t="str">
        <f>IF(C229&gt;0,VLOOKUP(C229,女子登録情報!$A$2:$H$2000,5,0),"")</f>
        <v/>
      </c>
      <c r="J229" s="183"/>
      <c r="L229" s="52"/>
    </row>
    <row r="230" spans="1:12" s="20" customFormat="1" ht="18.75" customHeight="1">
      <c r="A230" s="3"/>
      <c r="B230" s="565"/>
      <c r="C230" s="556"/>
      <c r="D230" s="556"/>
      <c r="E230" s="557"/>
      <c r="F230" s="558"/>
      <c r="G230" s="556"/>
      <c r="H230" s="556"/>
      <c r="I230" s="555"/>
      <c r="J230" s="183"/>
      <c r="L230" s="52"/>
    </row>
    <row r="231" spans="1:12" s="20" customFormat="1" ht="18.75" customHeight="1">
      <c r="A231" s="3"/>
      <c r="B231" s="547">
        <v>6</v>
      </c>
      <c r="C231" s="549"/>
      <c r="D231" s="549" t="str">
        <f>IF(C231,VLOOKUP(C231,女子登録情報!$A$2:$H$2000,2,0),"")</f>
        <v/>
      </c>
      <c r="E231" s="551" t="str">
        <f>IF(C231&gt;0,VLOOKUP(C231,女子登録情報!$A$2:$H$2000,3,0),"")</f>
        <v/>
      </c>
      <c r="F231" s="552"/>
      <c r="G231" s="549" t="str">
        <f>IF(C231&gt;0,VLOOKUP(C231,女子登録情報!$A$2:$H$2000,4,0),"")</f>
        <v/>
      </c>
      <c r="H231" s="549" t="str">
        <f>IF(C231&gt;0,VLOOKUP(C231,女子登録情報!$A$2:$H$2000,8,0),"")</f>
        <v/>
      </c>
      <c r="I231" s="515" t="str">
        <f>IF(C231&gt;0,VLOOKUP(C231,女子登録情報!$A$2:$H$2000,5,0),"")</f>
        <v/>
      </c>
      <c r="J231" s="183"/>
      <c r="L231" s="52"/>
    </row>
    <row r="232" spans="1:12" s="20" customFormat="1" ht="19.5" customHeight="1" thickBot="1">
      <c r="A232" s="3"/>
      <c r="B232" s="548"/>
      <c r="C232" s="550"/>
      <c r="D232" s="550"/>
      <c r="E232" s="553"/>
      <c r="F232" s="554"/>
      <c r="G232" s="550"/>
      <c r="H232" s="550"/>
      <c r="I232" s="516"/>
      <c r="J232" s="183"/>
      <c r="L232" s="52"/>
    </row>
    <row r="233" spans="1:12" s="20" customFormat="1" ht="17.5">
      <c r="A233" s="3"/>
      <c r="B233" s="517" t="s">
        <v>63</v>
      </c>
      <c r="C233" s="518"/>
      <c r="D233" s="518"/>
      <c r="E233" s="518"/>
      <c r="F233" s="518"/>
      <c r="G233" s="518"/>
      <c r="H233" s="518"/>
      <c r="I233" s="519"/>
      <c r="J233" s="183"/>
      <c r="L233" s="52"/>
    </row>
    <row r="234" spans="1:12" s="20" customFormat="1" ht="17.5">
      <c r="A234" s="3"/>
      <c r="B234" s="520"/>
      <c r="C234" s="521"/>
      <c r="D234" s="521"/>
      <c r="E234" s="521"/>
      <c r="F234" s="521"/>
      <c r="G234" s="521"/>
      <c r="H234" s="521"/>
      <c r="I234" s="522"/>
      <c r="J234" s="183"/>
      <c r="L234" s="52"/>
    </row>
    <row r="235" spans="1:12" s="20" customFormat="1" ht="18" thickBot="1">
      <c r="A235" s="3"/>
      <c r="B235" s="523"/>
      <c r="C235" s="524"/>
      <c r="D235" s="524"/>
      <c r="E235" s="524"/>
      <c r="F235" s="524"/>
      <c r="G235" s="524"/>
      <c r="H235" s="524"/>
      <c r="I235" s="525"/>
      <c r="J235" s="183"/>
      <c r="L235" s="52"/>
    </row>
    <row r="236" spans="1:12" s="20" customFormat="1" ht="17.5">
      <c r="A236" s="51"/>
      <c r="B236" s="51"/>
      <c r="C236" s="51"/>
      <c r="D236" s="51"/>
      <c r="E236" s="51"/>
      <c r="F236" s="51"/>
      <c r="G236" s="51"/>
      <c r="H236" s="51"/>
      <c r="I236" s="51"/>
      <c r="J236" s="56"/>
      <c r="L236" s="52"/>
    </row>
    <row r="237" spans="1:12" s="20" customFormat="1" ht="18" thickBot="1">
      <c r="A237" s="3"/>
      <c r="B237" s="3"/>
      <c r="C237" s="3"/>
      <c r="D237" s="3"/>
      <c r="E237" s="3"/>
      <c r="F237" s="3"/>
      <c r="G237" s="3"/>
      <c r="H237" s="3"/>
      <c r="I237" s="3"/>
      <c r="J237" s="54" t="s">
        <v>71</v>
      </c>
      <c r="L237" s="52"/>
    </row>
    <row r="238" spans="1:12" s="20" customFormat="1" ht="18.75" customHeight="1">
      <c r="A238" s="3"/>
      <c r="B238" s="743" t="str">
        <f>CONCATENATE('加盟校情報&amp;大会設定'!$G$5,'加盟校情報&amp;大会設定'!$H$5,'加盟校情報&amp;大会設定'!$I$5,'加盟校情報&amp;大会設定'!$J$5,)&amp;"　女子4×400mR"</f>
        <v>第83回東海学生駅伝 兼 第15回東海学生女子駅伝　女子4×400mR</v>
      </c>
      <c r="C238" s="744"/>
      <c r="D238" s="744"/>
      <c r="E238" s="744"/>
      <c r="F238" s="744"/>
      <c r="G238" s="744"/>
      <c r="H238" s="744"/>
      <c r="I238" s="745"/>
      <c r="J238" s="183"/>
      <c r="L238" s="52"/>
    </row>
    <row r="239" spans="1:12" s="20" customFormat="1" ht="19.5" customHeight="1" thickBot="1">
      <c r="A239" s="3"/>
      <c r="B239" s="746"/>
      <c r="C239" s="747"/>
      <c r="D239" s="747"/>
      <c r="E239" s="747"/>
      <c r="F239" s="747"/>
      <c r="G239" s="747"/>
      <c r="H239" s="747"/>
      <c r="I239" s="748"/>
      <c r="J239" s="183"/>
      <c r="L239" s="52"/>
    </row>
    <row r="240" spans="1:12" s="20" customFormat="1" ht="17.5">
      <c r="A240" s="3"/>
      <c r="B240" s="532" t="s">
        <v>54</v>
      </c>
      <c r="C240" s="533"/>
      <c r="D240" s="538" t="str">
        <f>IF(基本情報登録!$D$6&gt;0,基本情報登録!$D$6,"")</f>
        <v/>
      </c>
      <c r="E240" s="539"/>
      <c r="F240" s="539"/>
      <c r="G240" s="539"/>
      <c r="H240" s="540"/>
      <c r="I240" s="55" t="s">
        <v>55</v>
      </c>
      <c r="J240" s="183"/>
      <c r="L240" s="52"/>
    </row>
    <row r="241" spans="1:12" s="20" customFormat="1" ht="18.75" customHeight="1">
      <c r="A241" s="3"/>
      <c r="B241" s="534" t="s">
        <v>1</v>
      </c>
      <c r="C241" s="535"/>
      <c r="D241" s="541" t="str">
        <f>IF(基本情報登録!$D$8&gt;0,基本情報登録!$D$8,"")</f>
        <v/>
      </c>
      <c r="E241" s="542"/>
      <c r="F241" s="542"/>
      <c r="G241" s="542"/>
      <c r="H241" s="543"/>
      <c r="I241" s="515"/>
      <c r="J241" s="183"/>
      <c r="L241" s="52"/>
    </row>
    <row r="242" spans="1:12" s="20" customFormat="1" ht="19.5" customHeight="1" thickBot="1">
      <c r="A242" s="3"/>
      <c r="B242" s="536"/>
      <c r="C242" s="537"/>
      <c r="D242" s="544"/>
      <c r="E242" s="545"/>
      <c r="F242" s="545"/>
      <c r="G242" s="545"/>
      <c r="H242" s="546"/>
      <c r="I242" s="516"/>
      <c r="J242" s="183"/>
      <c r="L242" s="52"/>
    </row>
    <row r="243" spans="1:12" s="20" customFormat="1" ht="17.5">
      <c r="A243" s="3"/>
      <c r="B243" s="532" t="s">
        <v>34</v>
      </c>
      <c r="C243" s="533"/>
      <c r="D243" s="570"/>
      <c r="E243" s="571"/>
      <c r="F243" s="571"/>
      <c r="G243" s="571"/>
      <c r="H243" s="571"/>
      <c r="I243" s="572"/>
      <c r="J243" s="183"/>
      <c r="L243" s="52"/>
    </row>
    <row r="244" spans="1:12" s="20" customFormat="1" ht="17.5" hidden="1">
      <c r="A244" s="3"/>
      <c r="B244" s="180"/>
      <c r="C244" s="181"/>
      <c r="D244" s="46"/>
      <c r="E244" s="573" t="str">
        <f>TEXT(D243,"00000")</f>
        <v>00000</v>
      </c>
      <c r="F244" s="573"/>
      <c r="G244" s="573"/>
      <c r="H244" s="573"/>
      <c r="I244" s="574"/>
      <c r="J244" s="183"/>
      <c r="L244" s="52"/>
    </row>
    <row r="245" spans="1:12" s="20" customFormat="1" ht="18.75" customHeight="1">
      <c r="A245" s="3"/>
      <c r="B245" s="534" t="s">
        <v>37</v>
      </c>
      <c r="C245" s="535"/>
      <c r="D245" s="551"/>
      <c r="E245" s="577"/>
      <c r="F245" s="577"/>
      <c r="G245" s="577"/>
      <c r="H245" s="577"/>
      <c r="I245" s="578"/>
      <c r="J245" s="183"/>
      <c r="L245" s="52"/>
    </row>
    <row r="246" spans="1:12" s="20" customFormat="1" ht="18.75" customHeight="1">
      <c r="A246" s="3"/>
      <c r="B246" s="575"/>
      <c r="C246" s="576"/>
      <c r="D246" s="557"/>
      <c r="E246" s="579"/>
      <c r="F246" s="579"/>
      <c r="G246" s="579"/>
      <c r="H246" s="579"/>
      <c r="I246" s="580"/>
      <c r="J246" s="183"/>
      <c r="L246" s="52"/>
    </row>
    <row r="247" spans="1:12" s="20" customFormat="1" ht="18" thickBot="1">
      <c r="A247" s="3"/>
      <c r="B247" s="581" t="s">
        <v>56</v>
      </c>
      <c r="C247" s="582"/>
      <c r="D247" s="583"/>
      <c r="E247" s="584"/>
      <c r="F247" s="584"/>
      <c r="G247" s="584"/>
      <c r="H247" s="584"/>
      <c r="I247" s="585"/>
      <c r="J247" s="183"/>
      <c r="L247" s="52"/>
    </row>
    <row r="248" spans="1:12" s="20" customFormat="1" ht="17.5">
      <c r="A248" s="3"/>
      <c r="B248" s="559" t="s">
        <v>57</v>
      </c>
      <c r="C248" s="560"/>
      <c r="D248" s="560"/>
      <c r="E248" s="560"/>
      <c r="F248" s="560"/>
      <c r="G248" s="560"/>
      <c r="H248" s="560"/>
      <c r="I248" s="561"/>
      <c r="J248" s="183"/>
      <c r="L248" s="52"/>
    </row>
    <row r="249" spans="1:12" s="20" customFormat="1" ht="18" thickBot="1">
      <c r="A249" s="3"/>
      <c r="B249" s="47" t="s">
        <v>58</v>
      </c>
      <c r="C249" s="182" t="s">
        <v>27</v>
      </c>
      <c r="D249" s="182" t="s">
        <v>59</v>
      </c>
      <c r="E249" s="562" t="s">
        <v>60</v>
      </c>
      <c r="F249" s="563"/>
      <c r="G249" s="182" t="s">
        <v>54</v>
      </c>
      <c r="H249" s="182" t="s">
        <v>61</v>
      </c>
      <c r="I249" s="48" t="s">
        <v>62</v>
      </c>
      <c r="J249" s="183"/>
      <c r="L249" s="52"/>
    </row>
    <row r="250" spans="1:12" s="20" customFormat="1" ht="19.5" customHeight="1" thickTop="1">
      <c r="A250" s="3"/>
      <c r="B250" s="564">
        <v>1</v>
      </c>
      <c r="C250" s="566"/>
      <c r="D250" s="566" t="str">
        <f>IF(C250&gt;0,VLOOKUP(C250,女子登録情報!$A$2:$H$2000,2,0),"")</f>
        <v/>
      </c>
      <c r="E250" s="567" t="str">
        <f>IF(C250&gt;0,VLOOKUP(C250,女子登録情報!$A$2:$H$2000,3,0),"")</f>
        <v/>
      </c>
      <c r="F250" s="568"/>
      <c r="G250" s="566" t="str">
        <f>IF(C250&gt;0,VLOOKUP(C250,女子登録情報!$A$2:$H$2000,4,0),"")</f>
        <v/>
      </c>
      <c r="H250" s="566" t="str">
        <f>IF(C250&gt;0,VLOOKUP(C250,女子登録情報!$A$2:$H$2000,8,0),"")</f>
        <v/>
      </c>
      <c r="I250" s="569" t="str">
        <f>IF(C250&gt;0,VLOOKUP(C250,女子登録情報!$A$2:$H$2000,5,0),"")</f>
        <v/>
      </c>
      <c r="J250" s="183"/>
      <c r="L250" s="52"/>
    </row>
    <row r="251" spans="1:12" s="20" customFormat="1" ht="18.75" customHeight="1">
      <c r="A251" s="3"/>
      <c r="B251" s="565"/>
      <c r="C251" s="556"/>
      <c r="D251" s="556"/>
      <c r="E251" s="557"/>
      <c r="F251" s="558"/>
      <c r="G251" s="556"/>
      <c r="H251" s="556"/>
      <c r="I251" s="555"/>
      <c r="J251" s="183"/>
      <c r="L251" s="52"/>
    </row>
    <row r="252" spans="1:12" s="20" customFormat="1" ht="18.75" customHeight="1">
      <c r="A252" s="3"/>
      <c r="B252" s="547">
        <v>2</v>
      </c>
      <c r="C252" s="549"/>
      <c r="D252" s="549" t="str">
        <f>IF(C252,VLOOKUP(C252,女子登録情報!$A$2:$H$2000,2,0),"")</f>
        <v/>
      </c>
      <c r="E252" s="551" t="str">
        <f>IF(C252&gt;0,VLOOKUP(C252,女子登録情報!$A$2:$H$2000,3,0),"")</f>
        <v/>
      </c>
      <c r="F252" s="552"/>
      <c r="G252" s="549" t="str">
        <f>IF(C252&gt;0,VLOOKUP(C252,女子登録情報!$A$2:$H$2000,4,0),"")</f>
        <v/>
      </c>
      <c r="H252" s="549" t="str">
        <f>IF(C252&gt;0,VLOOKUP(C252,女子登録情報!$A$2:$H$2000,8,0),"")</f>
        <v/>
      </c>
      <c r="I252" s="515" t="str">
        <f>IF(C252&gt;0,VLOOKUP(C252,女子登録情報!$A$2:$H$2000,5,0),"")</f>
        <v/>
      </c>
      <c r="J252" s="183"/>
      <c r="L252" s="52"/>
    </row>
    <row r="253" spans="1:12" s="20" customFormat="1" ht="18.75" customHeight="1">
      <c r="A253" s="3"/>
      <c r="B253" s="565"/>
      <c r="C253" s="556"/>
      <c r="D253" s="556"/>
      <c r="E253" s="557"/>
      <c r="F253" s="558"/>
      <c r="G253" s="556"/>
      <c r="H253" s="556"/>
      <c r="I253" s="555"/>
      <c r="J253" s="183"/>
      <c r="L253" s="52"/>
    </row>
    <row r="254" spans="1:12" s="20" customFormat="1" ht="18.75" customHeight="1">
      <c r="A254" s="3"/>
      <c r="B254" s="547">
        <v>3</v>
      </c>
      <c r="C254" s="549"/>
      <c r="D254" s="549" t="str">
        <f>IF(C254,VLOOKUP(C254,女子登録情報!$A$2:$H$2000,2,0),"")</f>
        <v/>
      </c>
      <c r="E254" s="551" t="str">
        <f>IF(C254&gt;0,VLOOKUP(C254,女子登録情報!$A$2:$H$2000,3,0),"")</f>
        <v/>
      </c>
      <c r="F254" s="552"/>
      <c r="G254" s="549" t="str">
        <f>IF(C254&gt;0,VLOOKUP(C254,女子登録情報!$A$2:$H$2000,4,0),"")</f>
        <v/>
      </c>
      <c r="H254" s="549" t="str">
        <f>IF(C254&gt;0,VLOOKUP(C254,女子登録情報!$A$2:$H$2000,8,0),"")</f>
        <v/>
      </c>
      <c r="I254" s="515" t="str">
        <f>IF(C254&gt;0,VLOOKUP(C254,女子登録情報!$A$2:$H$2000,5,0),"")</f>
        <v/>
      </c>
      <c r="J254" s="183"/>
      <c r="L254" s="52"/>
    </row>
    <row r="255" spans="1:12" s="20" customFormat="1" ht="18.75" customHeight="1">
      <c r="A255" s="3"/>
      <c r="B255" s="565"/>
      <c r="C255" s="556"/>
      <c r="D255" s="556"/>
      <c r="E255" s="557"/>
      <c r="F255" s="558"/>
      <c r="G255" s="556"/>
      <c r="H255" s="556"/>
      <c r="I255" s="555"/>
      <c r="J255" s="183"/>
      <c r="L255" s="52"/>
    </row>
    <row r="256" spans="1:12" s="20" customFormat="1" ht="18.75" customHeight="1">
      <c r="A256" s="3"/>
      <c r="B256" s="547">
        <v>4</v>
      </c>
      <c r="C256" s="549"/>
      <c r="D256" s="549" t="str">
        <f>IF(C256,VLOOKUP(C256,女子登録情報!$A$2:$H$2000,2,0),"")</f>
        <v/>
      </c>
      <c r="E256" s="551" t="str">
        <f>IF(C256&gt;0,VLOOKUP(C256,女子登録情報!$A$2:$H$2000,3,0),"")</f>
        <v/>
      </c>
      <c r="F256" s="552"/>
      <c r="G256" s="549" t="str">
        <f>IF(C256&gt;0,VLOOKUP(C256,女子登録情報!$A$2:$H$2000,4,0),"")</f>
        <v/>
      </c>
      <c r="H256" s="549" t="str">
        <f>IF(C256&gt;0,VLOOKUP(C256,女子登録情報!$A$2:$H$2000,8,0),"")</f>
        <v/>
      </c>
      <c r="I256" s="515" t="str">
        <f>IF(C256&gt;0,VLOOKUP(C256,女子登録情報!$A$2:$H$2000,5,0),"")</f>
        <v/>
      </c>
      <c r="J256" s="183"/>
      <c r="L256" s="52"/>
    </row>
    <row r="257" spans="1:12" s="20" customFormat="1" ht="18.75" customHeight="1">
      <c r="A257" s="3"/>
      <c r="B257" s="565"/>
      <c r="C257" s="556"/>
      <c r="D257" s="556"/>
      <c r="E257" s="557"/>
      <c r="F257" s="558"/>
      <c r="G257" s="556"/>
      <c r="H257" s="556"/>
      <c r="I257" s="555"/>
      <c r="J257" s="183"/>
      <c r="L257" s="52"/>
    </row>
    <row r="258" spans="1:12" s="20" customFormat="1" ht="18.75" customHeight="1">
      <c r="A258" s="3"/>
      <c r="B258" s="547">
        <v>5</v>
      </c>
      <c r="C258" s="549"/>
      <c r="D258" s="549" t="str">
        <f>IF(C258,VLOOKUP(C258,女子登録情報!$A$2:$H$2000,2,0),"")</f>
        <v/>
      </c>
      <c r="E258" s="551" t="str">
        <f>IF(C258&gt;0,VLOOKUP(C258,女子登録情報!$A$2:$H$2000,3,0),"")</f>
        <v/>
      </c>
      <c r="F258" s="552"/>
      <c r="G258" s="549" t="str">
        <f>IF(C258&gt;0,VLOOKUP(C258,女子登録情報!$A$2:$H$2000,4,0),"")</f>
        <v/>
      </c>
      <c r="H258" s="549" t="str">
        <f>IF(C258&gt;0,VLOOKUP(C258,女子登録情報!$A$2:$H$2000,8,0),"")</f>
        <v/>
      </c>
      <c r="I258" s="515" t="str">
        <f>IF(C258&gt;0,VLOOKUP(C258,女子登録情報!$A$2:$H$2000,5,0),"")</f>
        <v/>
      </c>
      <c r="J258" s="183"/>
      <c r="L258" s="52"/>
    </row>
    <row r="259" spans="1:12" s="20" customFormat="1" ht="18.75" customHeight="1">
      <c r="A259" s="3"/>
      <c r="B259" s="565"/>
      <c r="C259" s="556"/>
      <c r="D259" s="556"/>
      <c r="E259" s="557"/>
      <c r="F259" s="558"/>
      <c r="G259" s="556"/>
      <c r="H259" s="556"/>
      <c r="I259" s="555"/>
      <c r="J259" s="183"/>
      <c r="L259" s="52"/>
    </row>
    <row r="260" spans="1:12" s="20" customFormat="1" ht="18.75" customHeight="1">
      <c r="A260" s="3"/>
      <c r="B260" s="547">
        <v>6</v>
      </c>
      <c r="C260" s="549"/>
      <c r="D260" s="549" t="str">
        <f>IF(C260,VLOOKUP(C260,女子登録情報!$A$2:$H$2000,2,0),"")</f>
        <v/>
      </c>
      <c r="E260" s="551" t="str">
        <f>IF(C260&gt;0,VLOOKUP(C260,女子登録情報!$A$2:$H$2000,3,0),"")</f>
        <v/>
      </c>
      <c r="F260" s="552"/>
      <c r="G260" s="549" t="str">
        <f>IF(C260&gt;0,VLOOKUP(C260,女子登録情報!$A$2:$H$2000,4,0),"")</f>
        <v/>
      </c>
      <c r="H260" s="549" t="str">
        <f>IF(C260&gt;0,VLOOKUP(C260,女子登録情報!$A$2:$H$2000,8,0),"")</f>
        <v/>
      </c>
      <c r="I260" s="515" t="str">
        <f>IF(C260&gt;0,VLOOKUP(C260,女子登録情報!$A$2:$H$2000,5,0),"")</f>
        <v/>
      </c>
      <c r="J260" s="183"/>
      <c r="L260" s="52"/>
    </row>
    <row r="261" spans="1:12" s="20" customFormat="1" ht="19.5" customHeight="1" thickBot="1">
      <c r="A261" s="3"/>
      <c r="B261" s="548"/>
      <c r="C261" s="550"/>
      <c r="D261" s="550"/>
      <c r="E261" s="553"/>
      <c r="F261" s="554"/>
      <c r="G261" s="550"/>
      <c r="H261" s="550"/>
      <c r="I261" s="516"/>
      <c r="J261" s="183"/>
      <c r="L261" s="52"/>
    </row>
    <row r="262" spans="1:12" s="20" customFormat="1" ht="17.5">
      <c r="A262" s="3"/>
      <c r="B262" s="517" t="s">
        <v>63</v>
      </c>
      <c r="C262" s="518"/>
      <c r="D262" s="518"/>
      <c r="E262" s="518"/>
      <c r="F262" s="518"/>
      <c r="G262" s="518"/>
      <c r="H262" s="518"/>
      <c r="I262" s="519"/>
      <c r="J262" s="183"/>
      <c r="L262" s="52"/>
    </row>
    <row r="263" spans="1:12" s="20" customFormat="1" ht="17.5">
      <c r="A263" s="3"/>
      <c r="B263" s="520"/>
      <c r="C263" s="521"/>
      <c r="D263" s="521"/>
      <c r="E263" s="521"/>
      <c r="F263" s="521"/>
      <c r="G263" s="521"/>
      <c r="H263" s="521"/>
      <c r="I263" s="522"/>
      <c r="J263" s="183"/>
      <c r="L263" s="52"/>
    </row>
    <row r="264" spans="1:12" s="20" customFormat="1" ht="18" thickBot="1">
      <c r="A264" s="3"/>
      <c r="B264" s="523"/>
      <c r="C264" s="524"/>
      <c r="D264" s="524"/>
      <c r="E264" s="524"/>
      <c r="F264" s="524"/>
      <c r="G264" s="524"/>
      <c r="H264" s="524"/>
      <c r="I264" s="525"/>
      <c r="J264" s="183"/>
      <c r="L264" s="52"/>
    </row>
    <row r="265" spans="1:12" s="20" customFormat="1" ht="17.5">
      <c r="A265" s="51"/>
      <c r="B265" s="51"/>
      <c r="C265" s="51"/>
      <c r="D265" s="51"/>
      <c r="E265" s="51"/>
      <c r="F265" s="51"/>
      <c r="G265" s="51"/>
      <c r="H265" s="51"/>
      <c r="I265" s="51"/>
      <c r="J265" s="56"/>
      <c r="L265" s="52"/>
    </row>
    <row r="266" spans="1:12" s="20" customFormat="1" ht="18" thickBot="1">
      <c r="A266" s="3"/>
      <c r="B266" s="3"/>
      <c r="C266" s="3"/>
      <c r="D266" s="3"/>
      <c r="E266" s="3"/>
      <c r="F266" s="3"/>
      <c r="G266" s="3"/>
      <c r="H266" s="3"/>
      <c r="I266" s="3"/>
      <c r="J266" s="54" t="s">
        <v>72</v>
      </c>
      <c r="L266" s="52"/>
    </row>
    <row r="267" spans="1:12" s="20" customFormat="1" ht="18.75" customHeight="1">
      <c r="A267" s="3"/>
      <c r="B267" s="743" t="str">
        <f>CONCATENATE('加盟校情報&amp;大会設定'!$G$5,'加盟校情報&amp;大会設定'!$H$5,'加盟校情報&amp;大会設定'!$I$5,'加盟校情報&amp;大会設定'!$J$5,)&amp;"　女子4×400mR"</f>
        <v>第83回東海学生駅伝 兼 第15回東海学生女子駅伝　女子4×400mR</v>
      </c>
      <c r="C267" s="744"/>
      <c r="D267" s="744"/>
      <c r="E267" s="744"/>
      <c r="F267" s="744"/>
      <c r="G267" s="744"/>
      <c r="H267" s="744"/>
      <c r="I267" s="745"/>
      <c r="J267" s="183"/>
      <c r="L267" s="52"/>
    </row>
    <row r="268" spans="1:12" s="20" customFormat="1" ht="19.5" customHeight="1" thickBot="1">
      <c r="A268" s="3"/>
      <c r="B268" s="746"/>
      <c r="C268" s="747"/>
      <c r="D268" s="747"/>
      <c r="E268" s="747"/>
      <c r="F268" s="747"/>
      <c r="G268" s="747"/>
      <c r="H268" s="747"/>
      <c r="I268" s="748"/>
      <c r="J268" s="183"/>
      <c r="L268" s="52"/>
    </row>
    <row r="269" spans="1:12" s="20" customFormat="1" ht="17.5">
      <c r="A269" s="3"/>
      <c r="B269" s="532" t="s">
        <v>54</v>
      </c>
      <c r="C269" s="533"/>
      <c r="D269" s="538" t="str">
        <f>IF(基本情報登録!$D$6&gt;0,基本情報登録!$D$6,"")</f>
        <v/>
      </c>
      <c r="E269" s="539"/>
      <c r="F269" s="539"/>
      <c r="G269" s="539"/>
      <c r="H269" s="540"/>
      <c r="I269" s="55" t="s">
        <v>55</v>
      </c>
      <c r="J269" s="183"/>
      <c r="L269" s="52"/>
    </row>
    <row r="270" spans="1:12" s="20" customFormat="1" ht="18.75" customHeight="1">
      <c r="A270" s="3"/>
      <c r="B270" s="534" t="s">
        <v>1</v>
      </c>
      <c r="C270" s="535"/>
      <c r="D270" s="541" t="str">
        <f>IF(基本情報登録!$D$8&gt;0,基本情報登録!$D$8,"")</f>
        <v/>
      </c>
      <c r="E270" s="542"/>
      <c r="F270" s="542"/>
      <c r="G270" s="542"/>
      <c r="H270" s="543"/>
      <c r="I270" s="515"/>
      <c r="J270" s="183"/>
      <c r="L270" s="52"/>
    </row>
    <row r="271" spans="1:12" s="20" customFormat="1" ht="19.5" customHeight="1" thickBot="1">
      <c r="A271" s="3"/>
      <c r="B271" s="536"/>
      <c r="C271" s="537"/>
      <c r="D271" s="544"/>
      <c r="E271" s="545"/>
      <c r="F271" s="545"/>
      <c r="G271" s="545"/>
      <c r="H271" s="546"/>
      <c r="I271" s="516"/>
      <c r="J271" s="183"/>
      <c r="L271" s="52"/>
    </row>
    <row r="272" spans="1:12" s="20" customFormat="1" ht="17.5">
      <c r="A272" s="3"/>
      <c r="B272" s="532" t="s">
        <v>34</v>
      </c>
      <c r="C272" s="533"/>
      <c r="D272" s="570"/>
      <c r="E272" s="571"/>
      <c r="F272" s="571"/>
      <c r="G272" s="571"/>
      <c r="H272" s="571"/>
      <c r="I272" s="572"/>
      <c r="J272" s="183"/>
      <c r="L272" s="52"/>
    </row>
    <row r="273" spans="1:12" s="20" customFormat="1" ht="17.5" hidden="1">
      <c r="A273" s="3"/>
      <c r="B273" s="180"/>
      <c r="C273" s="181"/>
      <c r="D273" s="46"/>
      <c r="E273" s="573" t="str">
        <f>TEXT(D272,"00000")</f>
        <v>00000</v>
      </c>
      <c r="F273" s="573"/>
      <c r="G273" s="573"/>
      <c r="H273" s="573"/>
      <c r="I273" s="574"/>
      <c r="J273" s="183"/>
      <c r="L273" s="52"/>
    </row>
    <row r="274" spans="1:12" s="20" customFormat="1" ht="18.75" customHeight="1">
      <c r="A274" s="3"/>
      <c r="B274" s="534" t="s">
        <v>37</v>
      </c>
      <c r="C274" s="535"/>
      <c r="D274" s="551"/>
      <c r="E274" s="577"/>
      <c r="F274" s="577"/>
      <c r="G274" s="577"/>
      <c r="H274" s="577"/>
      <c r="I274" s="578"/>
      <c r="J274" s="183"/>
      <c r="L274" s="52"/>
    </row>
    <row r="275" spans="1:12" s="20" customFormat="1" ht="18.75" customHeight="1">
      <c r="A275" s="3"/>
      <c r="B275" s="575"/>
      <c r="C275" s="576"/>
      <c r="D275" s="557"/>
      <c r="E275" s="579"/>
      <c r="F275" s="579"/>
      <c r="G275" s="579"/>
      <c r="H275" s="579"/>
      <c r="I275" s="580"/>
      <c r="J275" s="183"/>
      <c r="L275" s="52"/>
    </row>
    <row r="276" spans="1:12" s="20" customFormat="1" ht="18" thickBot="1">
      <c r="A276" s="3"/>
      <c r="B276" s="581" t="s">
        <v>56</v>
      </c>
      <c r="C276" s="582"/>
      <c r="D276" s="583"/>
      <c r="E276" s="584"/>
      <c r="F276" s="584"/>
      <c r="G276" s="584"/>
      <c r="H276" s="584"/>
      <c r="I276" s="585"/>
      <c r="J276" s="183"/>
      <c r="L276" s="52"/>
    </row>
    <row r="277" spans="1:12" s="20" customFormat="1" ht="17.5">
      <c r="A277" s="3"/>
      <c r="B277" s="559" t="s">
        <v>57</v>
      </c>
      <c r="C277" s="560"/>
      <c r="D277" s="560"/>
      <c r="E277" s="560"/>
      <c r="F277" s="560"/>
      <c r="G277" s="560"/>
      <c r="H277" s="560"/>
      <c r="I277" s="561"/>
      <c r="J277" s="183"/>
      <c r="L277" s="52"/>
    </row>
    <row r="278" spans="1:12" s="20" customFormat="1" ht="18" thickBot="1">
      <c r="A278" s="3"/>
      <c r="B278" s="47" t="s">
        <v>58</v>
      </c>
      <c r="C278" s="182" t="s">
        <v>27</v>
      </c>
      <c r="D278" s="182" t="s">
        <v>59</v>
      </c>
      <c r="E278" s="562" t="s">
        <v>60</v>
      </c>
      <c r="F278" s="563"/>
      <c r="G278" s="182" t="s">
        <v>54</v>
      </c>
      <c r="H278" s="182" t="s">
        <v>61</v>
      </c>
      <c r="I278" s="48" t="s">
        <v>62</v>
      </c>
      <c r="J278" s="183"/>
      <c r="L278" s="52"/>
    </row>
    <row r="279" spans="1:12" s="20" customFormat="1" ht="19.5" customHeight="1" thickTop="1">
      <c r="A279" s="3"/>
      <c r="B279" s="564">
        <v>1</v>
      </c>
      <c r="C279" s="566"/>
      <c r="D279" s="566" t="str">
        <f>IF(C279&gt;0,VLOOKUP(C279,女子登録情報!$A$2:$H$2000,2,0),"")</f>
        <v/>
      </c>
      <c r="E279" s="567" t="str">
        <f>IF(C279&gt;0,VLOOKUP(C279,女子登録情報!$A$2:$H$2000,3,0),"")</f>
        <v/>
      </c>
      <c r="F279" s="568"/>
      <c r="G279" s="566" t="str">
        <f>IF(C279&gt;0,VLOOKUP(C279,女子登録情報!$A$2:$H$2000,4,0),"")</f>
        <v/>
      </c>
      <c r="H279" s="566" t="str">
        <f>IF(C279&gt;0,VLOOKUP(C279,女子登録情報!$A$2:$H$2000,8,0),"")</f>
        <v/>
      </c>
      <c r="I279" s="569" t="str">
        <f>IF(C279&gt;0,VLOOKUP(C279,女子登録情報!$A$2:$H$2000,5,0),"")</f>
        <v/>
      </c>
      <c r="J279" s="183"/>
      <c r="L279" s="52"/>
    </row>
    <row r="280" spans="1:12" s="20" customFormat="1" ht="18.75" customHeight="1">
      <c r="A280" s="3"/>
      <c r="B280" s="565"/>
      <c r="C280" s="556"/>
      <c r="D280" s="556"/>
      <c r="E280" s="557"/>
      <c r="F280" s="558"/>
      <c r="G280" s="556"/>
      <c r="H280" s="556"/>
      <c r="I280" s="555"/>
      <c r="J280" s="183"/>
      <c r="L280" s="52"/>
    </row>
    <row r="281" spans="1:12" s="20" customFormat="1" ht="18.75" customHeight="1">
      <c r="A281" s="3"/>
      <c r="B281" s="547">
        <v>2</v>
      </c>
      <c r="C281" s="549"/>
      <c r="D281" s="549" t="str">
        <f>IF(C281,VLOOKUP(C281,女子登録情報!$A$2:$H$2000,2,0),"")</f>
        <v/>
      </c>
      <c r="E281" s="551" t="str">
        <f>IF(C281&gt;0,VLOOKUP(C281,女子登録情報!$A$2:$H$2000,3,0),"")</f>
        <v/>
      </c>
      <c r="F281" s="552"/>
      <c r="G281" s="549" t="str">
        <f>IF(C281&gt;0,VLOOKUP(C281,女子登録情報!$A$2:$H$2000,4,0),"")</f>
        <v/>
      </c>
      <c r="H281" s="549" t="str">
        <f>IF(C281&gt;0,VLOOKUP(C281,女子登録情報!$A$2:$H$2000,8,0),"")</f>
        <v/>
      </c>
      <c r="I281" s="515" t="str">
        <f>IF(C281&gt;0,VLOOKUP(C281,女子登録情報!$A$2:$H$2000,5,0),"")</f>
        <v/>
      </c>
      <c r="J281" s="183"/>
      <c r="L281" s="52"/>
    </row>
    <row r="282" spans="1:12" s="20" customFormat="1" ht="18.75" customHeight="1">
      <c r="A282" s="3"/>
      <c r="B282" s="565"/>
      <c r="C282" s="556"/>
      <c r="D282" s="556"/>
      <c r="E282" s="557"/>
      <c r="F282" s="558"/>
      <c r="G282" s="556"/>
      <c r="H282" s="556"/>
      <c r="I282" s="555"/>
      <c r="J282" s="183"/>
      <c r="L282" s="52"/>
    </row>
    <row r="283" spans="1:12" s="20" customFormat="1" ht="18.75" customHeight="1">
      <c r="A283" s="3"/>
      <c r="B283" s="547">
        <v>3</v>
      </c>
      <c r="C283" s="549"/>
      <c r="D283" s="549" t="str">
        <f>IF(C283,VLOOKUP(C283,女子登録情報!$A$2:$H$2000,2,0),"")</f>
        <v/>
      </c>
      <c r="E283" s="551" t="str">
        <f>IF(C283&gt;0,VLOOKUP(C283,女子登録情報!$A$2:$H$2000,3,0),"")</f>
        <v/>
      </c>
      <c r="F283" s="552"/>
      <c r="G283" s="549" t="str">
        <f>IF(C283&gt;0,VLOOKUP(C283,女子登録情報!$A$2:$H$2000,4,0),"")</f>
        <v/>
      </c>
      <c r="H283" s="549" t="str">
        <f>IF(C283&gt;0,VLOOKUP(C283,女子登録情報!$A$2:$H$2000,8,0),"")</f>
        <v/>
      </c>
      <c r="I283" s="515" t="str">
        <f>IF(C283&gt;0,VLOOKUP(C283,女子登録情報!$A$2:$H$2000,5,0),"")</f>
        <v/>
      </c>
      <c r="J283" s="183"/>
      <c r="L283" s="52"/>
    </row>
    <row r="284" spans="1:12" s="20" customFormat="1" ht="18.75" customHeight="1">
      <c r="A284" s="3"/>
      <c r="B284" s="565"/>
      <c r="C284" s="556"/>
      <c r="D284" s="556"/>
      <c r="E284" s="557"/>
      <c r="F284" s="558"/>
      <c r="G284" s="556"/>
      <c r="H284" s="556"/>
      <c r="I284" s="555"/>
      <c r="J284" s="183"/>
      <c r="L284" s="52"/>
    </row>
    <row r="285" spans="1:12" s="20" customFormat="1" ht="18.75" customHeight="1">
      <c r="A285" s="3"/>
      <c r="B285" s="547">
        <v>4</v>
      </c>
      <c r="C285" s="549"/>
      <c r="D285" s="549" t="str">
        <f>IF(C285,VLOOKUP(C285,女子登録情報!$A$2:$H$2000,2,0),"")</f>
        <v/>
      </c>
      <c r="E285" s="551" t="str">
        <f>IF(C285&gt;0,VLOOKUP(C285,女子登録情報!$A$2:$H$2000,3,0),"")</f>
        <v/>
      </c>
      <c r="F285" s="552"/>
      <c r="G285" s="549" t="str">
        <f>IF(C285&gt;0,VLOOKUP(C285,女子登録情報!$A$2:$H$2000,4,0),"")</f>
        <v/>
      </c>
      <c r="H285" s="549" t="str">
        <f>IF(C285&gt;0,VLOOKUP(C285,女子登録情報!$A$2:$H$2000,8,0),"")</f>
        <v/>
      </c>
      <c r="I285" s="515" t="str">
        <f>IF(C285&gt;0,VLOOKUP(C285,女子登録情報!$A$2:$H$2000,5,0),"")</f>
        <v/>
      </c>
      <c r="J285" s="183"/>
      <c r="L285" s="52"/>
    </row>
    <row r="286" spans="1:12" s="20" customFormat="1" ht="18.75" customHeight="1">
      <c r="A286" s="3"/>
      <c r="B286" s="565"/>
      <c r="C286" s="556"/>
      <c r="D286" s="556"/>
      <c r="E286" s="557"/>
      <c r="F286" s="558"/>
      <c r="G286" s="556"/>
      <c r="H286" s="556"/>
      <c r="I286" s="555"/>
      <c r="J286" s="183"/>
      <c r="L286" s="52"/>
    </row>
    <row r="287" spans="1:12" s="20" customFormat="1" ht="18.75" customHeight="1">
      <c r="A287" s="3"/>
      <c r="B287" s="547">
        <v>5</v>
      </c>
      <c r="C287" s="549"/>
      <c r="D287" s="549" t="str">
        <f>IF(C287,VLOOKUP(C287,女子登録情報!$A$2:$H$2000,2,0),"")</f>
        <v/>
      </c>
      <c r="E287" s="551" t="str">
        <f>IF(C287&gt;0,VLOOKUP(C287,女子登録情報!$A$2:$H$2000,3,0),"")</f>
        <v/>
      </c>
      <c r="F287" s="552"/>
      <c r="G287" s="549" t="str">
        <f>IF(C287&gt;0,VLOOKUP(C287,女子登録情報!$A$2:$H$2000,4,0),"")</f>
        <v/>
      </c>
      <c r="H287" s="549" t="str">
        <f>IF(C287&gt;0,VLOOKUP(C287,女子登録情報!$A$2:$H$2000,8,0),"")</f>
        <v/>
      </c>
      <c r="I287" s="515" t="str">
        <f>IF(C287&gt;0,VLOOKUP(C287,女子登録情報!$A$2:$H$2000,5,0),"")</f>
        <v/>
      </c>
      <c r="J287" s="183"/>
      <c r="L287" s="52"/>
    </row>
    <row r="288" spans="1:12" s="20" customFormat="1" ht="18.75" customHeight="1">
      <c r="A288" s="3"/>
      <c r="B288" s="565"/>
      <c r="C288" s="556"/>
      <c r="D288" s="556"/>
      <c r="E288" s="557"/>
      <c r="F288" s="558"/>
      <c r="G288" s="556"/>
      <c r="H288" s="556"/>
      <c r="I288" s="555"/>
      <c r="J288" s="183"/>
      <c r="L288" s="52"/>
    </row>
    <row r="289" spans="1:12" s="20" customFormat="1" ht="18.75" customHeight="1">
      <c r="A289" s="3"/>
      <c r="B289" s="547">
        <v>6</v>
      </c>
      <c r="C289" s="549"/>
      <c r="D289" s="549" t="str">
        <f>IF(C289,VLOOKUP(C289,女子登録情報!$A$2:$H$2000,2,0),"")</f>
        <v/>
      </c>
      <c r="E289" s="551" t="str">
        <f>IF(C289&gt;0,VLOOKUP(C289,女子登録情報!$A$2:$H$2000,3,0),"")</f>
        <v/>
      </c>
      <c r="F289" s="552"/>
      <c r="G289" s="549" t="str">
        <f>IF(C289&gt;0,VLOOKUP(C289,女子登録情報!$A$2:$H$2000,4,0),"")</f>
        <v/>
      </c>
      <c r="H289" s="549" t="str">
        <f>IF(C289&gt;0,VLOOKUP(C289,女子登録情報!$A$2:$H$2000,8,0),"")</f>
        <v/>
      </c>
      <c r="I289" s="515" t="str">
        <f>IF(C289&gt;0,VLOOKUP(C289,女子登録情報!$A$2:$H$2000,5,0),"")</f>
        <v/>
      </c>
      <c r="J289" s="183"/>
      <c r="L289" s="52"/>
    </row>
    <row r="290" spans="1:12" s="20" customFormat="1" ht="19.5" customHeight="1" thickBot="1">
      <c r="A290" s="3"/>
      <c r="B290" s="548"/>
      <c r="C290" s="550"/>
      <c r="D290" s="550"/>
      <c r="E290" s="553"/>
      <c r="F290" s="554"/>
      <c r="G290" s="550"/>
      <c r="H290" s="550"/>
      <c r="I290" s="516"/>
      <c r="J290" s="183"/>
      <c r="L290" s="52"/>
    </row>
    <row r="291" spans="1:12" s="20" customFormat="1" ht="17.5">
      <c r="A291" s="3"/>
      <c r="B291" s="517" t="s">
        <v>63</v>
      </c>
      <c r="C291" s="518"/>
      <c r="D291" s="518"/>
      <c r="E291" s="518"/>
      <c r="F291" s="518"/>
      <c r="G291" s="518"/>
      <c r="H291" s="518"/>
      <c r="I291" s="519"/>
      <c r="J291" s="183"/>
      <c r="L291" s="52"/>
    </row>
    <row r="292" spans="1:12" s="20" customFormat="1" ht="17.5">
      <c r="A292" s="3"/>
      <c r="B292" s="520"/>
      <c r="C292" s="521"/>
      <c r="D292" s="521"/>
      <c r="E292" s="521"/>
      <c r="F292" s="521"/>
      <c r="G292" s="521"/>
      <c r="H292" s="521"/>
      <c r="I292" s="522"/>
      <c r="J292" s="183"/>
      <c r="L292" s="52"/>
    </row>
    <row r="293" spans="1:12" s="20" customFormat="1" ht="18" thickBot="1">
      <c r="A293" s="3"/>
      <c r="B293" s="523"/>
      <c r="C293" s="524"/>
      <c r="D293" s="524"/>
      <c r="E293" s="524"/>
      <c r="F293" s="524"/>
      <c r="G293" s="524"/>
      <c r="H293" s="524"/>
      <c r="I293" s="525"/>
      <c r="J293" s="183"/>
      <c r="L293" s="52"/>
    </row>
    <row r="294" spans="1:12" s="20" customFormat="1" ht="17.5">
      <c r="A294" s="51"/>
      <c r="B294" s="51"/>
      <c r="C294" s="51"/>
      <c r="D294" s="51"/>
      <c r="E294" s="51"/>
      <c r="F294" s="51"/>
      <c r="G294" s="51"/>
      <c r="H294" s="51"/>
      <c r="I294" s="51"/>
      <c r="J294" s="56"/>
      <c r="L294" s="52"/>
    </row>
    <row r="295" spans="1:12" s="20" customFormat="1" ht="18" thickBot="1">
      <c r="A295" s="3"/>
      <c r="B295" s="3"/>
      <c r="C295" s="3"/>
      <c r="D295" s="3"/>
      <c r="E295" s="3"/>
      <c r="F295" s="3"/>
      <c r="G295" s="3"/>
      <c r="H295" s="3"/>
      <c r="I295" s="3"/>
      <c r="J295" s="54" t="s">
        <v>73</v>
      </c>
      <c r="L295" s="52"/>
    </row>
    <row r="296" spans="1:12" s="20" customFormat="1" ht="18.75" customHeight="1">
      <c r="A296" s="3"/>
      <c r="B296" s="743" t="str">
        <f>CONCATENATE('加盟校情報&amp;大会設定'!$G$5,'加盟校情報&amp;大会設定'!$H$5,'加盟校情報&amp;大会設定'!$I$5,'加盟校情報&amp;大会設定'!$J$5,)&amp;"　女子4×400mR"</f>
        <v>第83回東海学生駅伝 兼 第15回東海学生女子駅伝　女子4×400mR</v>
      </c>
      <c r="C296" s="744"/>
      <c r="D296" s="744"/>
      <c r="E296" s="744"/>
      <c r="F296" s="744"/>
      <c r="G296" s="744"/>
      <c r="H296" s="744"/>
      <c r="I296" s="745"/>
      <c r="J296" s="183"/>
      <c r="L296" s="52"/>
    </row>
    <row r="297" spans="1:12" s="20" customFormat="1" ht="19.5" customHeight="1" thickBot="1">
      <c r="A297" s="3"/>
      <c r="B297" s="746"/>
      <c r="C297" s="747"/>
      <c r="D297" s="747"/>
      <c r="E297" s="747"/>
      <c r="F297" s="747"/>
      <c r="G297" s="747"/>
      <c r="H297" s="747"/>
      <c r="I297" s="748"/>
      <c r="J297" s="183"/>
      <c r="L297" s="52"/>
    </row>
    <row r="298" spans="1:12" s="20" customFormat="1" ht="17.5">
      <c r="A298" s="3"/>
      <c r="B298" s="532" t="s">
        <v>54</v>
      </c>
      <c r="C298" s="533"/>
      <c r="D298" s="538" t="str">
        <f>IF(基本情報登録!$D$6&gt;0,基本情報登録!$D$6,"")</f>
        <v/>
      </c>
      <c r="E298" s="539"/>
      <c r="F298" s="539"/>
      <c r="G298" s="539"/>
      <c r="H298" s="540"/>
      <c r="I298" s="55" t="s">
        <v>55</v>
      </c>
      <c r="J298" s="183"/>
      <c r="L298" s="52"/>
    </row>
    <row r="299" spans="1:12" s="20" customFormat="1" ht="18.75" customHeight="1">
      <c r="A299" s="3"/>
      <c r="B299" s="534" t="s">
        <v>1</v>
      </c>
      <c r="C299" s="535"/>
      <c r="D299" s="541" t="str">
        <f>IF(基本情報登録!$D$8&gt;0,基本情報登録!$D$8,"")</f>
        <v/>
      </c>
      <c r="E299" s="542"/>
      <c r="F299" s="542"/>
      <c r="G299" s="542"/>
      <c r="H299" s="543"/>
      <c r="I299" s="515"/>
      <c r="J299" s="183"/>
      <c r="L299" s="52"/>
    </row>
    <row r="300" spans="1:12" s="20" customFormat="1" ht="19.5" customHeight="1" thickBot="1">
      <c r="A300" s="3"/>
      <c r="B300" s="536"/>
      <c r="C300" s="537"/>
      <c r="D300" s="544"/>
      <c r="E300" s="545"/>
      <c r="F300" s="545"/>
      <c r="G300" s="545"/>
      <c r="H300" s="546"/>
      <c r="I300" s="516"/>
      <c r="J300" s="183"/>
      <c r="L300" s="52"/>
    </row>
    <row r="301" spans="1:12" s="20" customFormat="1" ht="17.5">
      <c r="A301" s="3"/>
      <c r="B301" s="532" t="s">
        <v>34</v>
      </c>
      <c r="C301" s="533"/>
      <c r="D301" s="570"/>
      <c r="E301" s="571"/>
      <c r="F301" s="571"/>
      <c r="G301" s="571"/>
      <c r="H301" s="571"/>
      <c r="I301" s="572"/>
      <c r="J301" s="183"/>
      <c r="L301" s="52"/>
    </row>
    <row r="302" spans="1:12" s="20" customFormat="1" ht="17.5" hidden="1">
      <c r="A302" s="3"/>
      <c r="B302" s="180"/>
      <c r="C302" s="181"/>
      <c r="D302" s="46"/>
      <c r="E302" s="573" t="str">
        <f>TEXT(D301,"00000")</f>
        <v>00000</v>
      </c>
      <c r="F302" s="573"/>
      <c r="G302" s="573"/>
      <c r="H302" s="573"/>
      <c r="I302" s="574"/>
      <c r="J302" s="183"/>
      <c r="L302" s="52"/>
    </row>
    <row r="303" spans="1:12" s="20" customFormat="1" ht="18.75" customHeight="1">
      <c r="A303" s="3"/>
      <c r="B303" s="534" t="s">
        <v>37</v>
      </c>
      <c r="C303" s="535"/>
      <c r="D303" s="551"/>
      <c r="E303" s="577"/>
      <c r="F303" s="577"/>
      <c r="G303" s="577"/>
      <c r="H303" s="577"/>
      <c r="I303" s="578"/>
      <c r="J303" s="183"/>
      <c r="L303" s="52"/>
    </row>
    <row r="304" spans="1:12" s="20" customFormat="1" ht="18.75" customHeight="1">
      <c r="A304" s="3"/>
      <c r="B304" s="575"/>
      <c r="C304" s="576"/>
      <c r="D304" s="557"/>
      <c r="E304" s="579"/>
      <c r="F304" s="579"/>
      <c r="G304" s="579"/>
      <c r="H304" s="579"/>
      <c r="I304" s="580"/>
      <c r="J304" s="183"/>
      <c r="L304" s="52"/>
    </row>
    <row r="305" spans="1:12" s="20" customFormat="1" ht="18" thickBot="1">
      <c r="A305" s="3"/>
      <c r="B305" s="581" t="s">
        <v>56</v>
      </c>
      <c r="C305" s="582"/>
      <c r="D305" s="583"/>
      <c r="E305" s="584"/>
      <c r="F305" s="584"/>
      <c r="G305" s="584"/>
      <c r="H305" s="584"/>
      <c r="I305" s="585"/>
      <c r="J305" s="183"/>
      <c r="L305" s="52"/>
    </row>
    <row r="306" spans="1:12" s="20" customFormat="1" ht="17.5">
      <c r="A306" s="3"/>
      <c r="B306" s="559" t="s">
        <v>57</v>
      </c>
      <c r="C306" s="560"/>
      <c r="D306" s="560"/>
      <c r="E306" s="560"/>
      <c r="F306" s="560"/>
      <c r="G306" s="560"/>
      <c r="H306" s="560"/>
      <c r="I306" s="561"/>
      <c r="J306" s="183"/>
      <c r="L306" s="52"/>
    </row>
    <row r="307" spans="1:12" s="20" customFormat="1" ht="18" thickBot="1">
      <c r="A307" s="3"/>
      <c r="B307" s="47" t="s">
        <v>58</v>
      </c>
      <c r="C307" s="182" t="s">
        <v>27</v>
      </c>
      <c r="D307" s="182" t="s">
        <v>59</v>
      </c>
      <c r="E307" s="562" t="s">
        <v>60</v>
      </c>
      <c r="F307" s="563"/>
      <c r="G307" s="182" t="s">
        <v>54</v>
      </c>
      <c r="H307" s="182" t="s">
        <v>61</v>
      </c>
      <c r="I307" s="48" t="s">
        <v>62</v>
      </c>
      <c r="J307" s="183"/>
      <c r="L307" s="52"/>
    </row>
    <row r="308" spans="1:12" s="20" customFormat="1" ht="19.5" customHeight="1" thickTop="1">
      <c r="A308" s="3"/>
      <c r="B308" s="564">
        <v>1</v>
      </c>
      <c r="C308" s="566"/>
      <c r="D308" s="566" t="str">
        <f>IF(C308&gt;0,VLOOKUP(C308,女子登録情報!$A$2:$H$2000,2,0),"")</f>
        <v/>
      </c>
      <c r="E308" s="567" t="str">
        <f>IF(C308&gt;0,VLOOKUP(C308,女子登録情報!$A$2:$H$2000,3,0),"")</f>
        <v/>
      </c>
      <c r="F308" s="568"/>
      <c r="G308" s="566" t="str">
        <f>IF(C308&gt;0,VLOOKUP(C308,女子登録情報!$A$2:$H$2000,4,0),"")</f>
        <v/>
      </c>
      <c r="H308" s="566" t="str">
        <f>IF(C308&gt;0,VLOOKUP(C308,女子登録情報!$A$2:$H$2000,8,0),"")</f>
        <v/>
      </c>
      <c r="I308" s="569" t="str">
        <f>IF(C308&gt;0,VLOOKUP(C308,女子登録情報!$A$2:$H$2000,5,0),"")</f>
        <v/>
      </c>
      <c r="J308" s="183"/>
      <c r="L308" s="52"/>
    </row>
    <row r="309" spans="1:12" s="20" customFormat="1" ht="18.75" customHeight="1">
      <c r="A309" s="3"/>
      <c r="B309" s="565"/>
      <c r="C309" s="556"/>
      <c r="D309" s="556"/>
      <c r="E309" s="557"/>
      <c r="F309" s="558"/>
      <c r="G309" s="556"/>
      <c r="H309" s="556"/>
      <c r="I309" s="555"/>
      <c r="J309" s="183"/>
      <c r="L309" s="52"/>
    </row>
    <row r="310" spans="1:12" s="20" customFormat="1" ht="18.75" customHeight="1">
      <c r="A310" s="3"/>
      <c r="B310" s="547">
        <v>2</v>
      </c>
      <c r="C310" s="549"/>
      <c r="D310" s="549" t="str">
        <f>IF(C310,VLOOKUP(C310,女子登録情報!$A$2:$H$2000,2,0),"")</f>
        <v/>
      </c>
      <c r="E310" s="551" t="str">
        <f>IF(C310&gt;0,VLOOKUP(C310,女子登録情報!$A$2:$H$2000,3,0),"")</f>
        <v/>
      </c>
      <c r="F310" s="552"/>
      <c r="G310" s="549" t="str">
        <f>IF(C310&gt;0,VLOOKUP(C310,女子登録情報!$A$2:$H$2000,4,0),"")</f>
        <v/>
      </c>
      <c r="H310" s="549" t="str">
        <f>IF(C310&gt;0,VLOOKUP(C310,女子登録情報!$A$2:$H$2000,8,0),"")</f>
        <v/>
      </c>
      <c r="I310" s="515" t="str">
        <f>IF(C310&gt;0,VLOOKUP(C310,女子登録情報!$A$2:$H$2000,5,0),"")</f>
        <v/>
      </c>
      <c r="J310" s="183"/>
      <c r="L310" s="52"/>
    </row>
    <row r="311" spans="1:12" s="20" customFormat="1" ht="18.75" customHeight="1">
      <c r="A311" s="3"/>
      <c r="B311" s="565"/>
      <c r="C311" s="556"/>
      <c r="D311" s="556"/>
      <c r="E311" s="557"/>
      <c r="F311" s="558"/>
      <c r="G311" s="556"/>
      <c r="H311" s="556"/>
      <c r="I311" s="555"/>
      <c r="J311" s="183"/>
      <c r="L311" s="52"/>
    </row>
    <row r="312" spans="1:12" s="20" customFormat="1" ht="18.75" customHeight="1">
      <c r="A312" s="3"/>
      <c r="B312" s="547">
        <v>3</v>
      </c>
      <c r="C312" s="549"/>
      <c r="D312" s="549" t="str">
        <f>IF(C312,VLOOKUP(C312,女子登録情報!$A$2:$H$2000,2,0),"")</f>
        <v/>
      </c>
      <c r="E312" s="551" t="str">
        <f>IF(C312&gt;0,VLOOKUP(C312,女子登録情報!$A$2:$H$2000,3,0),"")</f>
        <v/>
      </c>
      <c r="F312" s="552"/>
      <c r="G312" s="549" t="str">
        <f>IF(C312&gt;0,VLOOKUP(C312,女子登録情報!$A$2:$H$2000,4,0),"")</f>
        <v/>
      </c>
      <c r="H312" s="549" t="str">
        <f>IF(C312&gt;0,VLOOKUP(C312,女子登録情報!$A$2:$H$2000,8,0),"")</f>
        <v/>
      </c>
      <c r="I312" s="515" t="str">
        <f>IF(C312&gt;0,VLOOKUP(C312,女子登録情報!$A$2:$H$2000,5,0),"")</f>
        <v/>
      </c>
      <c r="J312" s="183"/>
      <c r="L312" s="52"/>
    </row>
    <row r="313" spans="1:12" s="20" customFormat="1" ht="18.75" customHeight="1">
      <c r="A313" s="3"/>
      <c r="B313" s="565"/>
      <c r="C313" s="556"/>
      <c r="D313" s="556"/>
      <c r="E313" s="557"/>
      <c r="F313" s="558"/>
      <c r="G313" s="556"/>
      <c r="H313" s="556"/>
      <c r="I313" s="555"/>
      <c r="J313" s="183"/>
      <c r="L313" s="52"/>
    </row>
    <row r="314" spans="1:12" s="20" customFormat="1" ht="18.75" customHeight="1">
      <c r="A314" s="3"/>
      <c r="B314" s="547">
        <v>4</v>
      </c>
      <c r="C314" s="549"/>
      <c r="D314" s="549" t="str">
        <f>IF(C314,VLOOKUP(C314,女子登録情報!$A$2:$H$2000,2,0),"")</f>
        <v/>
      </c>
      <c r="E314" s="551" t="str">
        <f>IF(C314&gt;0,VLOOKUP(C314,女子登録情報!$A$2:$H$2000,3,0),"")</f>
        <v/>
      </c>
      <c r="F314" s="552"/>
      <c r="G314" s="549" t="str">
        <f>IF(C314&gt;0,VLOOKUP(C314,女子登録情報!$A$2:$H$2000,4,0),"")</f>
        <v/>
      </c>
      <c r="H314" s="549" t="str">
        <f>IF(C314&gt;0,VLOOKUP(C314,女子登録情報!$A$2:$H$2000,8,0),"")</f>
        <v/>
      </c>
      <c r="I314" s="515" t="str">
        <f>IF(C314&gt;0,VLOOKUP(C314,女子登録情報!$A$2:$H$2000,5,0),"")</f>
        <v/>
      </c>
      <c r="J314" s="183"/>
      <c r="L314" s="52"/>
    </row>
    <row r="315" spans="1:12" s="20" customFormat="1" ht="18.75" customHeight="1">
      <c r="A315" s="3"/>
      <c r="B315" s="565"/>
      <c r="C315" s="556"/>
      <c r="D315" s="556"/>
      <c r="E315" s="557"/>
      <c r="F315" s="558"/>
      <c r="G315" s="556"/>
      <c r="H315" s="556"/>
      <c r="I315" s="555"/>
      <c r="J315" s="183"/>
      <c r="L315" s="52"/>
    </row>
    <row r="316" spans="1:12" s="20" customFormat="1" ht="18.75" customHeight="1">
      <c r="A316" s="3"/>
      <c r="B316" s="547">
        <v>5</v>
      </c>
      <c r="C316" s="549"/>
      <c r="D316" s="549" t="str">
        <f>IF(C316,VLOOKUP(C316,女子登録情報!$A$2:$H$2000,2,0),"")</f>
        <v/>
      </c>
      <c r="E316" s="551" t="str">
        <f>IF(C316&gt;0,VLOOKUP(C316,女子登録情報!$A$2:$H$2000,3,0),"")</f>
        <v/>
      </c>
      <c r="F316" s="552"/>
      <c r="G316" s="549" t="str">
        <f>IF(C316&gt;0,VLOOKUP(C316,女子登録情報!$A$2:$H$2000,4,0),"")</f>
        <v/>
      </c>
      <c r="H316" s="549" t="str">
        <f>IF(C316&gt;0,VLOOKUP(C316,女子登録情報!$A$2:$H$2000,8,0),"")</f>
        <v/>
      </c>
      <c r="I316" s="515" t="str">
        <f>IF(C316&gt;0,VLOOKUP(C316,女子登録情報!$A$2:$H$2000,5,0),"")</f>
        <v/>
      </c>
      <c r="J316" s="183"/>
      <c r="L316" s="52"/>
    </row>
    <row r="317" spans="1:12" s="20" customFormat="1" ht="18.75" customHeight="1">
      <c r="A317" s="3"/>
      <c r="B317" s="565"/>
      <c r="C317" s="556"/>
      <c r="D317" s="556"/>
      <c r="E317" s="557"/>
      <c r="F317" s="558"/>
      <c r="G317" s="556"/>
      <c r="H317" s="556"/>
      <c r="I317" s="555"/>
      <c r="J317" s="183"/>
      <c r="L317" s="52"/>
    </row>
    <row r="318" spans="1:12" s="20" customFormat="1" ht="18.75" customHeight="1">
      <c r="A318" s="3"/>
      <c r="B318" s="547">
        <v>6</v>
      </c>
      <c r="C318" s="549"/>
      <c r="D318" s="549" t="str">
        <f>IF(C318,VLOOKUP(C318,女子登録情報!$A$2:$H$2000,2,0),"")</f>
        <v/>
      </c>
      <c r="E318" s="551" t="str">
        <f>IF(C318&gt;0,VLOOKUP(C318,女子登録情報!$A$2:$H$2000,3,0),"")</f>
        <v/>
      </c>
      <c r="F318" s="552"/>
      <c r="G318" s="549" t="str">
        <f>IF(C318&gt;0,VLOOKUP(C318,女子登録情報!$A$2:$H$2000,4,0),"")</f>
        <v/>
      </c>
      <c r="H318" s="549" t="str">
        <f>IF(C318&gt;0,VLOOKUP(C318,女子登録情報!$A$2:$H$2000,8,0),"")</f>
        <v/>
      </c>
      <c r="I318" s="515" t="str">
        <f>IF(C318&gt;0,VLOOKUP(C318,女子登録情報!$A$2:$H$2000,5,0),"")</f>
        <v/>
      </c>
      <c r="J318" s="183"/>
      <c r="L318" s="52"/>
    </row>
    <row r="319" spans="1:12" s="20" customFormat="1" ht="19.5" customHeight="1" thickBot="1">
      <c r="A319" s="3"/>
      <c r="B319" s="548"/>
      <c r="C319" s="550"/>
      <c r="D319" s="550"/>
      <c r="E319" s="553"/>
      <c r="F319" s="554"/>
      <c r="G319" s="550"/>
      <c r="H319" s="550"/>
      <c r="I319" s="516"/>
      <c r="J319" s="183"/>
      <c r="L319" s="52"/>
    </row>
    <row r="320" spans="1:12" s="20" customFormat="1" ht="17.5">
      <c r="A320" s="3"/>
      <c r="B320" s="517" t="s">
        <v>63</v>
      </c>
      <c r="C320" s="518"/>
      <c r="D320" s="518"/>
      <c r="E320" s="518"/>
      <c r="F320" s="518"/>
      <c r="G320" s="518"/>
      <c r="H320" s="518"/>
      <c r="I320" s="519"/>
      <c r="J320" s="183"/>
      <c r="L320" s="52"/>
    </row>
    <row r="321" spans="1:12" s="20" customFormat="1" ht="17.5">
      <c r="A321" s="3"/>
      <c r="B321" s="520"/>
      <c r="C321" s="521"/>
      <c r="D321" s="521"/>
      <c r="E321" s="521"/>
      <c r="F321" s="521"/>
      <c r="G321" s="521"/>
      <c r="H321" s="521"/>
      <c r="I321" s="522"/>
      <c r="J321" s="183"/>
      <c r="L321" s="52"/>
    </row>
    <row r="322" spans="1:12" s="20" customFormat="1" ht="18" thickBot="1">
      <c r="A322" s="3"/>
      <c r="B322" s="523"/>
      <c r="C322" s="524"/>
      <c r="D322" s="524"/>
      <c r="E322" s="524"/>
      <c r="F322" s="524"/>
      <c r="G322" s="524"/>
      <c r="H322" s="524"/>
      <c r="I322" s="525"/>
      <c r="J322" s="183"/>
      <c r="L322" s="52"/>
    </row>
    <row r="323" spans="1:12" s="20" customFormat="1" ht="17.5">
      <c r="A323" s="51"/>
      <c r="B323" s="51"/>
      <c r="C323" s="51"/>
      <c r="D323" s="51"/>
      <c r="E323" s="51"/>
      <c r="F323" s="51"/>
      <c r="G323" s="51"/>
      <c r="H323" s="51"/>
      <c r="I323" s="51"/>
      <c r="J323" s="56"/>
      <c r="L323" s="52"/>
    </row>
    <row r="324" spans="1:12" s="20" customFormat="1" ht="18" thickBot="1">
      <c r="A324" s="3"/>
      <c r="B324" s="3"/>
      <c r="C324" s="3"/>
      <c r="D324" s="3"/>
      <c r="E324" s="3"/>
      <c r="F324" s="3"/>
      <c r="G324" s="3"/>
      <c r="H324" s="3"/>
      <c r="I324" s="3"/>
      <c r="J324" s="54" t="s">
        <v>74</v>
      </c>
      <c r="L324" s="52"/>
    </row>
    <row r="325" spans="1:12" s="20" customFormat="1" ht="17.5">
      <c r="A325" s="3"/>
      <c r="B325" s="743" t="str">
        <f>CONCATENATE('加盟校情報&amp;大会設定'!$G$5,'加盟校情報&amp;大会設定'!$H$5,'加盟校情報&amp;大会設定'!$I$5,'加盟校情報&amp;大会設定'!$J$5,)&amp;"　女子4×400mR"</f>
        <v>第83回東海学生駅伝 兼 第15回東海学生女子駅伝　女子4×400mR</v>
      </c>
      <c r="C325" s="744"/>
      <c r="D325" s="744"/>
      <c r="E325" s="744"/>
      <c r="F325" s="744"/>
      <c r="G325" s="744"/>
      <c r="H325" s="744"/>
      <c r="I325" s="745"/>
      <c r="J325" s="183"/>
      <c r="L325" s="52"/>
    </row>
    <row r="326" spans="1:12" s="20" customFormat="1" ht="18" thickBot="1">
      <c r="A326" s="3"/>
      <c r="B326" s="746"/>
      <c r="C326" s="747"/>
      <c r="D326" s="747"/>
      <c r="E326" s="747"/>
      <c r="F326" s="747"/>
      <c r="G326" s="747"/>
      <c r="H326" s="747"/>
      <c r="I326" s="748"/>
      <c r="J326" s="183"/>
      <c r="L326" s="52"/>
    </row>
    <row r="327" spans="1:12" s="20" customFormat="1" ht="17.5">
      <c r="A327" s="3"/>
      <c r="B327" s="532" t="s">
        <v>54</v>
      </c>
      <c r="C327" s="533"/>
      <c r="D327" s="538" t="str">
        <f>IF(基本情報登録!$D$6&gt;0,基本情報登録!$D$6,"")</f>
        <v/>
      </c>
      <c r="E327" s="539"/>
      <c r="F327" s="539"/>
      <c r="G327" s="539"/>
      <c r="H327" s="540"/>
      <c r="I327" s="55" t="s">
        <v>55</v>
      </c>
      <c r="J327" s="183"/>
      <c r="L327" s="52"/>
    </row>
    <row r="328" spans="1:12" s="20" customFormat="1" ht="17.5">
      <c r="A328" s="3"/>
      <c r="B328" s="534" t="s">
        <v>1</v>
      </c>
      <c r="C328" s="535"/>
      <c r="D328" s="541" t="str">
        <f>IF(基本情報登録!$D$8&gt;0,基本情報登録!$D$8,"")</f>
        <v/>
      </c>
      <c r="E328" s="542"/>
      <c r="F328" s="542"/>
      <c r="G328" s="542"/>
      <c r="H328" s="543"/>
      <c r="I328" s="515"/>
      <c r="J328" s="183"/>
      <c r="L328" s="52"/>
    </row>
    <row r="329" spans="1:12" s="20" customFormat="1" ht="18" thickBot="1">
      <c r="A329" s="3"/>
      <c r="B329" s="536"/>
      <c r="C329" s="537"/>
      <c r="D329" s="544"/>
      <c r="E329" s="545"/>
      <c r="F329" s="545"/>
      <c r="G329" s="545"/>
      <c r="H329" s="546"/>
      <c r="I329" s="516"/>
      <c r="J329" s="183"/>
      <c r="L329" s="52"/>
    </row>
    <row r="330" spans="1:12" s="20" customFormat="1" ht="17.5">
      <c r="A330" s="3"/>
      <c r="B330" s="532" t="s">
        <v>34</v>
      </c>
      <c r="C330" s="533"/>
      <c r="D330" s="570"/>
      <c r="E330" s="571"/>
      <c r="F330" s="571"/>
      <c r="G330" s="571"/>
      <c r="H330" s="571"/>
      <c r="I330" s="572"/>
      <c r="J330" s="183"/>
      <c r="L330" s="52"/>
    </row>
    <row r="331" spans="1:12" s="20" customFormat="1" ht="17.5" hidden="1">
      <c r="A331" s="3"/>
      <c r="B331" s="180"/>
      <c r="C331" s="181"/>
      <c r="D331" s="46"/>
      <c r="E331" s="573" t="str">
        <f>TEXT(D330,"00000")</f>
        <v>00000</v>
      </c>
      <c r="F331" s="573"/>
      <c r="G331" s="573"/>
      <c r="H331" s="573"/>
      <c r="I331" s="574"/>
      <c r="J331" s="183"/>
      <c r="L331" s="52"/>
    </row>
    <row r="332" spans="1:12" s="20" customFormat="1" ht="17.5">
      <c r="A332" s="3"/>
      <c r="B332" s="534" t="s">
        <v>37</v>
      </c>
      <c r="C332" s="535"/>
      <c r="D332" s="551"/>
      <c r="E332" s="577"/>
      <c r="F332" s="577"/>
      <c r="G332" s="577"/>
      <c r="H332" s="577"/>
      <c r="I332" s="578"/>
      <c r="J332" s="183"/>
      <c r="L332" s="52"/>
    </row>
    <row r="333" spans="1:12" s="20" customFormat="1" ht="17.5">
      <c r="A333" s="3"/>
      <c r="B333" s="575"/>
      <c r="C333" s="576"/>
      <c r="D333" s="557"/>
      <c r="E333" s="579"/>
      <c r="F333" s="579"/>
      <c r="G333" s="579"/>
      <c r="H333" s="579"/>
      <c r="I333" s="580"/>
      <c r="J333" s="183"/>
      <c r="L333" s="52"/>
    </row>
    <row r="334" spans="1:12" s="20" customFormat="1" ht="18" thickBot="1">
      <c r="A334" s="3"/>
      <c r="B334" s="581" t="s">
        <v>56</v>
      </c>
      <c r="C334" s="582"/>
      <c r="D334" s="583"/>
      <c r="E334" s="584"/>
      <c r="F334" s="584"/>
      <c r="G334" s="584"/>
      <c r="H334" s="584"/>
      <c r="I334" s="585"/>
      <c r="J334" s="183"/>
      <c r="L334" s="52"/>
    </row>
    <row r="335" spans="1:12" s="20" customFormat="1" ht="17.5">
      <c r="A335" s="3"/>
      <c r="B335" s="559" t="s">
        <v>57</v>
      </c>
      <c r="C335" s="560"/>
      <c r="D335" s="560"/>
      <c r="E335" s="560"/>
      <c r="F335" s="560"/>
      <c r="G335" s="560"/>
      <c r="H335" s="560"/>
      <c r="I335" s="561"/>
      <c r="J335" s="183"/>
      <c r="L335" s="52"/>
    </row>
    <row r="336" spans="1:12" s="20" customFormat="1" ht="18" thickBot="1">
      <c r="A336" s="3"/>
      <c r="B336" s="47" t="s">
        <v>58</v>
      </c>
      <c r="C336" s="182" t="s">
        <v>27</v>
      </c>
      <c r="D336" s="182" t="s">
        <v>59</v>
      </c>
      <c r="E336" s="562" t="s">
        <v>60</v>
      </c>
      <c r="F336" s="563"/>
      <c r="G336" s="182" t="s">
        <v>54</v>
      </c>
      <c r="H336" s="182" t="s">
        <v>61</v>
      </c>
      <c r="I336" s="48" t="s">
        <v>62</v>
      </c>
      <c r="J336" s="183"/>
      <c r="L336" s="52"/>
    </row>
    <row r="337" spans="1:12" s="20" customFormat="1" ht="18" thickTop="1">
      <c r="A337" s="3"/>
      <c r="B337" s="564">
        <v>1</v>
      </c>
      <c r="C337" s="566"/>
      <c r="D337" s="566" t="str">
        <f>IF(C337&gt;0,VLOOKUP(C337,女子登録情報!$A$2:$H$2000,2,0),"")</f>
        <v/>
      </c>
      <c r="E337" s="567" t="str">
        <f>IF(C337&gt;0,VLOOKUP(C337,女子登録情報!$A$2:$H$2000,3,0),"")</f>
        <v/>
      </c>
      <c r="F337" s="568"/>
      <c r="G337" s="566" t="str">
        <f>IF(C337&gt;0,VLOOKUP(C337,女子登録情報!$A$2:$H$2000,4,0),"")</f>
        <v/>
      </c>
      <c r="H337" s="566" t="str">
        <f>IF(C337&gt;0,VLOOKUP(C337,女子登録情報!$A$2:$H$2000,8,0),"")</f>
        <v/>
      </c>
      <c r="I337" s="569" t="str">
        <f>IF(C337&gt;0,VLOOKUP(C337,女子登録情報!$A$2:$H$2000,5,0),"")</f>
        <v/>
      </c>
      <c r="J337" s="183"/>
      <c r="L337" s="52"/>
    </row>
    <row r="338" spans="1:12" s="20" customFormat="1" ht="17.5">
      <c r="A338" s="3"/>
      <c r="B338" s="565"/>
      <c r="C338" s="556"/>
      <c r="D338" s="556"/>
      <c r="E338" s="557"/>
      <c r="F338" s="558"/>
      <c r="G338" s="556"/>
      <c r="H338" s="556"/>
      <c r="I338" s="555"/>
      <c r="J338" s="183"/>
      <c r="L338" s="52"/>
    </row>
    <row r="339" spans="1:12" s="20" customFormat="1" ht="17.5">
      <c r="A339" s="3"/>
      <c r="B339" s="547">
        <v>2</v>
      </c>
      <c r="C339" s="549"/>
      <c r="D339" s="549" t="str">
        <f>IF(C339,VLOOKUP(C339,女子登録情報!$A$2:$H$2000,2,0),"")</f>
        <v/>
      </c>
      <c r="E339" s="551" t="str">
        <f>IF(C339&gt;0,VLOOKUP(C339,女子登録情報!$A$2:$H$2000,3,0),"")</f>
        <v/>
      </c>
      <c r="F339" s="552"/>
      <c r="G339" s="549" t="str">
        <f>IF(C339&gt;0,VLOOKUP(C339,女子登録情報!$A$2:$H$2000,4,0),"")</f>
        <v/>
      </c>
      <c r="H339" s="549" t="str">
        <f>IF(C339&gt;0,VLOOKUP(C339,女子登録情報!$A$2:$H$2000,8,0),"")</f>
        <v/>
      </c>
      <c r="I339" s="515" t="str">
        <f>IF(C339&gt;0,VLOOKUP(C339,女子登録情報!$A$2:$H$2000,5,0),"")</f>
        <v/>
      </c>
      <c r="J339" s="183"/>
      <c r="L339" s="52"/>
    </row>
    <row r="340" spans="1:12" s="20" customFormat="1" ht="17.5">
      <c r="A340" s="3"/>
      <c r="B340" s="565"/>
      <c r="C340" s="556"/>
      <c r="D340" s="556"/>
      <c r="E340" s="557"/>
      <c r="F340" s="558"/>
      <c r="G340" s="556"/>
      <c r="H340" s="556"/>
      <c r="I340" s="555"/>
      <c r="J340" s="183"/>
      <c r="L340" s="52"/>
    </row>
    <row r="341" spans="1:12" s="20" customFormat="1" ht="17.5">
      <c r="A341" s="3"/>
      <c r="B341" s="547">
        <v>3</v>
      </c>
      <c r="C341" s="549"/>
      <c r="D341" s="549" t="str">
        <f>IF(C341,VLOOKUP(C341,女子登録情報!$A$2:$H$2000,2,0),"")</f>
        <v/>
      </c>
      <c r="E341" s="551" t="str">
        <f>IF(C341&gt;0,VLOOKUP(C341,女子登録情報!$A$2:$H$2000,3,0),"")</f>
        <v/>
      </c>
      <c r="F341" s="552"/>
      <c r="G341" s="549" t="str">
        <f>IF(C341&gt;0,VLOOKUP(C341,女子登録情報!$A$2:$H$2000,4,0),"")</f>
        <v/>
      </c>
      <c r="H341" s="549" t="str">
        <f>IF(C341&gt;0,VLOOKUP(C341,女子登録情報!$A$2:$H$2000,8,0),"")</f>
        <v/>
      </c>
      <c r="I341" s="515" t="str">
        <f>IF(C341&gt;0,VLOOKUP(C341,女子登録情報!$A$2:$H$2000,5,0),"")</f>
        <v/>
      </c>
      <c r="J341" s="183"/>
      <c r="L341" s="52"/>
    </row>
    <row r="342" spans="1:12" s="20" customFormat="1" ht="17.5">
      <c r="A342" s="3"/>
      <c r="B342" s="565"/>
      <c r="C342" s="556"/>
      <c r="D342" s="556"/>
      <c r="E342" s="557"/>
      <c r="F342" s="558"/>
      <c r="G342" s="556"/>
      <c r="H342" s="556"/>
      <c r="I342" s="555"/>
      <c r="J342" s="183"/>
      <c r="L342" s="52"/>
    </row>
    <row r="343" spans="1:12" s="20" customFormat="1" ht="17.5">
      <c r="A343" s="3"/>
      <c r="B343" s="547">
        <v>4</v>
      </c>
      <c r="C343" s="549"/>
      <c r="D343" s="549" t="str">
        <f>IF(C343,VLOOKUP(C343,女子登録情報!$A$2:$H$2000,2,0),"")</f>
        <v/>
      </c>
      <c r="E343" s="551" t="str">
        <f>IF(C343&gt;0,VLOOKUP(C343,女子登録情報!$A$2:$H$2000,3,0),"")</f>
        <v/>
      </c>
      <c r="F343" s="552"/>
      <c r="G343" s="549" t="str">
        <f>IF(C343&gt;0,VLOOKUP(C343,女子登録情報!$A$2:$H$2000,4,0),"")</f>
        <v/>
      </c>
      <c r="H343" s="549" t="str">
        <f>IF(C343&gt;0,VLOOKUP(C343,女子登録情報!$A$2:$H$2000,8,0),"")</f>
        <v/>
      </c>
      <c r="I343" s="515" t="str">
        <f>IF(C343&gt;0,VLOOKUP(C343,女子登録情報!$A$2:$H$2000,5,0),"")</f>
        <v/>
      </c>
      <c r="J343" s="183"/>
      <c r="L343" s="52"/>
    </row>
    <row r="344" spans="1:12" s="20" customFormat="1" ht="17.5">
      <c r="A344" s="3"/>
      <c r="B344" s="565"/>
      <c r="C344" s="556"/>
      <c r="D344" s="556"/>
      <c r="E344" s="557"/>
      <c r="F344" s="558"/>
      <c r="G344" s="556"/>
      <c r="H344" s="556"/>
      <c r="I344" s="555"/>
      <c r="J344" s="183"/>
      <c r="L344" s="52"/>
    </row>
    <row r="345" spans="1:12" s="20" customFormat="1" ht="17.5">
      <c r="A345" s="3"/>
      <c r="B345" s="547">
        <v>5</v>
      </c>
      <c r="C345" s="549"/>
      <c r="D345" s="549" t="str">
        <f>IF(C345,VLOOKUP(C345,女子登録情報!$A$2:$H$2000,2,0),"")</f>
        <v/>
      </c>
      <c r="E345" s="551" t="str">
        <f>IF(C345&gt;0,VLOOKUP(C345,女子登録情報!$A$2:$H$2000,3,0),"")</f>
        <v/>
      </c>
      <c r="F345" s="552"/>
      <c r="G345" s="549" t="str">
        <f>IF(C345&gt;0,VLOOKUP(C345,女子登録情報!$A$2:$H$2000,4,0),"")</f>
        <v/>
      </c>
      <c r="H345" s="549" t="str">
        <f>IF(C345&gt;0,VLOOKUP(C345,女子登録情報!$A$2:$H$2000,8,0),"")</f>
        <v/>
      </c>
      <c r="I345" s="515" t="str">
        <f>IF(C345&gt;0,VLOOKUP(C345,女子登録情報!$A$2:$H$2000,5,0),"")</f>
        <v/>
      </c>
      <c r="J345" s="183"/>
      <c r="L345" s="52"/>
    </row>
    <row r="346" spans="1:12" s="20" customFormat="1" ht="17.5">
      <c r="A346" s="3"/>
      <c r="B346" s="565"/>
      <c r="C346" s="556"/>
      <c r="D346" s="556"/>
      <c r="E346" s="557"/>
      <c r="F346" s="558"/>
      <c r="G346" s="556"/>
      <c r="H346" s="556"/>
      <c r="I346" s="555"/>
      <c r="J346" s="183"/>
      <c r="L346" s="52"/>
    </row>
    <row r="347" spans="1:12" s="20" customFormat="1" ht="17.5">
      <c r="A347" s="3"/>
      <c r="B347" s="547">
        <v>6</v>
      </c>
      <c r="C347" s="549"/>
      <c r="D347" s="549" t="str">
        <f>IF(C347,VLOOKUP(C347,女子登録情報!$A$2:$H$2000,2,0),"")</f>
        <v/>
      </c>
      <c r="E347" s="551" t="str">
        <f>IF(C347&gt;0,VLOOKUP(C347,女子登録情報!$A$2:$H$2000,3,0),"")</f>
        <v/>
      </c>
      <c r="F347" s="552"/>
      <c r="G347" s="549" t="str">
        <f>IF(C347&gt;0,VLOOKUP(C347,女子登録情報!$A$2:$H$2000,4,0),"")</f>
        <v/>
      </c>
      <c r="H347" s="549" t="str">
        <f>IF(C347&gt;0,VLOOKUP(C347,女子登録情報!$A$2:$H$2000,8,0),"")</f>
        <v/>
      </c>
      <c r="I347" s="515" t="str">
        <f>IF(C347&gt;0,VLOOKUP(C347,女子登録情報!$A$2:$H$2000,5,0),"")</f>
        <v/>
      </c>
      <c r="J347" s="183"/>
      <c r="L347" s="52"/>
    </row>
    <row r="348" spans="1:12" s="20" customFormat="1" ht="18" thickBot="1">
      <c r="A348" s="3"/>
      <c r="B348" s="548"/>
      <c r="C348" s="550"/>
      <c r="D348" s="550"/>
      <c r="E348" s="553"/>
      <c r="F348" s="554"/>
      <c r="G348" s="550"/>
      <c r="H348" s="550"/>
      <c r="I348" s="516"/>
      <c r="J348" s="183"/>
      <c r="L348" s="52"/>
    </row>
    <row r="349" spans="1:12" s="20" customFormat="1" ht="17.5">
      <c r="A349" s="3"/>
      <c r="B349" s="517" t="s">
        <v>63</v>
      </c>
      <c r="C349" s="518"/>
      <c r="D349" s="518"/>
      <c r="E349" s="518"/>
      <c r="F349" s="518"/>
      <c r="G349" s="518"/>
      <c r="H349" s="518"/>
      <c r="I349" s="519"/>
      <c r="J349" s="183"/>
      <c r="L349" s="52"/>
    </row>
    <row r="350" spans="1:12" s="20" customFormat="1" ht="17.5">
      <c r="A350" s="3"/>
      <c r="B350" s="520"/>
      <c r="C350" s="521"/>
      <c r="D350" s="521"/>
      <c r="E350" s="521"/>
      <c r="F350" s="521"/>
      <c r="G350" s="521"/>
      <c r="H350" s="521"/>
      <c r="I350" s="522"/>
      <c r="J350" s="183"/>
      <c r="L350" s="52"/>
    </row>
    <row r="351" spans="1:12" s="20" customFormat="1" ht="18" thickBot="1">
      <c r="A351" s="3"/>
      <c r="B351" s="523"/>
      <c r="C351" s="524"/>
      <c r="D351" s="524"/>
      <c r="E351" s="524"/>
      <c r="F351" s="524"/>
      <c r="G351" s="524"/>
      <c r="H351" s="524"/>
      <c r="I351" s="525"/>
      <c r="J351" s="183"/>
      <c r="L351" s="52"/>
    </row>
    <row r="352" spans="1:12" s="20" customFormat="1" ht="17.5">
      <c r="A352" s="51"/>
      <c r="B352" s="51"/>
      <c r="C352" s="51"/>
      <c r="D352" s="51"/>
      <c r="E352" s="51"/>
      <c r="F352" s="51"/>
      <c r="G352" s="51"/>
      <c r="H352" s="51"/>
      <c r="I352" s="51"/>
      <c r="J352" s="56"/>
      <c r="L352" s="52"/>
    </row>
    <row r="353" spans="1:12" s="20" customFormat="1" ht="18" thickBot="1">
      <c r="A353" s="3"/>
      <c r="B353" s="3"/>
      <c r="C353" s="3"/>
      <c r="D353" s="3"/>
      <c r="E353" s="3"/>
      <c r="F353" s="3"/>
      <c r="G353" s="3"/>
      <c r="H353" s="3"/>
      <c r="I353" s="3"/>
      <c r="J353" s="54" t="s">
        <v>75</v>
      </c>
      <c r="L353" s="52"/>
    </row>
    <row r="354" spans="1:12" s="20" customFormat="1" ht="17.5">
      <c r="A354" s="3"/>
      <c r="B354" s="743" t="str">
        <f>CONCATENATE('加盟校情報&amp;大会設定'!$G$5,'加盟校情報&amp;大会設定'!$H$5,'加盟校情報&amp;大会設定'!$I$5,'加盟校情報&amp;大会設定'!$J$5,)&amp;"　女子4×400mR"</f>
        <v>第83回東海学生駅伝 兼 第15回東海学生女子駅伝　女子4×400mR</v>
      </c>
      <c r="C354" s="744"/>
      <c r="D354" s="744"/>
      <c r="E354" s="744"/>
      <c r="F354" s="744"/>
      <c r="G354" s="744"/>
      <c r="H354" s="744"/>
      <c r="I354" s="745"/>
      <c r="J354" s="183"/>
      <c r="L354" s="52"/>
    </row>
    <row r="355" spans="1:12" s="20" customFormat="1" ht="18" thickBot="1">
      <c r="A355" s="3"/>
      <c r="B355" s="746"/>
      <c r="C355" s="747"/>
      <c r="D355" s="747"/>
      <c r="E355" s="747"/>
      <c r="F355" s="747"/>
      <c r="G355" s="747"/>
      <c r="H355" s="747"/>
      <c r="I355" s="748"/>
      <c r="J355" s="183"/>
      <c r="L355" s="52"/>
    </row>
    <row r="356" spans="1:12" s="20" customFormat="1" ht="17.5">
      <c r="A356" s="3"/>
      <c r="B356" s="532" t="s">
        <v>54</v>
      </c>
      <c r="C356" s="533"/>
      <c r="D356" s="538" t="str">
        <f>IF(基本情報登録!$D$6&gt;0,基本情報登録!$D$6,"")</f>
        <v/>
      </c>
      <c r="E356" s="539"/>
      <c r="F356" s="539"/>
      <c r="G356" s="539"/>
      <c r="H356" s="540"/>
      <c r="I356" s="55" t="s">
        <v>55</v>
      </c>
      <c r="J356" s="183"/>
      <c r="L356" s="52"/>
    </row>
    <row r="357" spans="1:12" s="20" customFormat="1" ht="17.5">
      <c r="A357" s="3"/>
      <c r="B357" s="534" t="s">
        <v>1</v>
      </c>
      <c r="C357" s="535"/>
      <c r="D357" s="541" t="str">
        <f>IF(基本情報登録!$D$8&gt;0,基本情報登録!$D$8,"")</f>
        <v/>
      </c>
      <c r="E357" s="542"/>
      <c r="F357" s="542"/>
      <c r="G357" s="542"/>
      <c r="H357" s="543"/>
      <c r="I357" s="515"/>
      <c r="J357" s="183"/>
      <c r="L357" s="52"/>
    </row>
    <row r="358" spans="1:12" s="20" customFormat="1" ht="18" thickBot="1">
      <c r="A358" s="3"/>
      <c r="B358" s="536"/>
      <c r="C358" s="537"/>
      <c r="D358" s="544"/>
      <c r="E358" s="545"/>
      <c r="F358" s="545"/>
      <c r="G358" s="545"/>
      <c r="H358" s="546"/>
      <c r="I358" s="516"/>
      <c r="J358" s="183"/>
      <c r="L358" s="52"/>
    </row>
    <row r="359" spans="1:12" s="20" customFormat="1" ht="17.5">
      <c r="A359" s="3"/>
      <c r="B359" s="532" t="s">
        <v>34</v>
      </c>
      <c r="C359" s="533"/>
      <c r="D359" s="570"/>
      <c r="E359" s="571"/>
      <c r="F359" s="571"/>
      <c r="G359" s="571"/>
      <c r="H359" s="571"/>
      <c r="I359" s="572"/>
      <c r="J359" s="183"/>
      <c r="L359" s="52"/>
    </row>
    <row r="360" spans="1:12" s="20" customFormat="1" ht="17.5" hidden="1">
      <c r="A360" s="3"/>
      <c r="B360" s="180"/>
      <c r="C360" s="181"/>
      <c r="D360" s="46"/>
      <c r="E360" s="573" t="str">
        <f>TEXT(D359,"00000")</f>
        <v>00000</v>
      </c>
      <c r="F360" s="573"/>
      <c r="G360" s="573"/>
      <c r="H360" s="573"/>
      <c r="I360" s="574"/>
      <c r="J360" s="183"/>
      <c r="L360" s="52"/>
    </row>
    <row r="361" spans="1:12" s="20" customFormat="1" ht="17.5">
      <c r="A361" s="3"/>
      <c r="B361" s="534" t="s">
        <v>37</v>
      </c>
      <c r="C361" s="535"/>
      <c r="D361" s="551"/>
      <c r="E361" s="577"/>
      <c r="F361" s="577"/>
      <c r="G361" s="577"/>
      <c r="H361" s="577"/>
      <c r="I361" s="578"/>
      <c r="J361" s="183"/>
      <c r="L361" s="52"/>
    </row>
    <row r="362" spans="1:12" s="20" customFormat="1" ht="17.5">
      <c r="A362" s="3"/>
      <c r="B362" s="575"/>
      <c r="C362" s="576"/>
      <c r="D362" s="557"/>
      <c r="E362" s="579"/>
      <c r="F362" s="579"/>
      <c r="G362" s="579"/>
      <c r="H362" s="579"/>
      <c r="I362" s="580"/>
      <c r="J362" s="183"/>
      <c r="L362" s="52"/>
    </row>
    <row r="363" spans="1:12" s="20" customFormat="1" ht="18" thickBot="1">
      <c r="A363" s="3"/>
      <c r="B363" s="581" t="s">
        <v>56</v>
      </c>
      <c r="C363" s="582"/>
      <c r="D363" s="583"/>
      <c r="E363" s="584"/>
      <c r="F363" s="584"/>
      <c r="G363" s="584"/>
      <c r="H363" s="584"/>
      <c r="I363" s="585"/>
      <c r="J363" s="183"/>
      <c r="L363" s="52"/>
    </row>
    <row r="364" spans="1:12" s="20" customFormat="1" ht="17.5">
      <c r="A364" s="3"/>
      <c r="B364" s="559" t="s">
        <v>57</v>
      </c>
      <c r="C364" s="560"/>
      <c r="D364" s="560"/>
      <c r="E364" s="560"/>
      <c r="F364" s="560"/>
      <c r="G364" s="560"/>
      <c r="H364" s="560"/>
      <c r="I364" s="561"/>
      <c r="J364" s="183"/>
      <c r="L364" s="52"/>
    </row>
    <row r="365" spans="1:12" s="20" customFormat="1" ht="18" thickBot="1">
      <c r="A365" s="3"/>
      <c r="B365" s="47" t="s">
        <v>58</v>
      </c>
      <c r="C365" s="182" t="s">
        <v>27</v>
      </c>
      <c r="D365" s="182" t="s">
        <v>59</v>
      </c>
      <c r="E365" s="562" t="s">
        <v>60</v>
      </c>
      <c r="F365" s="563"/>
      <c r="G365" s="182" t="s">
        <v>54</v>
      </c>
      <c r="H365" s="182" t="s">
        <v>61</v>
      </c>
      <c r="I365" s="48" t="s">
        <v>62</v>
      </c>
      <c r="J365" s="183"/>
      <c r="L365" s="52"/>
    </row>
    <row r="366" spans="1:12" s="20" customFormat="1" ht="18" thickTop="1">
      <c r="A366" s="3"/>
      <c r="B366" s="564">
        <v>1</v>
      </c>
      <c r="C366" s="566"/>
      <c r="D366" s="566" t="str">
        <f>IF(C366&gt;0,VLOOKUP(C366,女子登録情報!$A$2:$H$2000,2,0),"")</f>
        <v/>
      </c>
      <c r="E366" s="567" t="str">
        <f>IF(C366&gt;0,VLOOKUP(C366,女子登録情報!$A$2:$H$2000,3,0),"")</f>
        <v/>
      </c>
      <c r="F366" s="568"/>
      <c r="G366" s="566" t="str">
        <f>IF(C366&gt;0,VLOOKUP(C366,女子登録情報!$A$2:$H$2000,4,0),"")</f>
        <v/>
      </c>
      <c r="H366" s="566" t="str">
        <f>IF(C366&gt;0,VLOOKUP(C366,女子登録情報!$A$2:$H$2000,8,0),"")</f>
        <v/>
      </c>
      <c r="I366" s="569" t="str">
        <f>IF(C366&gt;0,VLOOKUP(C366,女子登録情報!$A$2:$H$2000,5,0),"")</f>
        <v/>
      </c>
      <c r="J366" s="183"/>
      <c r="L366" s="52"/>
    </row>
    <row r="367" spans="1:12" s="20" customFormat="1" ht="17.5">
      <c r="A367" s="3"/>
      <c r="B367" s="565"/>
      <c r="C367" s="556"/>
      <c r="D367" s="556"/>
      <c r="E367" s="557"/>
      <c r="F367" s="558"/>
      <c r="G367" s="556"/>
      <c r="H367" s="556"/>
      <c r="I367" s="555"/>
      <c r="J367" s="183"/>
      <c r="L367" s="52"/>
    </row>
    <row r="368" spans="1:12" s="20" customFormat="1" ht="17.5">
      <c r="A368" s="3"/>
      <c r="B368" s="547">
        <v>2</v>
      </c>
      <c r="C368" s="549"/>
      <c r="D368" s="549" t="str">
        <f>IF(C368,VLOOKUP(C368,女子登録情報!$A$2:$H$2000,2,0),"")</f>
        <v/>
      </c>
      <c r="E368" s="551" t="str">
        <f>IF(C368&gt;0,VLOOKUP(C368,女子登録情報!$A$2:$H$2000,3,0),"")</f>
        <v/>
      </c>
      <c r="F368" s="552"/>
      <c r="G368" s="549" t="str">
        <f>IF(C368&gt;0,VLOOKUP(C368,女子登録情報!$A$2:$H$2000,4,0),"")</f>
        <v/>
      </c>
      <c r="H368" s="549" t="str">
        <f>IF(C368&gt;0,VLOOKUP(C368,女子登録情報!$A$2:$H$2000,8,0),"")</f>
        <v/>
      </c>
      <c r="I368" s="515" t="str">
        <f>IF(C368&gt;0,VLOOKUP(C368,女子登録情報!$A$2:$H$2000,5,0),"")</f>
        <v/>
      </c>
      <c r="J368" s="183"/>
      <c r="L368" s="52"/>
    </row>
    <row r="369" spans="1:12" s="20" customFormat="1" ht="17.5">
      <c r="A369" s="3"/>
      <c r="B369" s="565"/>
      <c r="C369" s="556"/>
      <c r="D369" s="556"/>
      <c r="E369" s="557"/>
      <c r="F369" s="558"/>
      <c r="G369" s="556"/>
      <c r="H369" s="556"/>
      <c r="I369" s="555"/>
      <c r="J369" s="183"/>
      <c r="L369" s="52"/>
    </row>
    <row r="370" spans="1:12" s="20" customFormat="1" ht="17.5">
      <c r="A370" s="3"/>
      <c r="B370" s="547">
        <v>3</v>
      </c>
      <c r="C370" s="549"/>
      <c r="D370" s="549" t="str">
        <f>IF(C370,VLOOKUP(C370,女子登録情報!$A$2:$H$2000,2,0),"")</f>
        <v/>
      </c>
      <c r="E370" s="551" t="str">
        <f>IF(C370&gt;0,VLOOKUP(C370,女子登録情報!$A$2:$H$2000,3,0),"")</f>
        <v/>
      </c>
      <c r="F370" s="552"/>
      <c r="G370" s="549" t="str">
        <f>IF(C370&gt;0,VLOOKUP(C370,女子登録情報!$A$2:$H$2000,4,0),"")</f>
        <v/>
      </c>
      <c r="H370" s="549" t="str">
        <f>IF(C370&gt;0,VLOOKUP(C370,女子登録情報!$A$2:$H$2000,8,0),"")</f>
        <v/>
      </c>
      <c r="I370" s="515" t="str">
        <f>IF(C370&gt;0,VLOOKUP(C370,女子登録情報!$A$2:$H$2000,5,0),"")</f>
        <v/>
      </c>
      <c r="J370" s="183"/>
      <c r="L370" s="52"/>
    </row>
    <row r="371" spans="1:12" s="20" customFormat="1" ht="17.5">
      <c r="A371" s="3"/>
      <c r="B371" s="565"/>
      <c r="C371" s="556"/>
      <c r="D371" s="556"/>
      <c r="E371" s="557"/>
      <c r="F371" s="558"/>
      <c r="G371" s="556"/>
      <c r="H371" s="556"/>
      <c r="I371" s="555"/>
      <c r="J371" s="183"/>
      <c r="L371" s="52"/>
    </row>
    <row r="372" spans="1:12" s="20" customFormat="1" ht="17.5">
      <c r="A372" s="3"/>
      <c r="B372" s="547">
        <v>4</v>
      </c>
      <c r="C372" s="549"/>
      <c r="D372" s="549" t="str">
        <f>IF(C372,VLOOKUP(C372,女子登録情報!$A$2:$H$2000,2,0),"")</f>
        <v/>
      </c>
      <c r="E372" s="551" t="str">
        <f>IF(C372&gt;0,VLOOKUP(C372,女子登録情報!$A$2:$H$2000,3,0),"")</f>
        <v/>
      </c>
      <c r="F372" s="552"/>
      <c r="G372" s="549" t="str">
        <f>IF(C372&gt;0,VLOOKUP(C372,女子登録情報!$A$2:$H$2000,4,0),"")</f>
        <v/>
      </c>
      <c r="H372" s="549" t="str">
        <f>IF(C372&gt;0,VLOOKUP(C372,女子登録情報!$A$2:$H$2000,8,0),"")</f>
        <v/>
      </c>
      <c r="I372" s="515" t="str">
        <f>IF(C372&gt;0,VLOOKUP(C372,女子登録情報!$A$2:$H$2000,5,0),"")</f>
        <v/>
      </c>
      <c r="J372" s="183"/>
      <c r="L372" s="52"/>
    </row>
    <row r="373" spans="1:12" s="20" customFormat="1" ht="17.5">
      <c r="A373" s="3"/>
      <c r="B373" s="565"/>
      <c r="C373" s="556"/>
      <c r="D373" s="556"/>
      <c r="E373" s="557"/>
      <c r="F373" s="558"/>
      <c r="G373" s="556"/>
      <c r="H373" s="556"/>
      <c r="I373" s="555"/>
      <c r="J373" s="183"/>
      <c r="L373" s="52"/>
    </row>
    <row r="374" spans="1:12" s="20" customFormat="1" ht="17.5">
      <c r="A374" s="3"/>
      <c r="B374" s="547">
        <v>5</v>
      </c>
      <c r="C374" s="549"/>
      <c r="D374" s="549" t="str">
        <f>IF(C374,VLOOKUP(C374,女子登録情報!$A$2:$H$2000,2,0),"")</f>
        <v/>
      </c>
      <c r="E374" s="551" t="str">
        <f>IF(C374&gt;0,VLOOKUP(C374,女子登録情報!$A$2:$H$2000,3,0),"")</f>
        <v/>
      </c>
      <c r="F374" s="552"/>
      <c r="G374" s="549" t="str">
        <f>IF(C374&gt;0,VLOOKUP(C374,女子登録情報!$A$2:$H$2000,4,0),"")</f>
        <v/>
      </c>
      <c r="H374" s="549" t="str">
        <f>IF(C374&gt;0,VLOOKUP(C374,女子登録情報!$A$2:$H$2000,8,0),"")</f>
        <v/>
      </c>
      <c r="I374" s="515" t="str">
        <f>IF(C374&gt;0,VLOOKUP(C374,女子登録情報!$A$2:$H$2000,5,0),"")</f>
        <v/>
      </c>
      <c r="J374" s="183"/>
      <c r="L374" s="52"/>
    </row>
    <row r="375" spans="1:12" s="20" customFormat="1" ht="17.5">
      <c r="A375" s="3"/>
      <c r="B375" s="565"/>
      <c r="C375" s="556"/>
      <c r="D375" s="556"/>
      <c r="E375" s="557"/>
      <c r="F375" s="558"/>
      <c r="G375" s="556"/>
      <c r="H375" s="556"/>
      <c r="I375" s="555"/>
      <c r="J375" s="183"/>
      <c r="L375" s="52"/>
    </row>
    <row r="376" spans="1:12" s="20" customFormat="1" ht="17.5">
      <c r="A376" s="3"/>
      <c r="B376" s="547">
        <v>6</v>
      </c>
      <c r="C376" s="549"/>
      <c r="D376" s="549" t="str">
        <f>IF(C376,VLOOKUP(C376,女子登録情報!$A$2:$H$2000,2,0),"")</f>
        <v/>
      </c>
      <c r="E376" s="551" t="str">
        <f>IF(C376&gt;0,VLOOKUP(C376,女子登録情報!$A$2:$H$2000,3,0),"")</f>
        <v/>
      </c>
      <c r="F376" s="552"/>
      <c r="G376" s="549" t="str">
        <f>IF(C376&gt;0,VLOOKUP(C376,女子登録情報!$A$2:$H$2000,4,0),"")</f>
        <v/>
      </c>
      <c r="H376" s="549" t="str">
        <f>IF(C376&gt;0,VLOOKUP(C376,女子登録情報!$A$2:$H$2000,8,0),"")</f>
        <v/>
      </c>
      <c r="I376" s="515" t="str">
        <f>IF(C376&gt;0,VLOOKUP(C376,女子登録情報!$A$2:$H$2000,5,0),"")</f>
        <v/>
      </c>
      <c r="J376" s="183"/>
      <c r="L376" s="52"/>
    </row>
    <row r="377" spans="1:12" s="20" customFormat="1" ht="18" thickBot="1">
      <c r="A377" s="3"/>
      <c r="B377" s="548"/>
      <c r="C377" s="550"/>
      <c r="D377" s="550"/>
      <c r="E377" s="553"/>
      <c r="F377" s="554"/>
      <c r="G377" s="550"/>
      <c r="H377" s="550"/>
      <c r="I377" s="516"/>
      <c r="J377" s="183"/>
      <c r="L377" s="52"/>
    </row>
    <row r="378" spans="1:12" s="20" customFormat="1" ht="17.5">
      <c r="A378" s="3"/>
      <c r="B378" s="517" t="s">
        <v>63</v>
      </c>
      <c r="C378" s="518"/>
      <c r="D378" s="518"/>
      <c r="E378" s="518"/>
      <c r="F378" s="518"/>
      <c r="G378" s="518"/>
      <c r="H378" s="518"/>
      <c r="I378" s="519"/>
      <c r="J378" s="183"/>
      <c r="L378" s="52"/>
    </row>
    <row r="379" spans="1:12" s="20" customFormat="1" ht="17.5">
      <c r="A379" s="3"/>
      <c r="B379" s="520"/>
      <c r="C379" s="521"/>
      <c r="D379" s="521"/>
      <c r="E379" s="521"/>
      <c r="F379" s="521"/>
      <c r="G379" s="521"/>
      <c r="H379" s="521"/>
      <c r="I379" s="522"/>
      <c r="J379" s="183"/>
      <c r="L379" s="52"/>
    </row>
    <row r="380" spans="1:12" s="20" customFormat="1" ht="18" thickBot="1">
      <c r="A380" s="3"/>
      <c r="B380" s="523"/>
      <c r="C380" s="524"/>
      <c r="D380" s="524"/>
      <c r="E380" s="524"/>
      <c r="F380" s="524"/>
      <c r="G380" s="524"/>
      <c r="H380" s="524"/>
      <c r="I380" s="525"/>
      <c r="J380" s="183"/>
      <c r="L380" s="52"/>
    </row>
    <row r="381" spans="1:12" s="20" customFormat="1" ht="17.5">
      <c r="A381" s="51"/>
      <c r="B381" s="51"/>
      <c r="C381" s="51"/>
      <c r="D381" s="51"/>
      <c r="E381" s="51"/>
      <c r="F381" s="51"/>
      <c r="G381" s="51"/>
      <c r="H381" s="51"/>
      <c r="I381" s="51"/>
      <c r="J381" s="56"/>
      <c r="L381" s="52"/>
    </row>
    <row r="382" spans="1:12" s="20" customFormat="1" ht="18" thickBot="1">
      <c r="A382" s="3"/>
      <c r="B382" s="3"/>
      <c r="C382" s="3"/>
      <c r="D382" s="3"/>
      <c r="E382" s="3"/>
      <c r="F382" s="3"/>
      <c r="G382" s="3"/>
      <c r="H382" s="3"/>
      <c r="I382" s="3"/>
      <c r="J382" s="54" t="s">
        <v>76</v>
      </c>
      <c r="L382" s="52"/>
    </row>
    <row r="383" spans="1:12" s="20" customFormat="1" ht="17.5">
      <c r="A383" s="3"/>
      <c r="B383" s="743" t="str">
        <f>CONCATENATE('加盟校情報&amp;大会設定'!$G$5,'加盟校情報&amp;大会設定'!$H$5,'加盟校情報&amp;大会設定'!$I$5,'加盟校情報&amp;大会設定'!$J$5,)&amp;"　女子4×400mR"</f>
        <v>第83回東海学生駅伝 兼 第15回東海学生女子駅伝　女子4×400mR</v>
      </c>
      <c r="C383" s="744"/>
      <c r="D383" s="744"/>
      <c r="E383" s="744"/>
      <c r="F383" s="744"/>
      <c r="G383" s="744"/>
      <c r="H383" s="744"/>
      <c r="I383" s="745"/>
      <c r="J383" s="183"/>
      <c r="L383" s="52"/>
    </row>
    <row r="384" spans="1:12" s="20" customFormat="1" ht="18" thickBot="1">
      <c r="A384" s="3"/>
      <c r="B384" s="746"/>
      <c r="C384" s="747"/>
      <c r="D384" s="747"/>
      <c r="E384" s="747"/>
      <c r="F384" s="747"/>
      <c r="G384" s="747"/>
      <c r="H384" s="747"/>
      <c r="I384" s="748"/>
      <c r="J384" s="183"/>
      <c r="L384" s="52"/>
    </row>
    <row r="385" spans="1:12" s="20" customFormat="1" ht="17.5">
      <c r="A385" s="3"/>
      <c r="B385" s="532" t="s">
        <v>54</v>
      </c>
      <c r="C385" s="533"/>
      <c r="D385" s="538" t="str">
        <f>IF(基本情報登録!$D$6&gt;0,基本情報登録!$D$6,"")</f>
        <v/>
      </c>
      <c r="E385" s="539"/>
      <c r="F385" s="539"/>
      <c r="G385" s="539"/>
      <c r="H385" s="540"/>
      <c r="I385" s="55" t="s">
        <v>55</v>
      </c>
      <c r="J385" s="183"/>
      <c r="L385" s="52"/>
    </row>
    <row r="386" spans="1:12" s="20" customFormat="1" ht="17.5">
      <c r="A386" s="3"/>
      <c r="B386" s="534" t="s">
        <v>1</v>
      </c>
      <c r="C386" s="535"/>
      <c r="D386" s="541" t="str">
        <f>IF(基本情報登録!$D$8&gt;0,基本情報登録!$D$8,"")</f>
        <v/>
      </c>
      <c r="E386" s="542"/>
      <c r="F386" s="542"/>
      <c r="G386" s="542"/>
      <c r="H386" s="543"/>
      <c r="I386" s="515"/>
      <c r="J386" s="183"/>
      <c r="L386" s="52"/>
    </row>
    <row r="387" spans="1:12" s="20" customFormat="1" ht="18" thickBot="1">
      <c r="A387" s="3"/>
      <c r="B387" s="536"/>
      <c r="C387" s="537"/>
      <c r="D387" s="544"/>
      <c r="E387" s="545"/>
      <c r="F387" s="545"/>
      <c r="G387" s="545"/>
      <c r="H387" s="546"/>
      <c r="I387" s="516"/>
      <c r="J387" s="183"/>
      <c r="L387" s="52"/>
    </row>
    <row r="388" spans="1:12" s="20" customFormat="1" ht="17.5">
      <c r="A388" s="3"/>
      <c r="B388" s="532" t="s">
        <v>34</v>
      </c>
      <c r="C388" s="533"/>
      <c r="D388" s="570"/>
      <c r="E388" s="571"/>
      <c r="F388" s="571"/>
      <c r="G388" s="571"/>
      <c r="H388" s="571"/>
      <c r="I388" s="572"/>
      <c r="J388" s="183"/>
      <c r="L388" s="52"/>
    </row>
    <row r="389" spans="1:12" s="20" customFormat="1" ht="17.5" hidden="1">
      <c r="A389" s="3"/>
      <c r="B389" s="180"/>
      <c r="C389" s="181"/>
      <c r="D389" s="46"/>
      <c r="E389" s="573" t="str">
        <f>TEXT(D388,"00000")</f>
        <v>00000</v>
      </c>
      <c r="F389" s="573"/>
      <c r="G389" s="573"/>
      <c r="H389" s="573"/>
      <c r="I389" s="574"/>
      <c r="J389" s="183"/>
      <c r="L389" s="52"/>
    </row>
    <row r="390" spans="1:12" s="20" customFormat="1" ht="17.5">
      <c r="A390" s="3"/>
      <c r="B390" s="534" t="s">
        <v>37</v>
      </c>
      <c r="C390" s="535"/>
      <c r="D390" s="551"/>
      <c r="E390" s="577"/>
      <c r="F390" s="577"/>
      <c r="G390" s="577"/>
      <c r="H390" s="577"/>
      <c r="I390" s="578"/>
      <c r="J390" s="183"/>
      <c r="L390" s="52"/>
    </row>
    <row r="391" spans="1:12" s="20" customFormat="1" ht="17.5">
      <c r="A391" s="3"/>
      <c r="B391" s="575"/>
      <c r="C391" s="576"/>
      <c r="D391" s="557"/>
      <c r="E391" s="579"/>
      <c r="F391" s="579"/>
      <c r="G391" s="579"/>
      <c r="H391" s="579"/>
      <c r="I391" s="580"/>
      <c r="J391" s="183"/>
      <c r="L391" s="52"/>
    </row>
    <row r="392" spans="1:12" s="20" customFormat="1" ht="18" thickBot="1">
      <c r="A392" s="3"/>
      <c r="B392" s="581" t="s">
        <v>56</v>
      </c>
      <c r="C392" s="582"/>
      <c r="D392" s="583"/>
      <c r="E392" s="584"/>
      <c r="F392" s="584"/>
      <c r="G392" s="584"/>
      <c r="H392" s="584"/>
      <c r="I392" s="585"/>
      <c r="J392" s="183"/>
      <c r="L392" s="52"/>
    </row>
    <row r="393" spans="1:12" s="20" customFormat="1" ht="17.5">
      <c r="A393" s="3"/>
      <c r="B393" s="559" t="s">
        <v>57</v>
      </c>
      <c r="C393" s="560"/>
      <c r="D393" s="560"/>
      <c r="E393" s="560"/>
      <c r="F393" s="560"/>
      <c r="G393" s="560"/>
      <c r="H393" s="560"/>
      <c r="I393" s="561"/>
      <c r="J393" s="183"/>
      <c r="L393" s="52"/>
    </row>
    <row r="394" spans="1:12" s="20" customFormat="1" ht="18" thickBot="1">
      <c r="A394" s="3"/>
      <c r="B394" s="47" t="s">
        <v>58</v>
      </c>
      <c r="C394" s="182" t="s">
        <v>27</v>
      </c>
      <c r="D394" s="182" t="s">
        <v>59</v>
      </c>
      <c r="E394" s="562" t="s">
        <v>60</v>
      </c>
      <c r="F394" s="563"/>
      <c r="G394" s="182" t="s">
        <v>54</v>
      </c>
      <c r="H394" s="182" t="s">
        <v>61</v>
      </c>
      <c r="I394" s="48" t="s">
        <v>62</v>
      </c>
      <c r="J394" s="183"/>
      <c r="L394" s="52"/>
    </row>
    <row r="395" spans="1:12" s="20" customFormat="1" ht="18" thickTop="1">
      <c r="A395" s="3"/>
      <c r="B395" s="564">
        <v>1</v>
      </c>
      <c r="C395" s="566"/>
      <c r="D395" s="566" t="str">
        <f>IF(C395&gt;0,VLOOKUP(C395,女子登録情報!$A$2:$H$2000,2,0),"")</f>
        <v/>
      </c>
      <c r="E395" s="567" t="str">
        <f>IF(C395&gt;0,VLOOKUP(C395,女子登録情報!$A$2:$H$2000,3,0),"")</f>
        <v/>
      </c>
      <c r="F395" s="568"/>
      <c r="G395" s="566" t="str">
        <f>IF(C395&gt;0,VLOOKUP(C395,女子登録情報!$A$2:$H$2000,4,0),"")</f>
        <v/>
      </c>
      <c r="H395" s="566" t="str">
        <f>IF(C395&gt;0,VLOOKUP(C395,女子登録情報!$A$2:$H$2000,8,0),"")</f>
        <v/>
      </c>
      <c r="I395" s="569" t="str">
        <f>IF(C395&gt;0,VLOOKUP(C395,女子登録情報!$A$2:$H$2000,5,0),"")</f>
        <v/>
      </c>
      <c r="J395" s="183"/>
      <c r="L395" s="52"/>
    </row>
    <row r="396" spans="1:12" s="20" customFormat="1" ht="17.5">
      <c r="A396" s="3"/>
      <c r="B396" s="565"/>
      <c r="C396" s="556"/>
      <c r="D396" s="556"/>
      <c r="E396" s="557"/>
      <c r="F396" s="558"/>
      <c r="G396" s="556"/>
      <c r="H396" s="556"/>
      <c r="I396" s="555"/>
      <c r="J396" s="183"/>
      <c r="L396" s="52"/>
    </row>
    <row r="397" spans="1:12" s="20" customFormat="1" ht="17.5">
      <c r="A397" s="3"/>
      <c r="B397" s="547">
        <v>2</v>
      </c>
      <c r="C397" s="549"/>
      <c r="D397" s="549" t="str">
        <f>IF(C397,VLOOKUP(C397,女子登録情報!$A$2:$H$2000,2,0),"")</f>
        <v/>
      </c>
      <c r="E397" s="551" t="str">
        <f>IF(C397&gt;0,VLOOKUP(C397,女子登録情報!$A$2:$H$2000,3,0),"")</f>
        <v/>
      </c>
      <c r="F397" s="552"/>
      <c r="G397" s="549" t="str">
        <f>IF(C397&gt;0,VLOOKUP(C397,女子登録情報!$A$2:$H$2000,4,0),"")</f>
        <v/>
      </c>
      <c r="H397" s="549" t="str">
        <f>IF(C397&gt;0,VLOOKUP(C397,女子登録情報!$A$2:$H$2000,8,0),"")</f>
        <v/>
      </c>
      <c r="I397" s="515" t="str">
        <f>IF(C397&gt;0,VLOOKUP(C397,女子登録情報!$A$2:$H$2000,5,0),"")</f>
        <v/>
      </c>
      <c r="J397" s="183"/>
      <c r="L397" s="52"/>
    </row>
    <row r="398" spans="1:12" s="20" customFormat="1" ht="17.5">
      <c r="A398" s="3"/>
      <c r="B398" s="565"/>
      <c r="C398" s="556"/>
      <c r="D398" s="556"/>
      <c r="E398" s="557"/>
      <c r="F398" s="558"/>
      <c r="G398" s="556"/>
      <c r="H398" s="556"/>
      <c r="I398" s="555"/>
      <c r="J398" s="183"/>
      <c r="L398" s="52"/>
    </row>
    <row r="399" spans="1:12" s="20" customFormat="1" ht="17.5">
      <c r="A399" s="3"/>
      <c r="B399" s="547">
        <v>3</v>
      </c>
      <c r="C399" s="549"/>
      <c r="D399" s="549" t="str">
        <f>IF(C399,VLOOKUP(C399,女子登録情報!$A$2:$H$2000,2,0),"")</f>
        <v/>
      </c>
      <c r="E399" s="551" t="str">
        <f>IF(C399&gt;0,VLOOKUP(C399,女子登録情報!$A$2:$H$2000,3,0),"")</f>
        <v/>
      </c>
      <c r="F399" s="552"/>
      <c r="G399" s="549" t="str">
        <f>IF(C399&gt;0,VLOOKUP(C399,女子登録情報!$A$2:$H$2000,4,0),"")</f>
        <v/>
      </c>
      <c r="H399" s="549" t="str">
        <f>IF(C399&gt;0,VLOOKUP(C399,女子登録情報!$A$2:$H$2000,8,0),"")</f>
        <v/>
      </c>
      <c r="I399" s="515" t="str">
        <f>IF(C399&gt;0,VLOOKUP(C399,女子登録情報!$A$2:$H$2000,5,0),"")</f>
        <v/>
      </c>
      <c r="J399" s="183"/>
      <c r="L399" s="52"/>
    </row>
    <row r="400" spans="1:12" s="20" customFormat="1" ht="17.5">
      <c r="A400" s="3"/>
      <c r="B400" s="565"/>
      <c r="C400" s="556"/>
      <c r="D400" s="556"/>
      <c r="E400" s="557"/>
      <c r="F400" s="558"/>
      <c r="G400" s="556"/>
      <c r="H400" s="556"/>
      <c r="I400" s="555"/>
      <c r="J400" s="183"/>
      <c r="L400" s="52"/>
    </row>
    <row r="401" spans="1:12" s="20" customFormat="1" ht="17.5">
      <c r="A401" s="3"/>
      <c r="B401" s="547">
        <v>4</v>
      </c>
      <c r="C401" s="549"/>
      <c r="D401" s="549" t="str">
        <f>IF(C401,VLOOKUP(C401,女子登録情報!$A$2:$H$2000,2,0),"")</f>
        <v/>
      </c>
      <c r="E401" s="551" t="str">
        <f>IF(C401&gt;0,VLOOKUP(C401,女子登録情報!$A$2:$H$2000,3,0),"")</f>
        <v/>
      </c>
      <c r="F401" s="552"/>
      <c r="G401" s="549" t="str">
        <f>IF(C401&gt;0,VLOOKUP(C401,女子登録情報!$A$2:$H$2000,4,0),"")</f>
        <v/>
      </c>
      <c r="H401" s="549" t="str">
        <f>IF(C401&gt;0,VLOOKUP(C401,女子登録情報!$A$2:$H$2000,8,0),"")</f>
        <v/>
      </c>
      <c r="I401" s="515" t="str">
        <f>IF(C401&gt;0,VLOOKUP(C401,女子登録情報!$A$2:$H$2000,5,0),"")</f>
        <v/>
      </c>
      <c r="J401" s="183"/>
      <c r="L401" s="52"/>
    </row>
    <row r="402" spans="1:12" s="20" customFormat="1" ht="17.5">
      <c r="A402" s="3"/>
      <c r="B402" s="565"/>
      <c r="C402" s="556"/>
      <c r="D402" s="556"/>
      <c r="E402" s="557"/>
      <c r="F402" s="558"/>
      <c r="G402" s="556"/>
      <c r="H402" s="556"/>
      <c r="I402" s="555"/>
      <c r="J402" s="183"/>
      <c r="L402" s="52"/>
    </row>
    <row r="403" spans="1:12" s="20" customFormat="1" ht="17.5">
      <c r="A403" s="3"/>
      <c r="B403" s="547">
        <v>5</v>
      </c>
      <c r="C403" s="549"/>
      <c r="D403" s="549" t="str">
        <f>IF(C403,VLOOKUP(C403,女子登録情報!$A$2:$H$2000,2,0),"")</f>
        <v/>
      </c>
      <c r="E403" s="551" t="str">
        <f>IF(C403&gt;0,VLOOKUP(C403,女子登録情報!$A$2:$H$2000,3,0),"")</f>
        <v/>
      </c>
      <c r="F403" s="552"/>
      <c r="G403" s="549" t="str">
        <f>IF(C403&gt;0,VLOOKUP(C403,女子登録情報!$A$2:$H$2000,4,0),"")</f>
        <v/>
      </c>
      <c r="H403" s="549" t="str">
        <f>IF(C403&gt;0,VLOOKUP(C403,女子登録情報!$A$2:$H$2000,8,0),"")</f>
        <v/>
      </c>
      <c r="I403" s="515" t="str">
        <f>IF(C403&gt;0,VLOOKUP(C403,女子登録情報!$A$2:$H$2000,5,0),"")</f>
        <v/>
      </c>
      <c r="J403" s="183"/>
      <c r="L403" s="52"/>
    </row>
    <row r="404" spans="1:12" s="20" customFormat="1" ht="17.5">
      <c r="A404" s="3"/>
      <c r="B404" s="565"/>
      <c r="C404" s="556"/>
      <c r="D404" s="556"/>
      <c r="E404" s="557"/>
      <c r="F404" s="558"/>
      <c r="G404" s="556"/>
      <c r="H404" s="556"/>
      <c r="I404" s="555"/>
      <c r="J404" s="183"/>
      <c r="L404" s="52"/>
    </row>
    <row r="405" spans="1:12" s="20" customFormat="1" ht="17.5">
      <c r="A405" s="3"/>
      <c r="B405" s="547">
        <v>6</v>
      </c>
      <c r="C405" s="549"/>
      <c r="D405" s="549" t="str">
        <f>IF(C405,VLOOKUP(C405,女子登録情報!$A$2:$H$2000,2,0),"")</f>
        <v/>
      </c>
      <c r="E405" s="551" t="str">
        <f>IF(C405&gt;0,VLOOKUP(C405,女子登録情報!$A$2:$H$2000,3,0),"")</f>
        <v/>
      </c>
      <c r="F405" s="552"/>
      <c r="G405" s="549" t="str">
        <f>IF(C405&gt;0,VLOOKUP(C405,女子登録情報!$A$2:$H$2000,4,0),"")</f>
        <v/>
      </c>
      <c r="H405" s="549" t="str">
        <f>IF(C405&gt;0,VLOOKUP(C405,女子登録情報!$A$2:$H$2000,8,0),"")</f>
        <v/>
      </c>
      <c r="I405" s="515" t="str">
        <f>IF(C405&gt;0,VLOOKUP(C405,女子登録情報!$A$2:$H$2000,5,0),"")</f>
        <v/>
      </c>
      <c r="J405" s="183"/>
      <c r="L405" s="52"/>
    </row>
    <row r="406" spans="1:12" s="20" customFormat="1" ht="18" thickBot="1">
      <c r="A406" s="3"/>
      <c r="B406" s="548"/>
      <c r="C406" s="550"/>
      <c r="D406" s="550"/>
      <c r="E406" s="553"/>
      <c r="F406" s="554"/>
      <c r="G406" s="550"/>
      <c r="H406" s="550"/>
      <c r="I406" s="516"/>
      <c r="J406" s="183"/>
      <c r="L406" s="52"/>
    </row>
    <row r="407" spans="1:12" s="20" customFormat="1" ht="17.5">
      <c r="A407" s="3"/>
      <c r="B407" s="517" t="s">
        <v>63</v>
      </c>
      <c r="C407" s="518"/>
      <c r="D407" s="518"/>
      <c r="E407" s="518"/>
      <c r="F407" s="518"/>
      <c r="G407" s="518"/>
      <c r="H407" s="518"/>
      <c r="I407" s="519"/>
      <c r="J407" s="183"/>
      <c r="L407" s="52"/>
    </row>
    <row r="408" spans="1:12" s="20" customFormat="1" ht="17.5">
      <c r="A408" s="3"/>
      <c r="B408" s="520"/>
      <c r="C408" s="521"/>
      <c r="D408" s="521"/>
      <c r="E408" s="521"/>
      <c r="F408" s="521"/>
      <c r="G408" s="521"/>
      <c r="H408" s="521"/>
      <c r="I408" s="522"/>
      <c r="J408" s="183"/>
      <c r="L408" s="52"/>
    </row>
    <row r="409" spans="1:12" s="20" customFormat="1" ht="18" thickBot="1">
      <c r="A409" s="3"/>
      <c r="B409" s="523"/>
      <c r="C409" s="524"/>
      <c r="D409" s="524"/>
      <c r="E409" s="524"/>
      <c r="F409" s="524"/>
      <c r="G409" s="524"/>
      <c r="H409" s="524"/>
      <c r="I409" s="525"/>
      <c r="J409" s="183"/>
      <c r="L409" s="52"/>
    </row>
    <row r="410" spans="1:12" s="20" customFormat="1" ht="17.5">
      <c r="A410" s="51"/>
      <c r="B410" s="51"/>
      <c r="C410" s="51"/>
      <c r="D410" s="51"/>
      <c r="E410" s="51"/>
      <c r="F410" s="51"/>
      <c r="G410" s="51"/>
      <c r="H410" s="51"/>
      <c r="I410" s="51"/>
      <c r="J410" s="56"/>
      <c r="L410" s="52"/>
    </row>
    <row r="411" spans="1:12" s="20" customFormat="1" ht="18" thickBot="1">
      <c r="A411" s="3"/>
      <c r="B411" s="3"/>
      <c r="C411" s="3"/>
      <c r="D411" s="3"/>
      <c r="E411" s="3"/>
      <c r="F411" s="3"/>
      <c r="G411" s="3"/>
      <c r="H411" s="3"/>
      <c r="I411" s="3"/>
      <c r="J411" s="54" t="s">
        <v>77</v>
      </c>
      <c r="L411" s="52"/>
    </row>
    <row r="412" spans="1:12" s="20" customFormat="1" ht="17.5">
      <c r="A412" s="3"/>
      <c r="B412" s="743" t="str">
        <f>CONCATENATE('加盟校情報&amp;大会設定'!$G$5,'加盟校情報&amp;大会設定'!$H$5,'加盟校情報&amp;大会設定'!$I$5,'加盟校情報&amp;大会設定'!$J$5,)&amp;"　女子4×400mR"</f>
        <v>第83回東海学生駅伝 兼 第15回東海学生女子駅伝　女子4×400mR</v>
      </c>
      <c r="C412" s="744"/>
      <c r="D412" s="744"/>
      <c r="E412" s="744"/>
      <c r="F412" s="744"/>
      <c r="G412" s="744"/>
      <c r="H412" s="744"/>
      <c r="I412" s="745"/>
      <c r="J412" s="183"/>
      <c r="L412" s="52"/>
    </row>
    <row r="413" spans="1:12" s="20" customFormat="1" ht="18" thickBot="1">
      <c r="A413" s="3"/>
      <c r="B413" s="746"/>
      <c r="C413" s="747"/>
      <c r="D413" s="747"/>
      <c r="E413" s="747"/>
      <c r="F413" s="747"/>
      <c r="G413" s="747"/>
      <c r="H413" s="747"/>
      <c r="I413" s="748"/>
      <c r="J413" s="183"/>
      <c r="L413" s="52"/>
    </row>
    <row r="414" spans="1:12" s="20" customFormat="1" ht="17.5">
      <c r="A414" s="3"/>
      <c r="B414" s="532" t="s">
        <v>54</v>
      </c>
      <c r="C414" s="533"/>
      <c r="D414" s="538" t="str">
        <f>IF(基本情報登録!$D$6&gt;0,基本情報登録!$D$6,"")</f>
        <v/>
      </c>
      <c r="E414" s="539"/>
      <c r="F414" s="539"/>
      <c r="G414" s="539"/>
      <c r="H414" s="540"/>
      <c r="I414" s="55" t="s">
        <v>55</v>
      </c>
      <c r="J414" s="183"/>
      <c r="L414" s="52"/>
    </row>
    <row r="415" spans="1:12" s="20" customFormat="1" ht="17.5">
      <c r="A415" s="3"/>
      <c r="B415" s="534" t="s">
        <v>1</v>
      </c>
      <c r="C415" s="535"/>
      <c r="D415" s="541" t="str">
        <f>IF(基本情報登録!$D$8&gt;0,基本情報登録!$D$8,"")</f>
        <v/>
      </c>
      <c r="E415" s="542"/>
      <c r="F415" s="542"/>
      <c r="G415" s="542"/>
      <c r="H415" s="543"/>
      <c r="I415" s="515"/>
      <c r="J415" s="183"/>
      <c r="L415" s="52"/>
    </row>
    <row r="416" spans="1:12" s="20" customFormat="1" ht="18" thickBot="1">
      <c r="A416" s="3"/>
      <c r="B416" s="536"/>
      <c r="C416" s="537"/>
      <c r="D416" s="544"/>
      <c r="E416" s="545"/>
      <c r="F416" s="545"/>
      <c r="G416" s="545"/>
      <c r="H416" s="546"/>
      <c r="I416" s="516"/>
      <c r="J416" s="183"/>
      <c r="L416" s="52"/>
    </row>
    <row r="417" spans="1:12" s="20" customFormat="1" ht="17.5">
      <c r="A417" s="3"/>
      <c r="B417" s="532" t="s">
        <v>34</v>
      </c>
      <c r="C417" s="533"/>
      <c r="D417" s="570"/>
      <c r="E417" s="571"/>
      <c r="F417" s="571"/>
      <c r="G417" s="571"/>
      <c r="H417" s="571"/>
      <c r="I417" s="572"/>
      <c r="J417" s="183"/>
      <c r="L417" s="52"/>
    </row>
    <row r="418" spans="1:12" s="20" customFormat="1" ht="17.5" hidden="1">
      <c r="A418" s="3"/>
      <c r="B418" s="180"/>
      <c r="C418" s="181"/>
      <c r="D418" s="46"/>
      <c r="E418" s="573" t="str">
        <f>TEXT(D417,"00000")</f>
        <v>00000</v>
      </c>
      <c r="F418" s="573"/>
      <c r="G418" s="573"/>
      <c r="H418" s="573"/>
      <c r="I418" s="574"/>
      <c r="J418" s="183"/>
      <c r="L418" s="52"/>
    </row>
    <row r="419" spans="1:12" s="20" customFormat="1" ht="17.5">
      <c r="A419" s="3"/>
      <c r="B419" s="534" t="s">
        <v>37</v>
      </c>
      <c r="C419" s="535"/>
      <c r="D419" s="551"/>
      <c r="E419" s="577"/>
      <c r="F419" s="577"/>
      <c r="G419" s="577"/>
      <c r="H419" s="577"/>
      <c r="I419" s="578"/>
      <c r="J419" s="183"/>
      <c r="L419" s="52"/>
    </row>
    <row r="420" spans="1:12" s="20" customFormat="1" ht="17.5">
      <c r="A420" s="3"/>
      <c r="B420" s="575"/>
      <c r="C420" s="576"/>
      <c r="D420" s="557"/>
      <c r="E420" s="579"/>
      <c r="F420" s="579"/>
      <c r="G420" s="579"/>
      <c r="H420" s="579"/>
      <c r="I420" s="580"/>
      <c r="J420" s="183"/>
      <c r="L420" s="52"/>
    </row>
    <row r="421" spans="1:12" s="20" customFormat="1" ht="18" thickBot="1">
      <c r="A421" s="3"/>
      <c r="B421" s="581" t="s">
        <v>56</v>
      </c>
      <c r="C421" s="582"/>
      <c r="D421" s="583"/>
      <c r="E421" s="584"/>
      <c r="F421" s="584"/>
      <c r="G421" s="584"/>
      <c r="H421" s="584"/>
      <c r="I421" s="585"/>
      <c r="J421" s="183"/>
      <c r="L421" s="52"/>
    </row>
    <row r="422" spans="1:12" s="20" customFormat="1" ht="17.5">
      <c r="A422" s="3"/>
      <c r="B422" s="559" t="s">
        <v>57</v>
      </c>
      <c r="C422" s="560"/>
      <c r="D422" s="560"/>
      <c r="E422" s="560"/>
      <c r="F422" s="560"/>
      <c r="G422" s="560"/>
      <c r="H422" s="560"/>
      <c r="I422" s="561"/>
      <c r="J422" s="183"/>
      <c r="L422" s="52"/>
    </row>
    <row r="423" spans="1:12" s="20" customFormat="1" ht="18" thickBot="1">
      <c r="A423" s="3"/>
      <c r="B423" s="47" t="s">
        <v>58</v>
      </c>
      <c r="C423" s="182" t="s">
        <v>27</v>
      </c>
      <c r="D423" s="182" t="s">
        <v>59</v>
      </c>
      <c r="E423" s="562" t="s">
        <v>60</v>
      </c>
      <c r="F423" s="563"/>
      <c r="G423" s="182" t="s">
        <v>54</v>
      </c>
      <c r="H423" s="182" t="s">
        <v>61</v>
      </c>
      <c r="I423" s="48" t="s">
        <v>62</v>
      </c>
      <c r="J423" s="183"/>
      <c r="L423" s="52"/>
    </row>
    <row r="424" spans="1:12" s="20" customFormat="1" ht="18" thickTop="1">
      <c r="A424" s="3"/>
      <c r="B424" s="564">
        <v>1</v>
      </c>
      <c r="C424" s="566"/>
      <c r="D424" s="566" t="str">
        <f>IF(C424&gt;0,VLOOKUP(C424,女子登録情報!$A$2:$H$2000,2,0),"")</f>
        <v/>
      </c>
      <c r="E424" s="567" t="str">
        <f>IF(C424&gt;0,VLOOKUP(C424,女子登録情報!$A$2:$H$2000,3,0),"")</f>
        <v/>
      </c>
      <c r="F424" s="568"/>
      <c r="G424" s="566" t="str">
        <f>IF(C424&gt;0,VLOOKUP(C424,女子登録情報!$A$2:$H$2000,4,0),"")</f>
        <v/>
      </c>
      <c r="H424" s="566" t="str">
        <f>IF(C424&gt;0,VLOOKUP(C424,女子登録情報!$A$2:$H$2000,8,0),"")</f>
        <v/>
      </c>
      <c r="I424" s="569" t="str">
        <f>IF(C424&gt;0,VLOOKUP(C424,女子登録情報!$A$2:$H$2000,5,0),"")</f>
        <v/>
      </c>
      <c r="J424" s="183"/>
      <c r="L424" s="52"/>
    </row>
    <row r="425" spans="1:12" s="20" customFormat="1" ht="17.5">
      <c r="A425" s="3"/>
      <c r="B425" s="565"/>
      <c r="C425" s="556"/>
      <c r="D425" s="556"/>
      <c r="E425" s="557"/>
      <c r="F425" s="558"/>
      <c r="G425" s="556"/>
      <c r="H425" s="556"/>
      <c r="I425" s="555"/>
      <c r="J425" s="183"/>
      <c r="L425" s="52"/>
    </row>
    <row r="426" spans="1:12" s="20" customFormat="1" ht="17.5">
      <c r="A426" s="3"/>
      <c r="B426" s="547">
        <v>2</v>
      </c>
      <c r="C426" s="549"/>
      <c r="D426" s="549" t="str">
        <f>IF(C426,VLOOKUP(C426,女子登録情報!$A$2:$H$2000,2,0),"")</f>
        <v/>
      </c>
      <c r="E426" s="551" t="str">
        <f>IF(C426&gt;0,VLOOKUP(C426,女子登録情報!$A$2:$H$2000,3,0),"")</f>
        <v/>
      </c>
      <c r="F426" s="552"/>
      <c r="G426" s="549" t="str">
        <f>IF(C426&gt;0,VLOOKUP(C426,女子登録情報!$A$2:$H$2000,4,0),"")</f>
        <v/>
      </c>
      <c r="H426" s="549" t="str">
        <f>IF(C426&gt;0,VLOOKUP(C426,女子登録情報!$A$2:$H$2000,8,0),"")</f>
        <v/>
      </c>
      <c r="I426" s="515" t="str">
        <f>IF(C426&gt;0,VLOOKUP(C426,女子登録情報!$A$2:$H$2000,5,0),"")</f>
        <v/>
      </c>
      <c r="J426" s="183"/>
      <c r="L426" s="52"/>
    </row>
    <row r="427" spans="1:12" s="20" customFormat="1" ht="17.5">
      <c r="A427" s="3"/>
      <c r="B427" s="565"/>
      <c r="C427" s="556"/>
      <c r="D427" s="556"/>
      <c r="E427" s="557"/>
      <c r="F427" s="558"/>
      <c r="G427" s="556"/>
      <c r="H427" s="556"/>
      <c r="I427" s="555"/>
      <c r="J427" s="183"/>
      <c r="L427" s="52"/>
    </row>
    <row r="428" spans="1:12" s="20" customFormat="1" ht="17.5">
      <c r="A428" s="3"/>
      <c r="B428" s="547">
        <v>3</v>
      </c>
      <c r="C428" s="549"/>
      <c r="D428" s="549" t="str">
        <f>IF(C428,VLOOKUP(C428,女子登録情報!$A$2:$H$2000,2,0),"")</f>
        <v/>
      </c>
      <c r="E428" s="551" t="str">
        <f>IF(C428&gt;0,VLOOKUP(C428,女子登録情報!$A$2:$H$2000,3,0),"")</f>
        <v/>
      </c>
      <c r="F428" s="552"/>
      <c r="G428" s="549" t="str">
        <f>IF(C428&gt;0,VLOOKUP(C428,女子登録情報!$A$2:$H$2000,4,0),"")</f>
        <v/>
      </c>
      <c r="H428" s="549" t="str">
        <f>IF(C428&gt;0,VLOOKUP(C428,女子登録情報!$A$2:$H$2000,8,0),"")</f>
        <v/>
      </c>
      <c r="I428" s="515" t="str">
        <f>IF(C428&gt;0,VLOOKUP(C428,女子登録情報!$A$2:$H$2000,5,0),"")</f>
        <v/>
      </c>
      <c r="J428" s="183"/>
      <c r="L428" s="52"/>
    </row>
    <row r="429" spans="1:12" s="20" customFormat="1" ht="17.5">
      <c r="A429" s="3"/>
      <c r="B429" s="565"/>
      <c r="C429" s="556"/>
      <c r="D429" s="556"/>
      <c r="E429" s="557"/>
      <c r="F429" s="558"/>
      <c r="G429" s="556"/>
      <c r="H429" s="556"/>
      <c r="I429" s="555"/>
      <c r="J429" s="183"/>
      <c r="L429" s="52"/>
    </row>
    <row r="430" spans="1:12" s="20" customFormat="1" ht="17.5">
      <c r="A430" s="3"/>
      <c r="B430" s="547">
        <v>4</v>
      </c>
      <c r="C430" s="549"/>
      <c r="D430" s="549" t="str">
        <f>IF(C430,VLOOKUP(C430,女子登録情報!$A$2:$H$2000,2,0),"")</f>
        <v/>
      </c>
      <c r="E430" s="551" t="str">
        <f>IF(C430&gt;0,VLOOKUP(C430,女子登録情報!$A$2:$H$2000,3,0),"")</f>
        <v/>
      </c>
      <c r="F430" s="552"/>
      <c r="G430" s="549" t="str">
        <f>IF(C430&gt;0,VLOOKUP(C430,女子登録情報!$A$2:$H$2000,4,0),"")</f>
        <v/>
      </c>
      <c r="H430" s="549" t="str">
        <f>IF(C430&gt;0,VLOOKUP(C430,女子登録情報!$A$2:$H$2000,8,0),"")</f>
        <v/>
      </c>
      <c r="I430" s="515" t="str">
        <f>IF(C430&gt;0,VLOOKUP(C430,女子登録情報!$A$2:$H$2000,5,0),"")</f>
        <v/>
      </c>
      <c r="J430" s="183"/>
      <c r="L430" s="52"/>
    </row>
    <row r="431" spans="1:12" s="20" customFormat="1" ht="17.5">
      <c r="A431" s="3"/>
      <c r="B431" s="565"/>
      <c r="C431" s="556"/>
      <c r="D431" s="556"/>
      <c r="E431" s="557"/>
      <c r="F431" s="558"/>
      <c r="G431" s="556"/>
      <c r="H431" s="556"/>
      <c r="I431" s="555"/>
      <c r="J431" s="183"/>
      <c r="L431" s="52"/>
    </row>
    <row r="432" spans="1:12" s="20" customFormat="1" ht="17.5">
      <c r="A432" s="3"/>
      <c r="B432" s="547">
        <v>5</v>
      </c>
      <c r="C432" s="549"/>
      <c r="D432" s="549" t="str">
        <f>IF(C432,VLOOKUP(C432,女子登録情報!$A$2:$H$2000,2,0),"")</f>
        <v/>
      </c>
      <c r="E432" s="551" t="str">
        <f>IF(C432&gt;0,VLOOKUP(C432,女子登録情報!$A$2:$H$2000,3,0),"")</f>
        <v/>
      </c>
      <c r="F432" s="552"/>
      <c r="G432" s="549" t="str">
        <f>IF(C432&gt;0,VLOOKUP(C432,女子登録情報!$A$2:$H$2000,4,0),"")</f>
        <v/>
      </c>
      <c r="H432" s="549" t="str">
        <f>IF(C432&gt;0,VLOOKUP(C432,女子登録情報!$A$2:$H$2000,8,0),"")</f>
        <v/>
      </c>
      <c r="I432" s="515" t="str">
        <f>IF(C432&gt;0,VLOOKUP(C432,女子登録情報!$A$2:$H$2000,5,0),"")</f>
        <v/>
      </c>
      <c r="J432" s="183"/>
      <c r="L432" s="52"/>
    </row>
    <row r="433" spans="1:12" s="20" customFormat="1" ht="17.5">
      <c r="A433" s="3"/>
      <c r="B433" s="565"/>
      <c r="C433" s="556"/>
      <c r="D433" s="556"/>
      <c r="E433" s="557"/>
      <c r="F433" s="558"/>
      <c r="G433" s="556"/>
      <c r="H433" s="556"/>
      <c r="I433" s="555"/>
      <c r="J433" s="183"/>
      <c r="L433" s="52"/>
    </row>
    <row r="434" spans="1:12" s="20" customFormat="1" ht="17.5">
      <c r="A434" s="3"/>
      <c r="B434" s="547">
        <v>6</v>
      </c>
      <c r="C434" s="549"/>
      <c r="D434" s="549" t="str">
        <f>IF(C434,VLOOKUP(C434,女子登録情報!$A$2:$H$2000,2,0),"")</f>
        <v/>
      </c>
      <c r="E434" s="551" t="str">
        <f>IF(C434&gt;0,VLOOKUP(C434,女子登録情報!$A$2:$H$2000,3,0),"")</f>
        <v/>
      </c>
      <c r="F434" s="552"/>
      <c r="G434" s="549" t="str">
        <f>IF(C434&gt;0,VLOOKUP(C434,女子登録情報!$A$2:$H$2000,4,0),"")</f>
        <v/>
      </c>
      <c r="H434" s="549" t="str">
        <f>IF(C434&gt;0,VLOOKUP(C434,女子登録情報!$A$2:$H$2000,8,0),"")</f>
        <v/>
      </c>
      <c r="I434" s="515" t="str">
        <f>IF(C434&gt;0,VLOOKUP(C434,女子登録情報!$A$2:$H$2000,5,0),"")</f>
        <v/>
      </c>
      <c r="J434" s="183"/>
      <c r="L434" s="52"/>
    </row>
    <row r="435" spans="1:12" s="20" customFormat="1" ht="18" thickBot="1">
      <c r="A435" s="3"/>
      <c r="B435" s="548"/>
      <c r="C435" s="550"/>
      <c r="D435" s="550"/>
      <c r="E435" s="553"/>
      <c r="F435" s="554"/>
      <c r="G435" s="550"/>
      <c r="H435" s="550"/>
      <c r="I435" s="516"/>
      <c r="J435" s="183"/>
      <c r="L435" s="52"/>
    </row>
    <row r="436" spans="1:12" s="20" customFormat="1" ht="17.5">
      <c r="A436" s="3"/>
      <c r="B436" s="517" t="s">
        <v>63</v>
      </c>
      <c r="C436" s="518"/>
      <c r="D436" s="518"/>
      <c r="E436" s="518"/>
      <c r="F436" s="518"/>
      <c r="G436" s="518"/>
      <c r="H436" s="518"/>
      <c r="I436" s="519"/>
      <c r="J436" s="183"/>
      <c r="L436" s="52"/>
    </row>
    <row r="437" spans="1:12" s="20" customFormat="1" ht="17.5">
      <c r="A437" s="3"/>
      <c r="B437" s="520"/>
      <c r="C437" s="521"/>
      <c r="D437" s="521"/>
      <c r="E437" s="521"/>
      <c r="F437" s="521"/>
      <c r="G437" s="521"/>
      <c r="H437" s="521"/>
      <c r="I437" s="522"/>
      <c r="J437" s="183"/>
      <c r="L437" s="52"/>
    </row>
    <row r="438" spans="1:12" s="20" customFormat="1" ht="18" thickBot="1">
      <c r="A438" s="3"/>
      <c r="B438" s="523"/>
      <c r="C438" s="524"/>
      <c r="D438" s="524"/>
      <c r="E438" s="524"/>
      <c r="F438" s="524"/>
      <c r="G438" s="524"/>
      <c r="H438" s="524"/>
      <c r="I438" s="525"/>
      <c r="J438" s="183"/>
      <c r="L438" s="52"/>
    </row>
    <row r="439" spans="1:12" s="20" customFormat="1" ht="17.5">
      <c r="A439" s="51"/>
      <c r="B439" s="51"/>
      <c r="C439" s="51"/>
      <c r="D439" s="51"/>
      <c r="E439" s="51"/>
      <c r="F439" s="51"/>
      <c r="G439" s="51"/>
      <c r="H439" s="51"/>
      <c r="I439" s="51"/>
      <c r="J439" s="56"/>
      <c r="L439" s="52"/>
    </row>
    <row r="440" spans="1:12" s="20" customFormat="1" ht="18" thickBot="1">
      <c r="A440" s="3"/>
      <c r="B440" s="3"/>
      <c r="C440" s="3"/>
      <c r="D440" s="3"/>
      <c r="E440" s="3"/>
      <c r="F440" s="3"/>
      <c r="G440" s="3"/>
      <c r="H440" s="3"/>
      <c r="I440" s="3"/>
      <c r="J440" s="54" t="s">
        <v>78</v>
      </c>
      <c r="L440" s="52"/>
    </row>
    <row r="441" spans="1:12" s="20" customFormat="1" ht="17.5">
      <c r="A441" s="3"/>
      <c r="B441" s="743" t="str">
        <f>CONCATENATE('加盟校情報&amp;大会設定'!$G$5,'加盟校情報&amp;大会設定'!$H$5,'加盟校情報&amp;大会設定'!$I$5,'加盟校情報&amp;大会設定'!$J$5,)&amp;"　女子4×400mR"</f>
        <v>第83回東海学生駅伝 兼 第15回東海学生女子駅伝　女子4×400mR</v>
      </c>
      <c r="C441" s="744"/>
      <c r="D441" s="744"/>
      <c r="E441" s="744"/>
      <c r="F441" s="744"/>
      <c r="G441" s="744"/>
      <c r="H441" s="744"/>
      <c r="I441" s="745"/>
      <c r="J441" s="183"/>
      <c r="L441" s="52"/>
    </row>
    <row r="442" spans="1:12" s="20" customFormat="1" ht="18" thickBot="1">
      <c r="A442" s="3"/>
      <c r="B442" s="746"/>
      <c r="C442" s="747"/>
      <c r="D442" s="747"/>
      <c r="E442" s="747"/>
      <c r="F442" s="747"/>
      <c r="G442" s="747"/>
      <c r="H442" s="747"/>
      <c r="I442" s="748"/>
      <c r="J442" s="183"/>
      <c r="L442" s="52"/>
    </row>
    <row r="443" spans="1:12" s="20" customFormat="1" ht="17.5">
      <c r="A443" s="3"/>
      <c r="B443" s="532" t="s">
        <v>54</v>
      </c>
      <c r="C443" s="533"/>
      <c r="D443" s="538" t="str">
        <f>IF(基本情報登録!$D$6&gt;0,基本情報登録!$D$6,"")</f>
        <v/>
      </c>
      <c r="E443" s="539"/>
      <c r="F443" s="539"/>
      <c r="G443" s="539"/>
      <c r="H443" s="540"/>
      <c r="I443" s="55" t="s">
        <v>55</v>
      </c>
      <c r="J443" s="183"/>
      <c r="L443" s="52"/>
    </row>
    <row r="444" spans="1:12" s="20" customFormat="1" ht="17.5">
      <c r="A444" s="3"/>
      <c r="B444" s="534" t="s">
        <v>1</v>
      </c>
      <c r="C444" s="535"/>
      <c r="D444" s="541" t="str">
        <f>IF(基本情報登録!$D$8&gt;0,基本情報登録!$D$8,"")</f>
        <v/>
      </c>
      <c r="E444" s="542"/>
      <c r="F444" s="542"/>
      <c r="G444" s="542"/>
      <c r="H444" s="543"/>
      <c r="I444" s="515"/>
      <c r="J444" s="183"/>
      <c r="L444" s="52"/>
    </row>
    <row r="445" spans="1:12" s="20" customFormat="1" ht="18" thickBot="1">
      <c r="A445" s="3"/>
      <c r="B445" s="536"/>
      <c r="C445" s="537"/>
      <c r="D445" s="544"/>
      <c r="E445" s="545"/>
      <c r="F445" s="545"/>
      <c r="G445" s="545"/>
      <c r="H445" s="546"/>
      <c r="I445" s="516"/>
      <c r="J445" s="183"/>
      <c r="L445" s="52"/>
    </row>
    <row r="446" spans="1:12" s="20" customFormat="1" ht="17.5">
      <c r="A446" s="3"/>
      <c r="B446" s="532" t="s">
        <v>34</v>
      </c>
      <c r="C446" s="533"/>
      <c r="D446" s="570"/>
      <c r="E446" s="571"/>
      <c r="F446" s="571"/>
      <c r="G446" s="571"/>
      <c r="H446" s="571"/>
      <c r="I446" s="572"/>
      <c r="J446" s="183"/>
      <c r="L446" s="52"/>
    </row>
    <row r="447" spans="1:12" s="20" customFormat="1" ht="17.5" hidden="1">
      <c r="A447" s="3"/>
      <c r="B447" s="180"/>
      <c r="C447" s="181"/>
      <c r="D447" s="46"/>
      <c r="E447" s="573" t="str">
        <f>TEXT(D446,"00000")</f>
        <v>00000</v>
      </c>
      <c r="F447" s="573"/>
      <c r="G447" s="573"/>
      <c r="H447" s="573"/>
      <c r="I447" s="574"/>
      <c r="J447" s="183"/>
      <c r="L447" s="52"/>
    </row>
    <row r="448" spans="1:12" s="20" customFormat="1" ht="17.5">
      <c r="A448" s="3"/>
      <c r="B448" s="534" t="s">
        <v>37</v>
      </c>
      <c r="C448" s="535"/>
      <c r="D448" s="551"/>
      <c r="E448" s="577"/>
      <c r="F448" s="577"/>
      <c r="G448" s="577"/>
      <c r="H448" s="577"/>
      <c r="I448" s="578"/>
      <c r="J448" s="183"/>
      <c r="L448" s="52"/>
    </row>
    <row r="449" spans="1:12" s="20" customFormat="1" ht="17.5">
      <c r="A449" s="3"/>
      <c r="B449" s="575"/>
      <c r="C449" s="576"/>
      <c r="D449" s="557"/>
      <c r="E449" s="579"/>
      <c r="F449" s="579"/>
      <c r="G449" s="579"/>
      <c r="H449" s="579"/>
      <c r="I449" s="580"/>
      <c r="J449" s="183"/>
      <c r="L449" s="52"/>
    </row>
    <row r="450" spans="1:12" s="20" customFormat="1" ht="18" thickBot="1">
      <c r="A450" s="3"/>
      <c r="B450" s="581" t="s">
        <v>56</v>
      </c>
      <c r="C450" s="582"/>
      <c r="D450" s="583"/>
      <c r="E450" s="584"/>
      <c r="F450" s="584"/>
      <c r="G450" s="584"/>
      <c r="H450" s="584"/>
      <c r="I450" s="585"/>
      <c r="J450" s="183"/>
      <c r="L450" s="52"/>
    </row>
    <row r="451" spans="1:12" s="20" customFormat="1" ht="17.5">
      <c r="A451" s="3"/>
      <c r="B451" s="559" t="s">
        <v>57</v>
      </c>
      <c r="C451" s="560"/>
      <c r="D451" s="560"/>
      <c r="E451" s="560"/>
      <c r="F451" s="560"/>
      <c r="G451" s="560"/>
      <c r="H451" s="560"/>
      <c r="I451" s="561"/>
      <c r="J451" s="183"/>
      <c r="L451" s="52"/>
    </row>
    <row r="452" spans="1:12" s="20" customFormat="1" ht="18" thickBot="1">
      <c r="A452" s="3"/>
      <c r="B452" s="47" t="s">
        <v>58</v>
      </c>
      <c r="C452" s="182" t="s">
        <v>27</v>
      </c>
      <c r="D452" s="182" t="s">
        <v>59</v>
      </c>
      <c r="E452" s="562" t="s">
        <v>60</v>
      </c>
      <c r="F452" s="563"/>
      <c r="G452" s="182" t="s">
        <v>54</v>
      </c>
      <c r="H452" s="182" t="s">
        <v>61</v>
      </c>
      <c r="I452" s="48" t="s">
        <v>62</v>
      </c>
      <c r="J452" s="183"/>
      <c r="L452" s="52"/>
    </row>
    <row r="453" spans="1:12" s="20" customFormat="1" ht="18" thickTop="1">
      <c r="A453" s="3"/>
      <c r="B453" s="564">
        <v>1</v>
      </c>
      <c r="C453" s="566"/>
      <c r="D453" s="566" t="str">
        <f>IF(C453&gt;0,VLOOKUP(C453,女子登録情報!$A$2:$H$2000,2,0),"")</f>
        <v/>
      </c>
      <c r="E453" s="567" t="str">
        <f>IF(C453&gt;0,VLOOKUP(C453,女子登録情報!$A$2:$H$2000,3,0),"")</f>
        <v/>
      </c>
      <c r="F453" s="568"/>
      <c r="G453" s="566" t="str">
        <f>IF(C453&gt;0,VLOOKUP(C453,女子登録情報!$A$2:$H$2000,4,0),"")</f>
        <v/>
      </c>
      <c r="H453" s="566" t="str">
        <f>IF(C453&gt;0,VLOOKUP(C453,女子登録情報!$A$2:$H$2000,8,0),"")</f>
        <v/>
      </c>
      <c r="I453" s="569" t="str">
        <f>IF(C453&gt;0,VLOOKUP(C453,女子登録情報!$A$2:$H$2000,5,0),"")</f>
        <v/>
      </c>
      <c r="J453" s="183"/>
      <c r="L453" s="52"/>
    </row>
    <row r="454" spans="1:12" s="20" customFormat="1" ht="17.5">
      <c r="A454" s="3"/>
      <c r="B454" s="565"/>
      <c r="C454" s="556"/>
      <c r="D454" s="556"/>
      <c r="E454" s="557"/>
      <c r="F454" s="558"/>
      <c r="G454" s="556"/>
      <c r="H454" s="556"/>
      <c r="I454" s="555"/>
      <c r="J454" s="183"/>
      <c r="L454" s="52"/>
    </row>
    <row r="455" spans="1:12" s="20" customFormat="1" ht="17.5">
      <c r="A455" s="3"/>
      <c r="B455" s="547">
        <v>2</v>
      </c>
      <c r="C455" s="549"/>
      <c r="D455" s="549" t="str">
        <f>IF(C455,VLOOKUP(C455,女子登録情報!$A$2:$H$2000,2,0),"")</f>
        <v/>
      </c>
      <c r="E455" s="551" t="str">
        <f>IF(C455&gt;0,VLOOKUP(C455,女子登録情報!$A$2:$H$2000,3,0),"")</f>
        <v/>
      </c>
      <c r="F455" s="552"/>
      <c r="G455" s="549" t="str">
        <f>IF(C455&gt;0,VLOOKUP(C455,女子登録情報!$A$2:$H$2000,4,0),"")</f>
        <v/>
      </c>
      <c r="H455" s="549" t="str">
        <f>IF(C455&gt;0,VLOOKUP(C455,女子登録情報!$A$2:$H$2000,8,0),"")</f>
        <v/>
      </c>
      <c r="I455" s="515" t="str">
        <f>IF(C455&gt;0,VLOOKUP(C455,女子登録情報!$A$2:$H$2000,5,0),"")</f>
        <v/>
      </c>
      <c r="J455" s="183"/>
      <c r="L455" s="52"/>
    </row>
    <row r="456" spans="1:12" s="20" customFormat="1" ht="17.5">
      <c r="A456" s="3"/>
      <c r="B456" s="565"/>
      <c r="C456" s="556"/>
      <c r="D456" s="556"/>
      <c r="E456" s="557"/>
      <c r="F456" s="558"/>
      <c r="G456" s="556"/>
      <c r="H456" s="556"/>
      <c r="I456" s="555"/>
      <c r="J456" s="183"/>
      <c r="L456" s="52"/>
    </row>
    <row r="457" spans="1:12" s="20" customFormat="1" ht="17.5">
      <c r="A457" s="3"/>
      <c r="B457" s="547">
        <v>3</v>
      </c>
      <c r="C457" s="549"/>
      <c r="D457" s="549" t="str">
        <f>IF(C457,VLOOKUP(C457,女子登録情報!$A$2:$H$2000,2,0),"")</f>
        <v/>
      </c>
      <c r="E457" s="551" t="str">
        <f>IF(C457&gt;0,VLOOKUP(C457,女子登録情報!$A$2:$H$2000,3,0),"")</f>
        <v/>
      </c>
      <c r="F457" s="552"/>
      <c r="G457" s="549" t="str">
        <f>IF(C457&gt;0,VLOOKUP(C457,女子登録情報!$A$2:$H$2000,4,0),"")</f>
        <v/>
      </c>
      <c r="H457" s="549" t="str">
        <f>IF(C457&gt;0,VLOOKUP(C457,女子登録情報!$A$2:$H$2000,8,0),"")</f>
        <v/>
      </c>
      <c r="I457" s="515" t="str">
        <f>IF(C457&gt;0,VLOOKUP(C457,女子登録情報!$A$2:$H$2000,5,0),"")</f>
        <v/>
      </c>
      <c r="J457" s="183"/>
      <c r="L457" s="52"/>
    </row>
    <row r="458" spans="1:12" s="20" customFormat="1" ht="17.5">
      <c r="A458" s="3"/>
      <c r="B458" s="565"/>
      <c r="C458" s="556"/>
      <c r="D458" s="556"/>
      <c r="E458" s="557"/>
      <c r="F458" s="558"/>
      <c r="G458" s="556"/>
      <c r="H458" s="556"/>
      <c r="I458" s="555"/>
      <c r="J458" s="183"/>
      <c r="L458" s="52"/>
    </row>
    <row r="459" spans="1:12" s="20" customFormat="1" ht="17.5">
      <c r="A459" s="3"/>
      <c r="B459" s="547">
        <v>4</v>
      </c>
      <c r="C459" s="549"/>
      <c r="D459" s="549" t="str">
        <f>IF(C459,VLOOKUP(C459,女子登録情報!$A$2:$H$2000,2,0),"")</f>
        <v/>
      </c>
      <c r="E459" s="551" t="str">
        <f>IF(C459&gt;0,VLOOKUP(C459,女子登録情報!$A$2:$H$2000,3,0),"")</f>
        <v/>
      </c>
      <c r="F459" s="552"/>
      <c r="G459" s="549" t="str">
        <f>IF(C459&gt;0,VLOOKUP(C459,女子登録情報!$A$2:$H$2000,4,0),"")</f>
        <v/>
      </c>
      <c r="H459" s="549" t="str">
        <f>IF(C459&gt;0,VLOOKUP(C459,女子登録情報!$A$2:$H$2000,8,0),"")</f>
        <v/>
      </c>
      <c r="I459" s="515" t="str">
        <f>IF(C459&gt;0,VLOOKUP(C459,女子登録情報!$A$2:$H$2000,5,0),"")</f>
        <v/>
      </c>
      <c r="J459" s="183"/>
      <c r="L459" s="52"/>
    </row>
    <row r="460" spans="1:12" s="20" customFormat="1" ht="17.5">
      <c r="A460" s="3"/>
      <c r="B460" s="565"/>
      <c r="C460" s="556"/>
      <c r="D460" s="556"/>
      <c r="E460" s="557"/>
      <c r="F460" s="558"/>
      <c r="G460" s="556"/>
      <c r="H460" s="556"/>
      <c r="I460" s="555"/>
      <c r="J460" s="183"/>
      <c r="L460" s="52"/>
    </row>
    <row r="461" spans="1:12" s="20" customFormat="1" ht="17.5">
      <c r="A461" s="3"/>
      <c r="B461" s="547">
        <v>5</v>
      </c>
      <c r="C461" s="549"/>
      <c r="D461" s="549" t="str">
        <f>IF(C461,VLOOKUP(C461,女子登録情報!$A$2:$H$2000,2,0),"")</f>
        <v/>
      </c>
      <c r="E461" s="551" t="str">
        <f>IF(C461&gt;0,VLOOKUP(C461,女子登録情報!$A$2:$H$2000,3,0),"")</f>
        <v/>
      </c>
      <c r="F461" s="552"/>
      <c r="G461" s="549" t="str">
        <f>IF(C461&gt;0,VLOOKUP(C461,女子登録情報!$A$2:$H$2000,4,0),"")</f>
        <v/>
      </c>
      <c r="H461" s="549" t="str">
        <f>IF(C461&gt;0,VLOOKUP(C461,女子登録情報!$A$2:$H$2000,8,0),"")</f>
        <v/>
      </c>
      <c r="I461" s="515" t="str">
        <f>IF(C461&gt;0,VLOOKUP(C461,女子登録情報!$A$2:$H$2000,5,0),"")</f>
        <v/>
      </c>
      <c r="J461" s="183"/>
      <c r="L461" s="52"/>
    </row>
    <row r="462" spans="1:12" s="20" customFormat="1" ht="17.5">
      <c r="A462" s="3"/>
      <c r="B462" s="565"/>
      <c r="C462" s="556"/>
      <c r="D462" s="556"/>
      <c r="E462" s="557"/>
      <c r="F462" s="558"/>
      <c r="G462" s="556"/>
      <c r="H462" s="556"/>
      <c r="I462" s="555"/>
      <c r="J462" s="183"/>
      <c r="L462" s="52"/>
    </row>
    <row r="463" spans="1:12" s="20" customFormat="1" ht="17.5">
      <c r="A463" s="3"/>
      <c r="B463" s="547">
        <v>6</v>
      </c>
      <c r="C463" s="549"/>
      <c r="D463" s="549" t="str">
        <f>IF(C463,VLOOKUP(C463,女子登録情報!$A$2:$H$2000,2,0),"")</f>
        <v/>
      </c>
      <c r="E463" s="551" t="str">
        <f>IF(C463&gt;0,VLOOKUP(C463,女子登録情報!$A$2:$H$2000,3,0),"")</f>
        <v/>
      </c>
      <c r="F463" s="552"/>
      <c r="G463" s="549" t="str">
        <f>IF(C463&gt;0,VLOOKUP(C463,女子登録情報!$A$2:$H$2000,4,0),"")</f>
        <v/>
      </c>
      <c r="H463" s="549" t="str">
        <f>IF(C463&gt;0,VLOOKUP(C463,女子登録情報!$A$2:$H$2000,8,0),"")</f>
        <v/>
      </c>
      <c r="I463" s="515" t="str">
        <f>IF(C463&gt;0,VLOOKUP(C463,女子登録情報!$A$2:$H$2000,5,0),"")</f>
        <v/>
      </c>
      <c r="J463" s="183"/>
      <c r="L463" s="52"/>
    </row>
    <row r="464" spans="1:12" s="20" customFormat="1" ht="18" thickBot="1">
      <c r="A464" s="3"/>
      <c r="B464" s="548"/>
      <c r="C464" s="550"/>
      <c r="D464" s="550"/>
      <c r="E464" s="553"/>
      <c r="F464" s="554"/>
      <c r="G464" s="550"/>
      <c r="H464" s="550"/>
      <c r="I464" s="516"/>
      <c r="J464" s="183"/>
      <c r="L464" s="52"/>
    </row>
    <row r="465" spans="1:12" s="20" customFormat="1" ht="17.5">
      <c r="A465" s="3"/>
      <c r="B465" s="517" t="s">
        <v>63</v>
      </c>
      <c r="C465" s="518"/>
      <c r="D465" s="518"/>
      <c r="E465" s="518"/>
      <c r="F465" s="518"/>
      <c r="G465" s="518"/>
      <c r="H465" s="518"/>
      <c r="I465" s="519"/>
      <c r="J465" s="183"/>
      <c r="L465" s="52"/>
    </row>
    <row r="466" spans="1:12" s="20" customFormat="1" ht="17.5">
      <c r="A466" s="3"/>
      <c r="B466" s="520"/>
      <c r="C466" s="521"/>
      <c r="D466" s="521"/>
      <c r="E466" s="521"/>
      <c r="F466" s="521"/>
      <c r="G466" s="521"/>
      <c r="H466" s="521"/>
      <c r="I466" s="522"/>
      <c r="J466" s="183"/>
      <c r="L466" s="52"/>
    </row>
    <row r="467" spans="1:12" s="20" customFormat="1" ht="18" thickBot="1">
      <c r="A467" s="3"/>
      <c r="B467" s="523"/>
      <c r="C467" s="524"/>
      <c r="D467" s="524"/>
      <c r="E467" s="524"/>
      <c r="F467" s="524"/>
      <c r="G467" s="524"/>
      <c r="H467" s="524"/>
      <c r="I467" s="525"/>
      <c r="J467" s="183"/>
      <c r="L467" s="52"/>
    </row>
    <row r="468" spans="1:12" s="20" customFormat="1" ht="17.5">
      <c r="A468" s="51"/>
      <c r="B468" s="51"/>
      <c r="C468" s="51"/>
      <c r="D468" s="51"/>
      <c r="E468" s="51"/>
      <c r="F468" s="51"/>
      <c r="G468" s="51"/>
      <c r="H468" s="51"/>
      <c r="I468" s="51"/>
      <c r="J468" s="56"/>
      <c r="L468" s="52"/>
    </row>
    <row r="469" spans="1:12" s="20" customFormat="1" ht="18" thickBot="1">
      <c r="A469" s="3"/>
      <c r="B469" s="3"/>
      <c r="C469" s="3"/>
      <c r="D469" s="3"/>
      <c r="E469" s="3"/>
      <c r="F469" s="3"/>
      <c r="G469" s="3"/>
      <c r="H469" s="3"/>
      <c r="I469" s="3"/>
      <c r="J469" s="54" t="s">
        <v>79</v>
      </c>
      <c r="L469" s="52"/>
    </row>
    <row r="470" spans="1:12" s="20" customFormat="1" ht="17.5">
      <c r="A470" s="3"/>
      <c r="B470" s="743" t="str">
        <f>CONCATENATE('加盟校情報&amp;大会設定'!$G$5,'加盟校情報&amp;大会設定'!$H$5,'加盟校情報&amp;大会設定'!$I$5,'加盟校情報&amp;大会設定'!$J$5,)&amp;"　女子4×400mR"</f>
        <v>第83回東海学生駅伝 兼 第15回東海学生女子駅伝　女子4×400mR</v>
      </c>
      <c r="C470" s="744"/>
      <c r="D470" s="744"/>
      <c r="E470" s="744"/>
      <c r="F470" s="744"/>
      <c r="G470" s="744"/>
      <c r="H470" s="744"/>
      <c r="I470" s="745"/>
      <c r="J470" s="183"/>
      <c r="L470" s="52"/>
    </row>
    <row r="471" spans="1:12" s="20" customFormat="1" ht="18" thickBot="1">
      <c r="A471" s="3"/>
      <c r="B471" s="746"/>
      <c r="C471" s="747"/>
      <c r="D471" s="747"/>
      <c r="E471" s="747"/>
      <c r="F471" s="747"/>
      <c r="G471" s="747"/>
      <c r="H471" s="747"/>
      <c r="I471" s="748"/>
      <c r="J471" s="183"/>
      <c r="L471" s="52"/>
    </row>
    <row r="472" spans="1:12" s="20" customFormat="1" ht="17.5">
      <c r="A472" s="3"/>
      <c r="B472" s="532" t="s">
        <v>54</v>
      </c>
      <c r="C472" s="533"/>
      <c r="D472" s="538" t="str">
        <f>IF(基本情報登録!$D$6&gt;0,基本情報登録!$D$6,"")</f>
        <v/>
      </c>
      <c r="E472" s="539"/>
      <c r="F472" s="539"/>
      <c r="G472" s="539"/>
      <c r="H472" s="540"/>
      <c r="I472" s="55" t="s">
        <v>55</v>
      </c>
      <c r="J472" s="183"/>
      <c r="L472" s="52"/>
    </row>
    <row r="473" spans="1:12" s="20" customFormat="1" ht="17.5">
      <c r="A473" s="3"/>
      <c r="B473" s="534" t="s">
        <v>1</v>
      </c>
      <c r="C473" s="535"/>
      <c r="D473" s="541" t="str">
        <f>IF(基本情報登録!$D$8&gt;0,基本情報登録!$D$8,"")</f>
        <v/>
      </c>
      <c r="E473" s="542"/>
      <c r="F473" s="542"/>
      <c r="G473" s="542"/>
      <c r="H473" s="543"/>
      <c r="I473" s="515"/>
      <c r="J473" s="183"/>
      <c r="L473" s="52"/>
    </row>
    <row r="474" spans="1:12" s="20" customFormat="1" ht="18" thickBot="1">
      <c r="A474" s="3"/>
      <c r="B474" s="536"/>
      <c r="C474" s="537"/>
      <c r="D474" s="544"/>
      <c r="E474" s="545"/>
      <c r="F474" s="545"/>
      <c r="G474" s="545"/>
      <c r="H474" s="546"/>
      <c r="I474" s="516"/>
      <c r="J474" s="183"/>
      <c r="L474" s="52"/>
    </row>
    <row r="475" spans="1:12" s="20" customFormat="1" ht="17.5">
      <c r="A475" s="3"/>
      <c r="B475" s="532" t="s">
        <v>34</v>
      </c>
      <c r="C475" s="533"/>
      <c r="D475" s="570"/>
      <c r="E475" s="571"/>
      <c r="F475" s="571"/>
      <c r="G475" s="571"/>
      <c r="H475" s="571"/>
      <c r="I475" s="572"/>
      <c r="J475" s="183"/>
      <c r="L475" s="52"/>
    </row>
    <row r="476" spans="1:12" s="20" customFormat="1" ht="17.5" hidden="1">
      <c r="A476" s="3"/>
      <c r="B476" s="180"/>
      <c r="C476" s="181"/>
      <c r="D476" s="46"/>
      <c r="E476" s="573" t="str">
        <f>TEXT(D475,"00000")</f>
        <v>00000</v>
      </c>
      <c r="F476" s="573"/>
      <c r="G476" s="573"/>
      <c r="H476" s="573"/>
      <c r="I476" s="574"/>
      <c r="J476" s="183"/>
      <c r="L476" s="52"/>
    </row>
    <row r="477" spans="1:12" s="20" customFormat="1" ht="17.5">
      <c r="A477" s="3"/>
      <c r="B477" s="534" t="s">
        <v>37</v>
      </c>
      <c r="C477" s="535"/>
      <c r="D477" s="551"/>
      <c r="E477" s="577"/>
      <c r="F477" s="577"/>
      <c r="G477" s="577"/>
      <c r="H477" s="577"/>
      <c r="I477" s="578"/>
      <c r="J477" s="183"/>
      <c r="L477" s="52"/>
    </row>
    <row r="478" spans="1:12" s="20" customFormat="1" ht="17.5">
      <c r="A478" s="3"/>
      <c r="B478" s="575"/>
      <c r="C478" s="576"/>
      <c r="D478" s="557"/>
      <c r="E478" s="579"/>
      <c r="F478" s="579"/>
      <c r="G478" s="579"/>
      <c r="H478" s="579"/>
      <c r="I478" s="580"/>
      <c r="J478" s="183"/>
      <c r="L478" s="52"/>
    </row>
    <row r="479" spans="1:12" s="20" customFormat="1" ht="18" thickBot="1">
      <c r="A479" s="3"/>
      <c r="B479" s="581" t="s">
        <v>56</v>
      </c>
      <c r="C479" s="582"/>
      <c r="D479" s="583"/>
      <c r="E479" s="584"/>
      <c r="F479" s="584"/>
      <c r="G479" s="584"/>
      <c r="H479" s="584"/>
      <c r="I479" s="585"/>
      <c r="J479" s="183"/>
      <c r="L479" s="52"/>
    </row>
    <row r="480" spans="1:12" s="20" customFormat="1" ht="17.5">
      <c r="A480" s="3"/>
      <c r="B480" s="559" t="s">
        <v>57</v>
      </c>
      <c r="C480" s="560"/>
      <c r="D480" s="560"/>
      <c r="E480" s="560"/>
      <c r="F480" s="560"/>
      <c r="G480" s="560"/>
      <c r="H480" s="560"/>
      <c r="I480" s="561"/>
      <c r="J480" s="183"/>
      <c r="L480" s="52"/>
    </row>
    <row r="481" spans="1:12" s="20" customFormat="1" ht="18" thickBot="1">
      <c r="A481" s="3"/>
      <c r="B481" s="47" t="s">
        <v>58</v>
      </c>
      <c r="C481" s="182" t="s">
        <v>27</v>
      </c>
      <c r="D481" s="182" t="s">
        <v>59</v>
      </c>
      <c r="E481" s="562" t="s">
        <v>60</v>
      </c>
      <c r="F481" s="563"/>
      <c r="G481" s="182" t="s">
        <v>54</v>
      </c>
      <c r="H481" s="182" t="s">
        <v>61</v>
      </c>
      <c r="I481" s="48" t="s">
        <v>62</v>
      </c>
      <c r="J481" s="183"/>
      <c r="L481" s="52"/>
    </row>
    <row r="482" spans="1:12" s="20" customFormat="1" ht="18" thickTop="1">
      <c r="A482" s="3"/>
      <c r="B482" s="564">
        <v>1</v>
      </c>
      <c r="C482" s="566"/>
      <c r="D482" s="566" t="str">
        <f>IF(C482&gt;0,VLOOKUP(C482,女子登録情報!$A$2:$H$2000,2,0),"")</f>
        <v/>
      </c>
      <c r="E482" s="567" t="str">
        <f>IF(C482&gt;0,VLOOKUP(C482,女子登録情報!$A$2:$H$2000,3,0),"")</f>
        <v/>
      </c>
      <c r="F482" s="568"/>
      <c r="G482" s="566" t="str">
        <f>IF(C482&gt;0,VLOOKUP(C482,女子登録情報!$A$2:$H$2000,4,0),"")</f>
        <v/>
      </c>
      <c r="H482" s="566" t="str">
        <f>IF(C482&gt;0,VLOOKUP(C482,女子登録情報!$A$2:$H$2000,8,0),"")</f>
        <v/>
      </c>
      <c r="I482" s="569" t="str">
        <f>IF(C482&gt;0,VLOOKUP(C482,女子登録情報!$A$2:$H$2000,5,0),"")</f>
        <v/>
      </c>
      <c r="J482" s="183"/>
      <c r="L482" s="52"/>
    </row>
    <row r="483" spans="1:12" s="20" customFormat="1" ht="17.5">
      <c r="A483" s="3"/>
      <c r="B483" s="565"/>
      <c r="C483" s="556"/>
      <c r="D483" s="556"/>
      <c r="E483" s="557"/>
      <c r="F483" s="558"/>
      <c r="G483" s="556"/>
      <c r="H483" s="556"/>
      <c r="I483" s="555"/>
      <c r="J483" s="183"/>
      <c r="L483" s="52"/>
    </row>
    <row r="484" spans="1:12" s="20" customFormat="1" ht="17.5">
      <c r="A484" s="3"/>
      <c r="B484" s="547">
        <v>2</v>
      </c>
      <c r="C484" s="549"/>
      <c r="D484" s="549" t="str">
        <f>IF(C484,VLOOKUP(C484,女子登録情報!$A$2:$H$2000,2,0),"")</f>
        <v/>
      </c>
      <c r="E484" s="551" t="str">
        <f>IF(C484&gt;0,VLOOKUP(C484,女子登録情報!$A$2:$H$2000,3,0),"")</f>
        <v/>
      </c>
      <c r="F484" s="552"/>
      <c r="G484" s="549" t="str">
        <f>IF(C484&gt;0,VLOOKUP(C484,女子登録情報!$A$2:$H$2000,4,0),"")</f>
        <v/>
      </c>
      <c r="H484" s="549" t="str">
        <f>IF(C484&gt;0,VLOOKUP(C484,女子登録情報!$A$2:$H$2000,8,0),"")</f>
        <v/>
      </c>
      <c r="I484" s="515" t="str">
        <f>IF(C484&gt;0,VLOOKUP(C484,女子登録情報!$A$2:$H$2000,5,0),"")</f>
        <v/>
      </c>
      <c r="J484" s="183"/>
      <c r="L484" s="52"/>
    </row>
    <row r="485" spans="1:12" s="20" customFormat="1" ht="17.5">
      <c r="A485" s="3"/>
      <c r="B485" s="565"/>
      <c r="C485" s="556"/>
      <c r="D485" s="556"/>
      <c r="E485" s="557"/>
      <c r="F485" s="558"/>
      <c r="G485" s="556"/>
      <c r="H485" s="556"/>
      <c r="I485" s="555"/>
      <c r="J485" s="183"/>
      <c r="L485" s="52"/>
    </row>
    <row r="486" spans="1:12" s="20" customFormat="1" ht="17.5">
      <c r="A486" s="3"/>
      <c r="B486" s="547">
        <v>3</v>
      </c>
      <c r="C486" s="549"/>
      <c r="D486" s="549" t="str">
        <f>IF(C486,VLOOKUP(C486,女子登録情報!$A$2:$H$2000,2,0),"")</f>
        <v/>
      </c>
      <c r="E486" s="551" t="str">
        <f>IF(C486&gt;0,VLOOKUP(C486,女子登録情報!$A$2:$H$2000,3,0),"")</f>
        <v/>
      </c>
      <c r="F486" s="552"/>
      <c r="G486" s="549" t="str">
        <f>IF(C486&gt;0,VLOOKUP(C486,女子登録情報!$A$2:$H$2000,4,0),"")</f>
        <v/>
      </c>
      <c r="H486" s="549" t="str">
        <f>IF(C486&gt;0,VLOOKUP(C486,女子登録情報!$A$2:$H$2000,8,0),"")</f>
        <v/>
      </c>
      <c r="I486" s="515" t="str">
        <f>IF(C486&gt;0,VLOOKUP(C486,女子登録情報!$A$2:$H$2000,5,0),"")</f>
        <v/>
      </c>
      <c r="J486" s="183"/>
      <c r="L486" s="52"/>
    </row>
    <row r="487" spans="1:12" s="20" customFormat="1" ht="17.5">
      <c r="A487" s="3"/>
      <c r="B487" s="565"/>
      <c r="C487" s="556"/>
      <c r="D487" s="556"/>
      <c r="E487" s="557"/>
      <c r="F487" s="558"/>
      <c r="G487" s="556"/>
      <c r="H487" s="556"/>
      <c r="I487" s="555"/>
      <c r="J487" s="183"/>
      <c r="L487" s="52"/>
    </row>
    <row r="488" spans="1:12" s="20" customFormat="1" ht="17.5">
      <c r="A488" s="3"/>
      <c r="B488" s="547">
        <v>4</v>
      </c>
      <c r="C488" s="549"/>
      <c r="D488" s="549" t="str">
        <f>IF(C488,VLOOKUP(C488,女子登録情報!$A$2:$H$2000,2,0),"")</f>
        <v/>
      </c>
      <c r="E488" s="551" t="str">
        <f>IF(C488&gt;0,VLOOKUP(C488,女子登録情報!$A$2:$H$2000,3,0),"")</f>
        <v/>
      </c>
      <c r="F488" s="552"/>
      <c r="G488" s="549" t="str">
        <f>IF(C488&gt;0,VLOOKUP(C488,女子登録情報!$A$2:$H$2000,4,0),"")</f>
        <v/>
      </c>
      <c r="H488" s="549" t="str">
        <f>IF(C488&gt;0,VLOOKUP(C488,女子登録情報!$A$2:$H$2000,8,0),"")</f>
        <v/>
      </c>
      <c r="I488" s="515" t="str">
        <f>IF(C488&gt;0,VLOOKUP(C488,女子登録情報!$A$2:$H$2000,5,0),"")</f>
        <v/>
      </c>
      <c r="J488" s="183"/>
      <c r="L488" s="52"/>
    </row>
    <row r="489" spans="1:12" s="20" customFormat="1" ht="17.5">
      <c r="A489" s="3"/>
      <c r="B489" s="565"/>
      <c r="C489" s="556"/>
      <c r="D489" s="556"/>
      <c r="E489" s="557"/>
      <c r="F489" s="558"/>
      <c r="G489" s="556"/>
      <c r="H489" s="556"/>
      <c r="I489" s="555"/>
      <c r="J489" s="183"/>
      <c r="L489" s="52"/>
    </row>
    <row r="490" spans="1:12" s="20" customFormat="1" ht="17.5">
      <c r="A490" s="3"/>
      <c r="B490" s="547">
        <v>5</v>
      </c>
      <c r="C490" s="549"/>
      <c r="D490" s="549" t="str">
        <f>IF(C490,VLOOKUP(C490,女子登録情報!$A$2:$H$2000,2,0),"")</f>
        <v/>
      </c>
      <c r="E490" s="551" t="str">
        <f>IF(C490&gt;0,VLOOKUP(C490,女子登録情報!$A$2:$H$2000,3,0),"")</f>
        <v/>
      </c>
      <c r="F490" s="552"/>
      <c r="G490" s="549" t="str">
        <f>IF(C490&gt;0,VLOOKUP(C490,女子登録情報!$A$2:$H$2000,4,0),"")</f>
        <v/>
      </c>
      <c r="H490" s="549" t="str">
        <f>IF(C490&gt;0,VLOOKUP(C490,女子登録情報!$A$2:$H$2000,8,0),"")</f>
        <v/>
      </c>
      <c r="I490" s="515" t="str">
        <f>IF(C490&gt;0,VLOOKUP(C490,女子登録情報!$A$2:$H$2000,5,0),"")</f>
        <v/>
      </c>
      <c r="J490" s="183"/>
      <c r="L490" s="52"/>
    </row>
    <row r="491" spans="1:12" s="20" customFormat="1" ht="17.5">
      <c r="A491" s="3"/>
      <c r="B491" s="565"/>
      <c r="C491" s="556"/>
      <c r="D491" s="556"/>
      <c r="E491" s="557"/>
      <c r="F491" s="558"/>
      <c r="G491" s="556"/>
      <c r="H491" s="556"/>
      <c r="I491" s="555"/>
      <c r="J491" s="183"/>
      <c r="L491" s="52"/>
    </row>
    <row r="492" spans="1:12" s="20" customFormat="1" ht="17.5">
      <c r="A492" s="3"/>
      <c r="B492" s="547">
        <v>6</v>
      </c>
      <c r="C492" s="549"/>
      <c r="D492" s="549" t="str">
        <f>IF(C492,VLOOKUP(C492,女子登録情報!$A$2:$H$2000,2,0),"")</f>
        <v/>
      </c>
      <c r="E492" s="551" t="str">
        <f>IF(C492&gt;0,VLOOKUP(C492,女子登録情報!$A$2:$H$2000,3,0),"")</f>
        <v/>
      </c>
      <c r="F492" s="552"/>
      <c r="G492" s="549" t="str">
        <f>IF(C492&gt;0,VLOOKUP(C492,女子登録情報!$A$2:$H$2000,4,0),"")</f>
        <v/>
      </c>
      <c r="H492" s="549" t="str">
        <f>IF(C492&gt;0,VLOOKUP(C492,女子登録情報!$A$2:$H$2000,8,0),"")</f>
        <v/>
      </c>
      <c r="I492" s="515" t="str">
        <f>IF(C492&gt;0,VLOOKUP(C492,女子登録情報!$A$2:$H$2000,5,0),"")</f>
        <v/>
      </c>
      <c r="J492" s="183"/>
      <c r="L492" s="52"/>
    </row>
    <row r="493" spans="1:12" s="20" customFormat="1" ht="18" thickBot="1">
      <c r="A493" s="3"/>
      <c r="B493" s="548"/>
      <c r="C493" s="550"/>
      <c r="D493" s="550"/>
      <c r="E493" s="553"/>
      <c r="F493" s="554"/>
      <c r="G493" s="550"/>
      <c r="H493" s="550"/>
      <c r="I493" s="516"/>
      <c r="J493" s="183"/>
      <c r="L493" s="52"/>
    </row>
    <row r="494" spans="1:12" s="20" customFormat="1" ht="17.5">
      <c r="A494" s="3"/>
      <c r="B494" s="517" t="s">
        <v>63</v>
      </c>
      <c r="C494" s="518"/>
      <c r="D494" s="518"/>
      <c r="E494" s="518"/>
      <c r="F494" s="518"/>
      <c r="G494" s="518"/>
      <c r="H494" s="518"/>
      <c r="I494" s="519"/>
      <c r="J494" s="183"/>
      <c r="L494" s="52"/>
    </row>
    <row r="495" spans="1:12" s="20" customFormat="1" ht="17.5">
      <c r="A495" s="3"/>
      <c r="B495" s="520"/>
      <c r="C495" s="521"/>
      <c r="D495" s="521"/>
      <c r="E495" s="521"/>
      <c r="F495" s="521"/>
      <c r="G495" s="521"/>
      <c r="H495" s="521"/>
      <c r="I495" s="522"/>
      <c r="J495" s="183"/>
      <c r="L495" s="52"/>
    </row>
    <row r="496" spans="1:12" s="20" customFormat="1" ht="18" thickBot="1">
      <c r="A496" s="3"/>
      <c r="B496" s="523"/>
      <c r="C496" s="524"/>
      <c r="D496" s="524"/>
      <c r="E496" s="524"/>
      <c r="F496" s="524"/>
      <c r="G496" s="524"/>
      <c r="H496" s="524"/>
      <c r="I496" s="525"/>
      <c r="J496" s="183"/>
      <c r="L496" s="52"/>
    </row>
    <row r="497" spans="1:12" s="20" customFormat="1" ht="17.5">
      <c r="A497" s="51"/>
      <c r="B497" s="51"/>
      <c r="C497" s="51"/>
      <c r="D497" s="51"/>
      <c r="E497" s="51"/>
      <c r="F497" s="51"/>
      <c r="G497" s="51"/>
      <c r="H497" s="51"/>
      <c r="I497" s="51"/>
      <c r="J497" s="56"/>
      <c r="L497" s="52"/>
    </row>
    <row r="498" spans="1:12" s="20" customFormat="1" ht="18" thickBot="1">
      <c r="A498" s="3"/>
      <c r="B498" s="3"/>
      <c r="C498" s="3"/>
      <c r="D498" s="3"/>
      <c r="E498" s="3"/>
      <c r="F498" s="3"/>
      <c r="G498" s="3"/>
      <c r="H498" s="3"/>
      <c r="I498" s="3"/>
      <c r="J498" s="54" t="s">
        <v>80</v>
      </c>
      <c r="L498" s="52"/>
    </row>
    <row r="499" spans="1:12" s="20" customFormat="1" ht="17.5">
      <c r="A499" s="3"/>
      <c r="B499" s="743" t="str">
        <f>CONCATENATE('加盟校情報&amp;大会設定'!$G$5,'加盟校情報&amp;大会設定'!$H$5,'加盟校情報&amp;大会設定'!$I$5,'加盟校情報&amp;大会設定'!$J$5,)&amp;"　女子4×400mR"</f>
        <v>第83回東海学生駅伝 兼 第15回東海学生女子駅伝　女子4×400mR</v>
      </c>
      <c r="C499" s="744"/>
      <c r="D499" s="744"/>
      <c r="E499" s="744"/>
      <c r="F499" s="744"/>
      <c r="G499" s="744"/>
      <c r="H499" s="744"/>
      <c r="I499" s="745"/>
      <c r="J499" s="183"/>
      <c r="L499" s="52"/>
    </row>
    <row r="500" spans="1:12" s="20" customFormat="1" ht="18" thickBot="1">
      <c r="A500" s="3"/>
      <c r="B500" s="746"/>
      <c r="C500" s="747"/>
      <c r="D500" s="747"/>
      <c r="E500" s="747"/>
      <c r="F500" s="747"/>
      <c r="G500" s="747"/>
      <c r="H500" s="747"/>
      <c r="I500" s="748"/>
      <c r="J500" s="183"/>
      <c r="L500" s="52"/>
    </row>
    <row r="501" spans="1:12" s="20" customFormat="1" ht="17.5">
      <c r="A501" s="3"/>
      <c r="B501" s="532" t="s">
        <v>54</v>
      </c>
      <c r="C501" s="533"/>
      <c r="D501" s="538" t="str">
        <f>IF(基本情報登録!$D$6&gt;0,基本情報登録!$D$6,"")</f>
        <v/>
      </c>
      <c r="E501" s="539"/>
      <c r="F501" s="539"/>
      <c r="G501" s="539"/>
      <c r="H501" s="540"/>
      <c r="I501" s="55" t="s">
        <v>55</v>
      </c>
      <c r="J501" s="183"/>
      <c r="L501" s="52"/>
    </row>
    <row r="502" spans="1:12" s="20" customFormat="1" ht="17.5">
      <c r="A502" s="3"/>
      <c r="B502" s="534" t="s">
        <v>1</v>
      </c>
      <c r="C502" s="535"/>
      <c r="D502" s="541" t="str">
        <f>IF(基本情報登録!$D$8&gt;0,基本情報登録!$D$8,"")</f>
        <v/>
      </c>
      <c r="E502" s="542"/>
      <c r="F502" s="542"/>
      <c r="G502" s="542"/>
      <c r="H502" s="543"/>
      <c r="I502" s="515"/>
      <c r="J502" s="183"/>
      <c r="L502" s="52"/>
    </row>
    <row r="503" spans="1:12" s="20" customFormat="1" ht="18" thickBot="1">
      <c r="A503" s="3"/>
      <c r="B503" s="536"/>
      <c r="C503" s="537"/>
      <c r="D503" s="544"/>
      <c r="E503" s="545"/>
      <c r="F503" s="545"/>
      <c r="G503" s="545"/>
      <c r="H503" s="546"/>
      <c r="I503" s="516"/>
      <c r="J503" s="183"/>
      <c r="L503" s="52"/>
    </row>
    <row r="504" spans="1:12" s="20" customFormat="1" ht="17.5">
      <c r="A504" s="3"/>
      <c r="B504" s="532" t="s">
        <v>34</v>
      </c>
      <c r="C504" s="533"/>
      <c r="D504" s="570"/>
      <c r="E504" s="571"/>
      <c r="F504" s="571"/>
      <c r="G504" s="571"/>
      <c r="H504" s="571"/>
      <c r="I504" s="572"/>
      <c r="J504" s="183"/>
      <c r="L504" s="52"/>
    </row>
    <row r="505" spans="1:12" s="20" customFormat="1" ht="17.5" hidden="1">
      <c r="A505" s="3"/>
      <c r="B505" s="180"/>
      <c r="C505" s="181"/>
      <c r="D505" s="46"/>
      <c r="E505" s="573" t="str">
        <f>TEXT(D504,"00000")</f>
        <v>00000</v>
      </c>
      <c r="F505" s="573"/>
      <c r="G505" s="573"/>
      <c r="H505" s="573"/>
      <c r="I505" s="574"/>
      <c r="J505" s="183"/>
      <c r="L505" s="52"/>
    </row>
    <row r="506" spans="1:12" s="20" customFormat="1" ht="17.5">
      <c r="A506" s="3"/>
      <c r="B506" s="534" t="s">
        <v>37</v>
      </c>
      <c r="C506" s="535"/>
      <c r="D506" s="551"/>
      <c r="E506" s="577"/>
      <c r="F506" s="577"/>
      <c r="G506" s="577"/>
      <c r="H506" s="577"/>
      <c r="I506" s="578"/>
      <c r="J506" s="183"/>
      <c r="L506" s="52"/>
    </row>
    <row r="507" spans="1:12" s="20" customFormat="1" ht="17.5">
      <c r="A507" s="3"/>
      <c r="B507" s="575"/>
      <c r="C507" s="576"/>
      <c r="D507" s="557"/>
      <c r="E507" s="579"/>
      <c r="F507" s="579"/>
      <c r="G507" s="579"/>
      <c r="H507" s="579"/>
      <c r="I507" s="580"/>
      <c r="J507" s="183"/>
      <c r="L507" s="52"/>
    </row>
    <row r="508" spans="1:12" s="20" customFormat="1" ht="18" thickBot="1">
      <c r="A508" s="3"/>
      <c r="B508" s="581" t="s">
        <v>56</v>
      </c>
      <c r="C508" s="582"/>
      <c r="D508" s="583"/>
      <c r="E508" s="584"/>
      <c r="F508" s="584"/>
      <c r="G508" s="584"/>
      <c r="H508" s="584"/>
      <c r="I508" s="585"/>
      <c r="J508" s="183"/>
      <c r="L508" s="52"/>
    </row>
    <row r="509" spans="1:12" s="20" customFormat="1" ht="17.5">
      <c r="A509" s="3"/>
      <c r="B509" s="559" t="s">
        <v>57</v>
      </c>
      <c r="C509" s="560"/>
      <c r="D509" s="560"/>
      <c r="E509" s="560"/>
      <c r="F509" s="560"/>
      <c r="G509" s="560"/>
      <c r="H509" s="560"/>
      <c r="I509" s="561"/>
      <c r="J509" s="183"/>
      <c r="L509" s="52"/>
    </row>
    <row r="510" spans="1:12" s="20" customFormat="1" ht="18" thickBot="1">
      <c r="A510" s="3"/>
      <c r="B510" s="47" t="s">
        <v>58</v>
      </c>
      <c r="C510" s="182" t="s">
        <v>27</v>
      </c>
      <c r="D510" s="182" t="s">
        <v>59</v>
      </c>
      <c r="E510" s="562" t="s">
        <v>60</v>
      </c>
      <c r="F510" s="563"/>
      <c r="G510" s="182" t="s">
        <v>54</v>
      </c>
      <c r="H510" s="182" t="s">
        <v>61</v>
      </c>
      <c r="I510" s="48" t="s">
        <v>62</v>
      </c>
      <c r="J510" s="183"/>
      <c r="L510" s="52"/>
    </row>
    <row r="511" spans="1:12" s="20" customFormat="1" ht="18" thickTop="1">
      <c r="A511" s="3"/>
      <c r="B511" s="564">
        <v>1</v>
      </c>
      <c r="C511" s="566"/>
      <c r="D511" s="566" t="str">
        <f>IF(C511&gt;0,VLOOKUP(C511,女子登録情報!$A$2:$H$2000,2,0),"")</f>
        <v/>
      </c>
      <c r="E511" s="567" t="str">
        <f>IF(C511&gt;0,VLOOKUP(C511,女子登録情報!$A$2:$H$2000,3,0),"")</f>
        <v/>
      </c>
      <c r="F511" s="568"/>
      <c r="G511" s="566" t="str">
        <f>IF(C511&gt;0,VLOOKUP(C511,女子登録情報!$A$2:$H$2000,4,0),"")</f>
        <v/>
      </c>
      <c r="H511" s="566" t="str">
        <f>IF(C511&gt;0,VLOOKUP(C511,女子登録情報!$A$2:$H$2000,8,0),"")</f>
        <v/>
      </c>
      <c r="I511" s="569" t="str">
        <f>IF(C511&gt;0,VLOOKUP(C511,女子登録情報!$A$2:$H$2000,5,0),"")</f>
        <v/>
      </c>
      <c r="J511" s="183"/>
      <c r="L511" s="52"/>
    </row>
    <row r="512" spans="1:12" s="20" customFormat="1" ht="17.5">
      <c r="A512" s="3"/>
      <c r="B512" s="565"/>
      <c r="C512" s="556"/>
      <c r="D512" s="556"/>
      <c r="E512" s="557"/>
      <c r="F512" s="558"/>
      <c r="G512" s="556"/>
      <c r="H512" s="556"/>
      <c r="I512" s="555"/>
      <c r="J512" s="183"/>
      <c r="L512" s="52"/>
    </row>
    <row r="513" spans="1:12" s="20" customFormat="1" ht="17.5">
      <c r="A513" s="3"/>
      <c r="B513" s="547">
        <v>2</v>
      </c>
      <c r="C513" s="549"/>
      <c r="D513" s="549" t="str">
        <f>IF(C513,VLOOKUP(C513,女子登録情報!$A$2:$H$2000,2,0),"")</f>
        <v/>
      </c>
      <c r="E513" s="551" t="str">
        <f>IF(C513&gt;0,VLOOKUP(C513,女子登録情報!$A$2:$H$2000,3,0),"")</f>
        <v/>
      </c>
      <c r="F513" s="552"/>
      <c r="G513" s="549" t="str">
        <f>IF(C513&gt;0,VLOOKUP(C513,女子登録情報!$A$2:$H$2000,4,0),"")</f>
        <v/>
      </c>
      <c r="H513" s="549" t="str">
        <f>IF(C513&gt;0,VLOOKUP(C513,女子登録情報!$A$2:$H$2000,8,0),"")</f>
        <v/>
      </c>
      <c r="I513" s="515" t="str">
        <f>IF(C513&gt;0,VLOOKUP(C513,女子登録情報!$A$2:$H$2000,5,0),"")</f>
        <v/>
      </c>
      <c r="J513" s="183"/>
      <c r="L513" s="52"/>
    </row>
    <row r="514" spans="1:12" s="20" customFormat="1" ht="17.5">
      <c r="A514" s="3"/>
      <c r="B514" s="565"/>
      <c r="C514" s="556"/>
      <c r="D514" s="556"/>
      <c r="E514" s="557"/>
      <c r="F514" s="558"/>
      <c r="G514" s="556"/>
      <c r="H514" s="556"/>
      <c r="I514" s="555"/>
      <c r="J514" s="183"/>
      <c r="L514" s="52"/>
    </row>
    <row r="515" spans="1:12" s="20" customFormat="1" ht="17.5">
      <c r="A515" s="3"/>
      <c r="B515" s="547">
        <v>3</v>
      </c>
      <c r="C515" s="549"/>
      <c r="D515" s="549" t="str">
        <f>IF(C515,VLOOKUP(C515,女子登録情報!$A$2:$H$2000,2,0),"")</f>
        <v/>
      </c>
      <c r="E515" s="551" t="str">
        <f>IF(C515&gt;0,VLOOKUP(C515,女子登録情報!$A$2:$H$2000,3,0),"")</f>
        <v/>
      </c>
      <c r="F515" s="552"/>
      <c r="G515" s="549" t="str">
        <f>IF(C515&gt;0,VLOOKUP(C515,女子登録情報!$A$2:$H$2000,4,0),"")</f>
        <v/>
      </c>
      <c r="H515" s="549" t="str">
        <f>IF(C515&gt;0,VLOOKUP(C515,女子登録情報!$A$2:$H$2000,8,0),"")</f>
        <v/>
      </c>
      <c r="I515" s="515" t="str">
        <f>IF(C515&gt;0,VLOOKUP(C515,女子登録情報!$A$2:$H$2000,5,0),"")</f>
        <v/>
      </c>
      <c r="J515" s="183"/>
      <c r="L515" s="52"/>
    </row>
    <row r="516" spans="1:12" s="20" customFormat="1" ht="17.5">
      <c r="A516" s="3"/>
      <c r="B516" s="565"/>
      <c r="C516" s="556"/>
      <c r="D516" s="556"/>
      <c r="E516" s="557"/>
      <c r="F516" s="558"/>
      <c r="G516" s="556"/>
      <c r="H516" s="556"/>
      <c r="I516" s="555"/>
      <c r="J516" s="183"/>
      <c r="L516" s="52"/>
    </row>
    <row r="517" spans="1:12" s="20" customFormat="1" ht="17.5">
      <c r="A517" s="3"/>
      <c r="B517" s="547">
        <v>4</v>
      </c>
      <c r="C517" s="549"/>
      <c r="D517" s="549" t="str">
        <f>IF(C517,VLOOKUP(C517,女子登録情報!$A$2:$H$2000,2,0),"")</f>
        <v/>
      </c>
      <c r="E517" s="551" t="str">
        <f>IF(C517&gt;0,VLOOKUP(C517,女子登録情報!$A$2:$H$2000,3,0),"")</f>
        <v/>
      </c>
      <c r="F517" s="552"/>
      <c r="G517" s="549" t="str">
        <f>IF(C517&gt;0,VLOOKUP(C517,女子登録情報!$A$2:$H$2000,4,0),"")</f>
        <v/>
      </c>
      <c r="H517" s="549" t="str">
        <f>IF(C517&gt;0,VLOOKUP(C517,女子登録情報!$A$2:$H$2000,8,0),"")</f>
        <v/>
      </c>
      <c r="I517" s="515" t="str">
        <f>IF(C517&gt;0,VLOOKUP(C517,女子登録情報!$A$2:$H$2000,5,0),"")</f>
        <v/>
      </c>
      <c r="J517" s="183"/>
      <c r="L517" s="52"/>
    </row>
    <row r="518" spans="1:12" s="20" customFormat="1" ht="17.5">
      <c r="A518" s="3"/>
      <c r="B518" s="565"/>
      <c r="C518" s="556"/>
      <c r="D518" s="556"/>
      <c r="E518" s="557"/>
      <c r="F518" s="558"/>
      <c r="G518" s="556"/>
      <c r="H518" s="556"/>
      <c r="I518" s="555"/>
      <c r="J518" s="183"/>
      <c r="L518" s="52"/>
    </row>
    <row r="519" spans="1:12" s="20" customFormat="1" ht="17.5">
      <c r="A519" s="3"/>
      <c r="B519" s="547">
        <v>5</v>
      </c>
      <c r="C519" s="549"/>
      <c r="D519" s="549" t="str">
        <f>IF(C519,VLOOKUP(C519,女子登録情報!$A$2:$H$2000,2,0),"")</f>
        <v/>
      </c>
      <c r="E519" s="551" t="str">
        <f>IF(C519&gt;0,VLOOKUP(C519,女子登録情報!$A$2:$H$2000,3,0),"")</f>
        <v/>
      </c>
      <c r="F519" s="552"/>
      <c r="G519" s="549" t="str">
        <f>IF(C519&gt;0,VLOOKUP(C519,女子登録情報!$A$2:$H$2000,4,0),"")</f>
        <v/>
      </c>
      <c r="H519" s="549" t="str">
        <f>IF(C519&gt;0,VLOOKUP(C519,女子登録情報!$A$2:$H$2000,8,0),"")</f>
        <v/>
      </c>
      <c r="I519" s="515" t="str">
        <f>IF(C519&gt;0,VLOOKUP(C519,女子登録情報!$A$2:$H$2000,5,0),"")</f>
        <v/>
      </c>
      <c r="J519" s="183"/>
      <c r="L519" s="52"/>
    </row>
    <row r="520" spans="1:12" s="20" customFormat="1" ht="17.5">
      <c r="A520" s="3"/>
      <c r="B520" s="565"/>
      <c r="C520" s="556"/>
      <c r="D520" s="556"/>
      <c r="E520" s="557"/>
      <c r="F520" s="558"/>
      <c r="G520" s="556"/>
      <c r="H520" s="556"/>
      <c r="I520" s="555"/>
      <c r="J520" s="183"/>
      <c r="L520" s="52"/>
    </row>
    <row r="521" spans="1:12" s="20" customFormat="1" ht="17.5">
      <c r="A521" s="3"/>
      <c r="B521" s="547">
        <v>6</v>
      </c>
      <c r="C521" s="549"/>
      <c r="D521" s="549" t="str">
        <f>IF(C521,VLOOKUP(C521,女子登録情報!$A$2:$H$2000,2,0),"")</f>
        <v/>
      </c>
      <c r="E521" s="551" t="str">
        <f>IF(C521&gt;0,VLOOKUP(C521,女子登録情報!$A$2:$H$2000,3,0),"")</f>
        <v/>
      </c>
      <c r="F521" s="552"/>
      <c r="G521" s="549" t="str">
        <f>IF(C521&gt;0,VLOOKUP(C521,女子登録情報!$A$2:$H$2000,4,0),"")</f>
        <v/>
      </c>
      <c r="H521" s="549" t="str">
        <f>IF(C521&gt;0,VLOOKUP(C521,女子登録情報!$A$2:$H$2000,8,0),"")</f>
        <v/>
      </c>
      <c r="I521" s="515" t="str">
        <f>IF(C521&gt;0,VLOOKUP(C521,女子登録情報!$A$2:$H$2000,5,0),"")</f>
        <v/>
      </c>
      <c r="J521" s="183"/>
      <c r="L521" s="52"/>
    </row>
    <row r="522" spans="1:12" s="20" customFormat="1" ht="18" thickBot="1">
      <c r="A522" s="3"/>
      <c r="B522" s="548"/>
      <c r="C522" s="550"/>
      <c r="D522" s="550"/>
      <c r="E522" s="553"/>
      <c r="F522" s="554"/>
      <c r="G522" s="550"/>
      <c r="H522" s="550"/>
      <c r="I522" s="516"/>
      <c r="J522" s="183"/>
      <c r="L522" s="52"/>
    </row>
    <row r="523" spans="1:12" s="20" customFormat="1" ht="17.5">
      <c r="A523" s="3"/>
      <c r="B523" s="517" t="s">
        <v>63</v>
      </c>
      <c r="C523" s="518"/>
      <c r="D523" s="518"/>
      <c r="E523" s="518"/>
      <c r="F523" s="518"/>
      <c r="G523" s="518"/>
      <c r="H523" s="518"/>
      <c r="I523" s="519"/>
      <c r="J523" s="183"/>
      <c r="L523" s="52"/>
    </row>
    <row r="524" spans="1:12" s="20" customFormat="1" ht="17.5">
      <c r="A524" s="3"/>
      <c r="B524" s="520"/>
      <c r="C524" s="521"/>
      <c r="D524" s="521"/>
      <c r="E524" s="521"/>
      <c r="F524" s="521"/>
      <c r="G524" s="521"/>
      <c r="H524" s="521"/>
      <c r="I524" s="522"/>
      <c r="J524" s="183"/>
      <c r="L524" s="52"/>
    </row>
    <row r="525" spans="1:12" s="20" customFormat="1" ht="18" thickBot="1">
      <c r="A525" s="3"/>
      <c r="B525" s="523"/>
      <c r="C525" s="524"/>
      <c r="D525" s="524"/>
      <c r="E525" s="524"/>
      <c r="F525" s="524"/>
      <c r="G525" s="524"/>
      <c r="H525" s="524"/>
      <c r="I525" s="525"/>
      <c r="J525" s="183"/>
      <c r="L525" s="52"/>
    </row>
    <row r="526" spans="1:12" s="20" customFormat="1" ht="17.5">
      <c r="A526" s="51"/>
      <c r="B526" s="51"/>
      <c r="C526" s="51"/>
      <c r="D526" s="51"/>
      <c r="E526" s="51"/>
      <c r="F526" s="51"/>
      <c r="G526" s="51"/>
      <c r="H526" s="51"/>
      <c r="I526" s="51"/>
      <c r="J526" s="56"/>
      <c r="L526" s="52"/>
    </row>
    <row r="527" spans="1:12" s="20" customFormat="1" ht="18" thickBot="1">
      <c r="A527" s="3"/>
      <c r="B527" s="3"/>
      <c r="C527" s="3"/>
      <c r="D527" s="3"/>
      <c r="E527" s="3"/>
      <c r="F527" s="3"/>
      <c r="G527" s="3"/>
      <c r="H527" s="3"/>
      <c r="I527" s="3"/>
      <c r="J527" s="54" t="s">
        <v>81</v>
      </c>
      <c r="L527" s="52"/>
    </row>
    <row r="528" spans="1:12" s="20" customFormat="1" ht="17.5">
      <c r="A528" s="3"/>
      <c r="B528" s="743" t="str">
        <f>CONCATENATE('加盟校情報&amp;大会設定'!$G$5,'加盟校情報&amp;大会設定'!$H$5,'加盟校情報&amp;大会設定'!$I$5,'加盟校情報&amp;大会設定'!$J$5,)&amp;"　女子4×400mR"</f>
        <v>第83回東海学生駅伝 兼 第15回東海学生女子駅伝　女子4×400mR</v>
      </c>
      <c r="C528" s="744"/>
      <c r="D528" s="744"/>
      <c r="E528" s="744"/>
      <c r="F528" s="744"/>
      <c r="G528" s="744"/>
      <c r="H528" s="744"/>
      <c r="I528" s="745"/>
      <c r="J528" s="183"/>
      <c r="L528" s="52"/>
    </row>
    <row r="529" spans="1:12" s="20" customFormat="1" ht="18" thickBot="1">
      <c r="A529" s="3"/>
      <c r="B529" s="746"/>
      <c r="C529" s="747"/>
      <c r="D529" s="747"/>
      <c r="E529" s="747"/>
      <c r="F529" s="747"/>
      <c r="G529" s="747"/>
      <c r="H529" s="747"/>
      <c r="I529" s="748"/>
      <c r="J529" s="183"/>
      <c r="L529" s="52"/>
    </row>
    <row r="530" spans="1:12" s="20" customFormat="1" ht="17.5">
      <c r="A530" s="3"/>
      <c r="B530" s="532" t="s">
        <v>54</v>
      </c>
      <c r="C530" s="533"/>
      <c r="D530" s="538" t="str">
        <f>IF(基本情報登録!$D$6&gt;0,基本情報登録!$D$6,"")</f>
        <v/>
      </c>
      <c r="E530" s="539"/>
      <c r="F530" s="539"/>
      <c r="G530" s="539"/>
      <c r="H530" s="540"/>
      <c r="I530" s="55" t="s">
        <v>55</v>
      </c>
      <c r="J530" s="183"/>
      <c r="L530" s="52"/>
    </row>
    <row r="531" spans="1:12" s="20" customFormat="1" ht="17.5">
      <c r="A531" s="3"/>
      <c r="B531" s="534" t="s">
        <v>1</v>
      </c>
      <c r="C531" s="535"/>
      <c r="D531" s="541" t="str">
        <f>IF(基本情報登録!$D$8&gt;0,基本情報登録!$D$8,"")</f>
        <v/>
      </c>
      <c r="E531" s="542"/>
      <c r="F531" s="542"/>
      <c r="G531" s="542"/>
      <c r="H531" s="543"/>
      <c r="I531" s="515"/>
      <c r="J531" s="183"/>
      <c r="L531" s="52"/>
    </row>
    <row r="532" spans="1:12" s="20" customFormat="1" ht="18" thickBot="1">
      <c r="A532" s="3"/>
      <c r="B532" s="536"/>
      <c r="C532" s="537"/>
      <c r="D532" s="544"/>
      <c r="E532" s="545"/>
      <c r="F532" s="545"/>
      <c r="G532" s="545"/>
      <c r="H532" s="546"/>
      <c r="I532" s="516"/>
      <c r="J532" s="183"/>
      <c r="L532" s="52"/>
    </row>
    <row r="533" spans="1:12" s="20" customFormat="1" ht="17.5">
      <c r="A533" s="3"/>
      <c r="B533" s="532" t="s">
        <v>34</v>
      </c>
      <c r="C533" s="533"/>
      <c r="D533" s="570"/>
      <c r="E533" s="571"/>
      <c r="F533" s="571"/>
      <c r="G533" s="571"/>
      <c r="H533" s="571"/>
      <c r="I533" s="572"/>
      <c r="J533" s="183"/>
      <c r="L533" s="52"/>
    </row>
    <row r="534" spans="1:12" s="20" customFormat="1" ht="17.5" hidden="1">
      <c r="A534" s="3"/>
      <c r="B534" s="180"/>
      <c r="C534" s="181"/>
      <c r="D534" s="46"/>
      <c r="E534" s="573" t="str">
        <f>TEXT(D533,"00000")</f>
        <v>00000</v>
      </c>
      <c r="F534" s="573"/>
      <c r="G534" s="573"/>
      <c r="H534" s="573"/>
      <c r="I534" s="574"/>
      <c r="J534" s="183"/>
      <c r="L534" s="52"/>
    </row>
    <row r="535" spans="1:12" s="20" customFormat="1" ht="17.5">
      <c r="A535" s="3"/>
      <c r="B535" s="534" t="s">
        <v>37</v>
      </c>
      <c r="C535" s="535"/>
      <c r="D535" s="551"/>
      <c r="E535" s="577"/>
      <c r="F535" s="577"/>
      <c r="G535" s="577"/>
      <c r="H535" s="577"/>
      <c r="I535" s="578"/>
      <c r="J535" s="183"/>
      <c r="L535" s="52"/>
    </row>
    <row r="536" spans="1:12" s="20" customFormat="1" ht="17.5">
      <c r="A536" s="3"/>
      <c r="B536" s="575"/>
      <c r="C536" s="576"/>
      <c r="D536" s="557"/>
      <c r="E536" s="579"/>
      <c r="F536" s="579"/>
      <c r="G536" s="579"/>
      <c r="H536" s="579"/>
      <c r="I536" s="580"/>
      <c r="J536" s="183"/>
      <c r="L536" s="52"/>
    </row>
    <row r="537" spans="1:12" s="20" customFormat="1" ht="18" thickBot="1">
      <c r="A537" s="3"/>
      <c r="B537" s="581" t="s">
        <v>56</v>
      </c>
      <c r="C537" s="582"/>
      <c r="D537" s="583"/>
      <c r="E537" s="584"/>
      <c r="F537" s="584"/>
      <c r="G537" s="584"/>
      <c r="H537" s="584"/>
      <c r="I537" s="585"/>
      <c r="J537" s="183"/>
      <c r="L537" s="52"/>
    </row>
    <row r="538" spans="1:12" s="20" customFormat="1" ht="17.5">
      <c r="A538" s="3"/>
      <c r="B538" s="559" t="s">
        <v>57</v>
      </c>
      <c r="C538" s="560"/>
      <c r="D538" s="560"/>
      <c r="E538" s="560"/>
      <c r="F538" s="560"/>
      <c r="G538" s="560"/>
      <c r="H538" s="560"/>
      <c r="I538" s="561"/>
      <c r="J538" s="183"/>
      <c r="L538" s="52"/>
    </row>
    <row r="539" spans="1:12" s="20" customFormat="1" ht="18" thickBot="1">
      <c r="A539" s="3"/>
      <c r="B539" s="47" t="s">
        <v>58</v>
      </c>
      <c r="C539" s="182" t="s">
        <v>27</v>
      </c>
      <c r="D539" s="182" t="s">
        <v>59</v>
      </c>
      <c r="E539" s="562" t="s">
        <v>60</v>
      </c>
      <c r="F539" s="563"/>
      <c r="G539" s="182" t="s">
        <v>54</v>
      </c>
      <c r="H539" s="182" t="s">
        <v>61</v>
      </c>
      <c r="I539" s="48" t="s">
        <v>62</v>
      </c>
      <c r="J539" s="183"/>
      <c r="L539" s="52"/>
    </row>
    <row r="540" spans="1:12" s="20" customFormat="1" ht="18" thickTop="1">
      <c r="A540" s="3"/>
      <c r="B540" s="564">
        <v>1</v>
      </c>
      <c r="C540" s="566"/>
      <c r="D540" s="566" t="str">
        <f>IF(C540&gt;0,VLOOKUP(C540,女子登録情報!$A$2:$H$2000,2,0),"")</f>
        <v/>
      </c>
      <c r="E540" s="567" t="str">
        <f>IF(C540&gt;0,VLOOKUP(C540,女子登録情報!$A$2:$H$2000,3,0),"")</f>
        <v/>
      </c>
      <c r="F540" s="568"/>
      <c r="G540" s="566" t="str">
        <f>IF(C540&gt;0,VLOOKUP(C540,女子登録情報!$A$2:$H$2000,4,0),"")</f>
        <v/>
      </c>
      <c r="H540" s="566" t="str">
        <f>IF(C540&gt;0,VLOOKUP(C540,女子登録情報!$A$2:$H$2000,8,0),"")</f>
        <v/>
      </c>
      <c r="I540" s="569" t="str">
        <f>IF(C540&gt;0,VLOOKUP(C540,女子登録情報!$A$2:$H$2000,5,0),"")</f>
        <v/>
      </c>
      <c r="J540" s="183"/>
      <c r="L540" s="52"/>
    </row>
    <row r="541" spans="1:12" s="20" customFormat="1" ht="17.5">
      <c r="A541" s="3"/>
      <c r="B541" s="565"/>
      <c r="C541" s="556"/>
      <c r="D541" s="556"/>
      <c r="E541" s="557"/>
      <c r="F541" s="558"/>
      <c r="G541" s="556"/>
      <c r="H541" s="556"/>
      <c r="I541" s="555"/>
      <c r="J541" s="183"/>
      <c r="L541" s="52"/>
    </row>
    <row r="542" spans="1:12" s="20" customFormat="1" ht="17.5">
      <c r="A542" s="3"/>
      <c r="B542" s="547">
        <v>2</v>
      </c>
      <c r="C542" s="549"/>
      <c r="D542" s="549" t="str">
        <f>IF(C542,VLOOKUP(C542,女子登録情報!$A$2:$H$2000,2,0),"")</f>
        <v/>
      </c>
      <c r="E542" s="551" t="str">
        <f>IF(C542&gt;0,VLOOKUP(C542,女子登録情報!$A$2:$H$2000,3,0),"")</f>
        <v/>
      </c>
      <c r="F542" s="552"/>
      <c r="G542" s="549" t="str">
        <f>IF(C542&gt;0,VLOOKUP(C542,女子登録情報!$A$2:$H$2000,4,0),"")</f>
        <v/>
      </c>
      <c r="H542" s="549" t="str">
        <f>IF(C542&gt;0,VLOOKUP(C542,女子登録情報!$A$2:$H$2000,8,0),"")</f>
        <v/>
      </c>
      <c r="I542" s="515" t="str">
        <f>IF(C542&gt;0,VLOOKUP(C542,女子登録情報!$A$2:$H$2000,5,0),"")</f>
        <v/>
      </c>
      <c r="J542" s="183"/>
      <c r="L542" s="52"/>
    </row>
    <row r="543" spans="1:12" s="20" customFormat="1" ht="17.5">
      <c r="A543" s="3"/>
      <c r="B543" s="565"/>
      <c r="C543" s="556"/>
      <c r="D543" s="556"/>
      <c r="E543" s="557"/>
      <c r="F543" s="558"/>
      <c r="G543" s="556"/>
      <c r="H543" s="556"/>
      <c r="I543" s="555"/>
      <c r="J543" s="183"/>
      <c r="L543" s="52"/>
    </row>
    <row r="544" spans="1:12" s="20" customFormat="1" ht="17.5">
      <c r="A544" s="3"/>
      <c r="B544" s="547">
        <v>3</v>
      </c>
      <c r="C544" s="549"/>
      <c r="D544" s="549" t="str">
        <f>IF(C544,VLOOKUP(C544,女子登録情報!$A$2:$H$2000,2,0),"")</f>
        <v/>
      </c>
      <c r="E544" s="551" t="str">
        <f>IF(C544&gt;0,VLOOKUP(C544,女子登録情報!$A$2:$H$2000,3,0),"")</f>
        <v/>
      </c>
      <c r="F544" s="552"/>
      <c r="G544" s="549" t="str">
        <f>IF(C544&gt;0,VLOOKUP(C544,女子登録情報!$A$2:$H$2000,4,0),"")</f>
        <v/>
      </c>
      <c r="H544" s="549" t="str">
        <f>IF(C544&gt;0,VLOOKUP(C544,女子登録情報!$A$2:$H$2000,8,0),"")</f>
        <v/>
      </c>
      <c r="I544" s="515" t="str">
        <f>IF(C544&gt;0,VLOOKUP(C544,女子登録情報!$A$2:$H$2000,5,0),"")</f>
        <v/>
      </c>
      <c r="J544" s="183"/>
      <c r="L544" s="52"/>
    </row>
    <row r="545" spans="1:12" s="20" customFormat="1" ht="17.5">
      <c r="A545" s="3"/>
      <c r="B545" s="565"/>
      <c r="C545" s="556"/>
      <c r="D545" s="556"/>
      <c r="E545" s="557"/>
      <c r="F545" s="558"/>
      <c r="G545" s="556"/>
      <c r="H545" s="556"/>
      <c r="I545" s="555"/>
      <c r="J545" s="183"/>
      <c r="L545" s="52"/>
    </row>
    <row r="546" spans="1:12" s="20" customFormat="1" ht="17.5">
      <c r="A546" s="3"/>
      <c r="B546" s="547">
        <v>4</v>
      </c>
      <c r="C546" s="549"/>
      <c r="D546" s="549" t="str">
        <f>IF(C546,VLOOKUP(C546,女子登録情報!$A$2:$H$2000,2,0),"")</f>
        <v/>
      </c>
      <c r="E546" s="551" t="str">
        <f>IF(C546&gt;0,VLOOKUP(C546,女子登録情報!$A$2:$H$2000,3,0),"")</f>
        <v/>
      </c>
      <c r="F546" s="552"/>
      <c r="G546" s="549" t="str">
        <f>IF(C546&gt;0,VLOOKUP(C546,女子登録情報!$A$2:$H$2000,4,0),"")</f>
        <v/>
      </c>
      <c r="H546" s="549" t="str">
        <f>IF(C546&gt;0,VLOOKUP(C546,女子登録情報!$A$2:$H$2000,8,0),"")</f>
        <v/>
      </c>
      <c r="I546" s="515" t="str">
        <f>IF(C546&gt;0,VLOOKUP(C546,女子登録情報!$A$2:$H$2000,5,0),"")</f>
        <v/>
      </c>
      <c r="J546" s="183"/>
      <c r="L546" s="52"/>
    </row>
    <row r="547" spans="1:12" s="20" customFormat="1" ht="17.5">
      <c r="A547" s="3"/>
      <c r="B547" s="565"/>
      <c r="C547" s="556"/>
      <c r="D547" s="556"/>
      <c r="E547" s="557"/>
      <c r="F547" s="558"/>
      <c r="G547" s="556"/>
      <c r="H547" s="556"/>
      <c r="I547" s="555"/>
      <c r="J547" s="183"/>
      <c r="L547" s="52"/>
    </row>
    <row r="548" spans="1:12" s="20" customFormat="1" ht="17.5">
      <c r="A548" s="3"/>
      <c r="B548" s="547">
        <v>5</v>
      </c>
      <c r="C548" s="549"/>
      <c r="D548" s="549" t="str">
        <f>IF(C548,VLOOKUP(C548,女子登録情報!$A$2:$H$2000,2,0),"")</f>
        <v/>
      </c>
      <c r="E548" s="551" t="str">
        <f>IF(C548&gt;0,VLOOKUP(C548,女子登録情報!$A$2:$H$2000,3,0),"")</f>
        <v/>
      </c>
      <c r="F548" s="552"/>
      <c r="G548" s="549" t="str">
        <f>IF(C548&gt;0,VLOOKUP(C548,女子登録情報!$A$2:$H$2000,4,0),"")</f>
        <v/>
      </c>
      <c r="H548" s="549" t="str">
        <f>IF(C548&gt;0,VLOOKUP(C548,女子登録情報!$A$2:$H$2000,8,0),"")</f>
        <v/>
      </c>
      <c r="I548" s="515" t="str">
        <f>IF(C548&gt;0,VLOOKUP(C548,女子登録情報!$A$2:$H$2000,5,0),"")</f>
        <v/>
      </c>
      <c r="J548" s="183"/>
      <c r="L548" s="52"/>
    </row>
    <row r="549" spans="1:12" s="20" customFormat="1" ht="17.5">
      <c r="A549" s="3"/>
      <c r="B549" s="565"/>
      <c r="C549" s="556"/>
      <c r="D549" s="556"/>
      <c r="E549" s="557"/>
      <c r="F549" s="558"/>
      <c r="G549" s="556"/>
      <c r="H549" s="556"/>
      <c r="I549" s="555"/>
      <c r="J549" s="183"/>
      <c r="L549" s="52"/>
    </row>
    <row r="550" spans="1:12" s="20" customFormat="1" ht="17.5">
      <c r="A550" s="3"/>
      <c r="B550" s="547">
        <v>6</v>
      </c>
      <c r="C550" s="549"/>
      <c r="D550" s="549" t="str">
        <f>IF(C550,VLOOKUP(C550,女子登録情報!$A$2:$H$2000,2,0),"")</f>
        <v/>
      </c>
      <c r="E550" s="551" t="str">
        <f>IF(C550&gt;0,VLOOKUP(C550,女子登録情報!$A$2:$H$2000,3,0),"")</f>
        <v/>
      </c>
      <c r="F550" s="552"/>
      <c r="G550" s="549" t="str">
        <f>IF(C550&gt;0,VLOOKUP(C550,女子登録情報!$A$2:$H$2000,4,0),"")</f>
        <v/>
      </c>
      <c r="H550" s="549" t="str">
        <f>IF(C550&gt;0,VLOOKUP(C550,女子登録情報!$A$2:$H$2000,8,0),"")</f>
        <v/>
      </c>
      <c r="I550" s="515" t="str">
        <f>IF(C550&gt;0,VLOOKUP(C550,女子登録情報!$A$2:$H$2000,5,0),"")</f>
        <v/>
      </c>
      <c r="J550" s="183"/>
      <c r="L550" s="52"/>
    </row>
    <row r="551" spans="1:12" s="20" customFormat="1" ht="18" thickBot="1">
      <c r="A551" s="3"/>
      <c r="B551" s="548"/>
      <c r="C551" s="550"/>
      <c r="D551" s="550"/>
      <c r="E551" s="553"/>
      <c r="F551" s="554"/>
      <c r="G551" s="550"/>
      <c r="H551" s="550"/>
      <c r="I551" s="516"/>
      <c r="J551" s="183"/>
      <c r="L551" s="52"/>
    </row>
    <row r="552" spans="1:12" s="20" customFormat="1" ht="17.5">
      <c r="A552" s="3"/>
      <c r="B552" s="517" t="s">
        <v>63</v>
      </c>
      <c r="C552" s="518"/>
      <c r="D552" s="518"/>
      <c r="E552" s="518"/>
      <c r="F552" s="518"/>
      <c r="G552" s="518"/>
      <c r="H552" s="518"/>
      <c r="I552" s="519"/>
      <c r="J552" s="183"/>
      <c r="L552" s="52"/>
    </row>
    <row r="553" spans="1:12" s="20" customFormat="1" ht="17.5">
      <c r="A553" s="3"/>
      <c r="B553" s="520"/>
      <c r="C553" s="521"/>
      <c r="D553" s="521"/>
      <c r="E553" s="521"/>
      <c r="F553" s="521"/>
      <c r="G553" s="521"/>
      <c r="H553" s="521"/>
      <c r="I553" s="522"/>
      <c r="J553" s="183"/>
      <c r="L553" s="52"/>
    </row>
    <row r="554" spans="1:12" s="20" customFormat="1" ht="18" thickBot="1">
      <c r="A554" s="3"/>
      <c r="B554" s="523"/>
      <c r="C554" s="524"/>
      <c r="D554" s="524"/>
      <c r="E554" s="524"/>
      <c r="F554" s="524"/>
      <c r="G554" s="524"/>
      <c r="H554" s="524"/>
      <c r="I554" s="525"/>
      <c r="J554" s="183"/>
      <c r="L554" s="52"/>
    </row>
    <row r="555" spans="1:12" s="20" customFormat="1" ht="17.5">
      <c r="A555" s="51"/>
      <c r="B555" s="51"/>
      <c r="C555" s="51"/>
      <c r="D555" s="51"/>
      <c r="E555" s="51"/>
      <c r="F555" s="51"/>
      <c r="G555" s="51"/>
      <c r="H555" s="51"/>
      <c r="I555" s="51"/>
      <c r="J555" s="56"/>
      <c r="L555" s="52"/>
    </row>
    <row r="556" spans="1:12" s="20" customFormat="1" ht="18" thickBot="1">
      <c r="A556" s="3"/>
      <c r="B556" s="3"/>
      <c r="C556" s="3"/>
      <c r="D556" s="3"/>
      <c r="E556" s="3"/>
      <c r="F556" s="3"/>
      <c r="G556" s="3"/>
      <c r="H556" s="3"/>
      <c r="I556" s="3"/>
      <c r="J556" s="54" t="s">
        <v>82</v>
      </c>
      <c r="L556" s="52"/>
    </row>
    <row r="557" spans="1:12" s="20" customFormat="1" ht="17.5">
      <c r="A557" s="3"/>
      <c r="B557" s="743" t="str">
        <f>CONCATENATE('加盟校情報&amp;大会設定'!$G$5,'加盟校情報&amp;大会設定'!$H$5,'加盟校情報&amp;大会設定'!$I$5,'加盟校情報&amp;大会設定'!$J$5,)&amp;"　女子4×400mR"</f>
        <v>第83回東海学生駅伝 兼 第15回東海学生女子駅伝　女子4×400mR</v>
      </c>
      <c r="C557" s="744"/>
      <c r="D557" s="744"/>
      <c r="E557" s="744"/>
      <c r="F557" s="744"/>
      <c r="G557" s="744"/>
      <c r="H557" s="744"/>
      <c r="I557" s="745"/>
      <c r="J557" s="183"/>
      <c r="L557" s="52"/>
    </row>
    <row r="558" spans="1:12" s="20" customFormat="1" ht="18" thickBot="1">
      <c r="A558" s="3"/>
      <c r="B558" s="746"/>
      <c r="C558" s="747"/>
      <c r="D558" s="747"/>
      <c r="E558" s="747"/>
      <c r="F558" s="747"/>
      <c r="G558" s="747"/>
      <c r="H558" s="747"/>
      <c r="I558" s="748"/>
      <c r="J558" s="183"/>
      <c r="L558" s="52"/>
    </row>
    <row r="559" spans="1:12" s="20" customFormat="1" ht="17.5">
      <c r="A559" s="3"/>
      <c r="B559" s="532" t="s">
        <v>54</v>
      </c>
      <c r="C559" s="533"/>
      <c r="D559" s="538" t="str">
        <f>IF(基本情報登録!$D$6&gt;0,基本情報登録!$D$6,"")</f>
        <v/>
      </c>
      <c r="E559" s="539"/>
      <c r="F559" s="539"/>
      <c r="G559" s="539"/>
      <c r="H559" s="540"/>
      <c r="I559" s="55" t="s">
        <v>55</v>
      </c>
      <c r="J559" s="183"/>
      <c r="L559" s="52"/>
    </row>
    <row r="560" spans="1:12" s="20" customFormat="1" ht="17.5">
      <c r="A560" s="3"/>
      <c r="B560" s="534" t="s">
        <v>1</v>
      </c>
      <c r="C560" s="535"/>
      <c r="D560" s="541" t="str">
        <f>IF(基本情報登録!$D$8&gt;0,基本情報登録!$D$8,"")</f>
        <v/>
      </c>
      <c r="E560" s="542"/>
      <c r="F560" s="542"/>
      <c r="G560" s="542"/>
      <c r="H560" s="543"/>
      <c r="I560" s="515"/>
      <c r="J560" s="183"/>
      <c r="L560" s="52"/>
    </row>
    <row r="561" spans="1:12" s="20" customFormat="1" ht="18" thickBot="1">
      <c r="A561" s="3"/>
      <c r="B561" s="536"/>
      <c r="C561" s="537"/>
      <c r="D561" s="544"/>
      <c r="E561" s="545"/>
      <c r="F561" s="545"/>
      <c r="G561" s="545"/>
      <c r="H561" s="546"/>
      <c r="I561" s="516"/>
      <c r="J561" s="183"/>
      <c r="L561" s="52"/>
    </row>
    <row r="562" spans="1:12" s="20" customFormat="1" ht="17.5">
      <c r="A562" s="3"/>
      <c r="B562" s="532" t="s">
        <v>34</v>
      </c>
      <c r="C562" s="533"/>
      <c r="D562" s="570"/>
      <c r="E562" s="571"/>
      <c r="F562" s="571"/>
      <c r="G562" s="571"/>
      <c r="H562" s="571"/>
      <c r="I562" s="572"/>
      <c r="J562" s="183"/>
      <c r="L562" s="52"/>
    </row>
    <row r="563" spans="1:12" s="20" customFormat="1" ht="17.5" hidden="1">
      <c r="A563" s="3"/>
      <c r="B563" s="180"/>
      <c r="C563" s="181"/>
      <c r="D563" s="46"/>
      <c r="E563" s="573" t="str">
        <f>TEXT(D562,"00000")</f>
        <v>00000</v>
      </c>
      <c r="F563" s="573"/>
      <c r="G563" s="573"/>
      <c r="H563" s="573"/>
      <c r="I563" s="574"/>
      <c r="J563" s="183"/>
      <c r="L563" s="52"/>
    </row>
    <row r="564" spans="1:12" s="20" customFormat="1" ht="17.5">
      <c r="A564" s="3"/>
      <c r="B564" s="534" t="s">
        <v>37</v>
      </c>
      <c r="C564" s="535"/>
      <c r="D564" s="551"/>
      <c r="E564" s="577"/>
      <c r="F564" s="577"/>
      <c r="G564" s="577"/>
      <c r="H564" s="577"/>
      <c r="I564" s="578"/>
      <c r="J564" s="183"/>
      <c r="L564" s="52"/>
    </row>
    <row r="565" spans="1:12" s="20" customFormat="1" ht="17.5">
      <c r="A565" s="3"/>
      <c r="B565" s="575"/>
      <c r="C565" s="576"/>
      <c r="D565" s="557"/>
      <c r="E565" s="579"/>
      <c r="F565" s="579"/>
      <c r="G565" s="579"/>
      <c r="H565" s="579"/>
      <c r="I565" s="580"/>
      <c r="J565" s="183"/>
      <c r="L565" s="52"/>
    </row>
    <row r="566" spans="1:12" s="20" customFormat="1" ht="18" thickBot="1">
      <c r="A566" s="3"/>
      <c r="B566" s="581" t="s">
        <v>56</v>
      </c>
      <c r="C566" s="582"/>
      <c r="D566" s="583"/>
      <c r="E566" s="584"/>
      <c r="F566" s="584"/>
      <c r="G566" s="584"/>
      <c r="H566" s="584"/>
      <c r="I566" s="585"/>
      <c r="J566" s="183"/>
      <c r="L566" s="52"/>
    </row>
    <row r="567" spans="1:12" s="20" customFormat="1" ht="17.5">
      <c r="A567" s="3"/>
      <c r="B567" s="559" t="s">
        <v>57</v>
      </c>
      <c r="C567" s="560"/>
      <c r="D567" s="560"/>
      <c r="E567" s="560"/>
      <c r="F567" s="560"/>
      <c r="G567" s="560"/>
      <c r="H567" s="560"/>
      <c r="I567" s="561"/>
      <c r="J567" s="183"/>
      <c r="L567" s="52"/>
    </row>
    <row r="568" spans="1:12" s="20" customFormat="1" ht="18" thickBot="1">
      <c r="A568" s="3"/>
      <c r="B568" s="47" t="s">
        <v>58</v>
      </c>
      <c r="C568" s="182" t="s">
        <v>27</v>
      </c>
      <c r="D568" s="182" t="s">
        <v>59</v>
      </c>
      <c r="E568" s="562" t="s">
        <v>60</v>
      </c>
      <c r="F568" s="563"/>
      <c r="G568" s="182" t="s">
        <v>54</v>
      </c>
      <c r="H568" s="182" t="s">
        <v>61</v>
      </c>
      <c r="I568" s="48" t="s">
        <v>62</v>
      </c>
      <c r="J568" s="183"/>
      <c r="L568" s="52"/>
    </row>
    <row r="569" spans="1:12" s="20" customFormat="1" ht="18" thickTop="1">
      <c r="A569" s="3"/>
      <c r="B569" s="564">
        <v>1</v>
      </c>
      <c r="C569" s="566"/>
      <c r="D569" s="566" t="str">
        <f>IF(C569&gt;0,VLOOKUP(C569,女子登録情報!$A$2:$H$2000,2,0),"")</f>
        <v/>
      </c>
      <c r="E569" s="567" t="str">
        <f>IF(C569&gt;0,VLOOKUP(C569,女子登録情報!$A$2:$H$2000,3,0),"")</f>
        <v/>
      </c>
      <c r="F569" s="568"/>
      <c r="G569" s="566" t="str">
        <f>IF(C569&gt;0,VLOOKUP(C569,女子登録情報!$A$2:$H$2000,4,0),"")</f>
        <v/>
      </c>
      <c r="H569" s="566" t="str">
        <f>IF(C569&gt;0,VLOOKUP(C569,女子登録情報!$A$2:$H$2000,8,0),"")</f>
        <v/>
      </c>
      <c r="I569" s="569" t="str">
        <f>IF(C569&gt;0,VLOOKUP(C569,女子登録情報!$A$2:$H$2000,5,0),"")</f>
        <v/>
      </c>
      <c r="J569" s="183"/>
      <c r="L569" s="52"/>
    </row>
    <row r="570" spans="1:12" s="20" customFormat="1" ht="17.5">
      <c r="A570" s="3"/>
      <c r="B570" s="565"/>
      <c r="C570" s="556"/>
      <c r="D570" s="556"/>
      <c r="E570" s="557"/>
      <c r="F570" s="558"/>
      <c r="G570" s="556"/>
      <c r="H570" s="556"/>
      <c r="I570" s="555"/>
      <c r="J570" s="183"/>
      <c r="L570" s="52"/>
    </row>
    <row r="571" spans="1:12" s="20" customFormat="1" ht="17.5">
      <c r="A571" s="3"/>
      <c r="B571" s="547">
        <v>2</v>
      </c>
      <c r="C571" s="549"/>
      <c r="D571" s="549" t="str">
        <f>IF(C571,VLOOKUP(C571,女子登録情報!$A$2:$H$2000,2,0),"")</f>
        <v/>
      </c>
      <c r="E571" s="551" t="str">
        <f>IF(C571&gt;0,VLOOKUP(C571,女子登録情報!$A$2:$H$2000,3,0),"")</f>
        <v/>
      </c>
      <c r="F571" s="552"/>
      <c r="G571" s="549" t="str">
        <f>IF(C571&gt;0,VLOOKUP(C571,女子登録情報!$A$2:$H$2000,4,0),"")</f>
        <v/>
      </c>
      <c r="H571" s="549" t="str">
        <f>IF(C571&gt;0,VLOOKUP(C571,女子登録情報!$A$2:$H$2000,8,0),"")</f>
        <v/>
      </c>
      <c r="I571" s="515" t="str">
        <f>IF(C571&gt;0,VLOOKUP(C571,女子登録情報!$A$2:$H$2000,5,0),"")</f>
        <v/>
      </c>
      <c r="J571" s="183"/>
      <c r="L571" s="52"/>
    </row>
    <row r="572" spans="1:12" s="20" customFormat="1" ht="17.5">
      <c r="A572" s="3"/>
      <c r="B572" s="565"/>
      <c r="C572" s="556"/>
      <c r="D572" s="556"/>
      <c r="E572" s="557"/>
      <c r="F572" s="558"/>
      <c r="G572" s="556"/>
      <c r="H572" s="556"/>
      <c r="I572" s="555"/>
      <c r="J572" s="183"/>
      <c r="L572" s="52"/>
    </row>
    <row r="573" spans="1:12" s="20" customFormat="1" ht="17.5">
      <c r="A573" s="3"/>
      <c r="B573" s="547">
        <v>3</v>
      </c>
      <c r="C573" s="549"/>
      <c r="D573" s="549" t="str">
        <f>IF(C573,VLOOKUP(C573,女子登録情報!$A$2:$H$2000,2,0),"")</f>
        <v/>
      </c>
      <c r="E573" s="551" t="str">
        <f>IF(C573&gt;0,VLOOKUP(C573,女子登録情報!$A$2:$H$2000,3,0),"")</f>
        <v/>
      </c>
      <c r="F573" s="552"/>
      <c r="G573" s="549" t="str">
        <f>IF(C573&gt;0,VLOOKUP(C573,女子登録情報!$A$2:$H$2000,4,0),"")</f>
        <v/>
      </c>
      <c r="H573" s="549" t="str">
        <f>IF(C573&gt;0,VLOOKUP(C573,女子登録情報!$A$2:$H$2000,8,0),"")</f>
        <v/>
      </c>
      <c r="I573" s="515" t="str">
        <f>IF(C573&gt;0,VLOOKUP(C573,女子登録情報!$A$2:$H$2000,5,0),"")</f>
        <v/>
      </c>
      <c r="J573" s="183"/>
      <c r="L573" s="52"/>
    </row>
    <row r="574" spans="1:12" s="20" customFormat="1" ht="17.5">
      <c r="A574" s="3"/>
      <c r="B574" s="565"/>
      <c r="C574" s="556"/>
      <c r="D574" s="556"/>
      <c r="E574" s="557"/>
      <c r="F574" s="558"/>
      <c r="G574" s="556"/>
      <c r="H574" s="556"/>
      <c r="I574" s="555"/>
      <c r="J574" s="183"/>
      <c r="L574" s="52"/>
    </row>
    <row r="575" spans="1:12" s="20" customFormat="1" ht="17.5">
      <c r="A575" s="3"/>
      <c r="B575" s="547">
        <v>4</v>
      </c>
      <c r="C575" s="549"/>
      <c r="D575" s="549" t="str">
        <f>IF(C575,VLOOKUP(C575,女子登録情報!$A$2:$H$2000,2,0),"")</f>
        <v/>
      </c>
      <c r="E575" s="551" t="str">
        <f>IF(C575&gt;0,VLOOKUP(C575,女子登録情報!$A$2:$H$2000,3,0),"")</f>
        <v/>
      </c>
      <c r="F575" s="552"/>
      <c r="G575" s="549" t="str">
        <f>IF(C575&gt;0,VLOOKUP(C575,女子登録情報!$A$2:$H$2000,4,0),"")</f>
        <v/>
      </c>
      <c r="H575" s="549" t="str">
        <f>IF(C575&gt;0,VLOOKUP(C575,女子登録情報!$A$2:$H$2000,8,0),"")</f>
        <v/>
      </c>
      <c r="I575" s="515" t="str">
        <f>IF(C575&gt;0,VLOOKUP(C575,女子登録情報!$A$2:$H$2000,5,0),"")</f>
        <v/>
      </c>
      <c r="J575" s="183"/>
      <c r="L575" s="52"/>
    </row>
    <row r="576" spans="1:12" s="20" customFormat="1" ht="17.5">
      <c r="A576" s="3"/>
      <c r="B576" s="565"/>
      <c r="C576" s="556"/>
      <c r="D576" s="556"/>
      <c r="E576" s="557"/>
      <c r="F576" s="558"/>
      <c r="G576" s="556"/>
      <c r="H576" s="556"/>
      <c r="I576" s="555"/>
      <c r="J576" s="183"/>
      <c r="L576" s="52"/>
    </row>
    <row r="577" spans="1:12" s="20" customFormat="1" ht="17.5">
      <c r="A577" s="3"/>
      <c r="B577" s="547">
        <v>5</v>
      </c>
      <c r="C577" s="549"/>
      <c r="D577" s="549" t="str">
        <f>IF(C577,VLOOKUP(C577,女子登録情報!$A$2:$H$2000,2,0),"")</f>
        <v/>
      </c>
      <c r="E577" s="551" t="str">
        <f>IF(C577&gt;0,VLOOKUP(C577,女子登録情報!$A$2:$H$2000,3,0),"")</f>
        <v/>
      </c>
      <c r="F577" s="552"/>
      <c r="G577" s="549" t="str">
        <f>IF(C577&gt;0,VLOOKUP(C577,女子登録情報!$A$2:$H$2000,4,0),"")</f>
        <v/>
      </c>
      <c r="H577" s="549" t="str">
        <f>IF(C577&gt;0,VLOOKUP(C577,女子登録情報!$A$2:$H$2000,8,0),"")</f>
        <v/>
      </c>
      <c r="I577" s="515" t="str">
        <f>IF(C577&gt;0,VLOOKUP(C577,女子登録情報!$A$2:$H$2000,5,0),"")</f>
        <v/>
      </c>
      <c r="J577" s="183"/>
      <c r="L577" s="52"/>
    </row>
    <row r="578" spans="1:12" s="20" customFormat="1" ht="17.5">
      <c r="A578" s="3"/>
      <c r="B578" s="565"/>
      <c r="C578" s="556"/>
      <c r="D578" s="556"/>
      <c r="E578" s="557"/>
      <c r="F578" s="558"/>
      <c r="G578" s="556"/>
      <c r="H578" s="556"/>
      <c r="I578" s="555"/>
      <c r="J578" s="183"/>
      <c r="L578" s="52"/>
    </row>
    <row r="579" spans="1:12" s="20" customFormat="1" ht="17.5">
      <c r="A579" s="3"/>
      <c r="B579" s="547">
        <v>6</v>
      </c>
      <c r="C579" s="549"/>
      <c r="D579" s="549" t="str">
        <f>IF(C579,VLOOKUP(C579,女子登録情報!$A$2:$H$2000,2,0),"")</f>
        <v/>
      </c>
      <c r="E579" s="551" t="str">
        <f>IF(C579&gt;0,VLOOKUP(C579,女子登録情報!$A$2:$H$2000,3,0),"")</f>
        <v/>
      </c>
      <c r="F579" s="552"/>
      <c r="G579" s="549" t="str">
        <f>IF(C579&gt;0,VLOOKUP(C579,女子登録情報!$A$2:$H$2000,4,0),"")</f>
        <v/>
      </c>
      <c r="H579" s="549" t="str">
        <f>IF(C579&gt;0,VLOOKUP(C579,女子登録情報!$A$2:$H$2000,8,0),"")</f>
        <v/>
      </c>
      <c r="I579" s="515" t="str">
        <f>IF(C579&gt;0,VLOOKUP(C579,女子登録情報!$A$2:$H$2000,5,0),"")</f>
        <v/>
      </c>
      <c r="J579" s="183"/>
      <c r="L579" s="52"/>
    </row>
    <row r="580" spans="1:12" s="20" customFormat="1" ht="18" thickBot="1">
      <c r="A580" s="3"/>
      <c r="B580" s="548"/>
      <c r="C580" s="550"/>
      <c r="D580" s="550"/>
      <c r="E580" s="553"/>
      <c r="F580" s="554"/>
      <c r="G580" s="550"/>
      <c r="H580" s="550"/>
      <c r="I580" s="516"/>
      <c r="J580" s="183"/>
      <c r="L580" s="52"/>
    </row>
    <row r="581" spans="1:12" s="20" customFormat="1" ht="17.5">
      <c r="A581" s="3"/>
      <c r="B581" s="517" t="s">
        <v>63</v>
      </c>
      <c r="C581" s="518"/>
      <c r="D581" s="518"/>
      <c r="E581" s="518"/>
      <c r="F581" s="518"/>
      <c r="G581" s="518"/>
      <c r="H581" s="518"/>
      <c r="I581" s="519"/>
      <c r="J581" s="183"/>
      <c r="L581" s="52"/>
    </row>
    <row r="582" spans="1:12" s="20" customFormat="1" ht="17.5">
      <c r="A582" s="3"/>
      <c r="B582" s="520"/>
      <c r="C582" s="521"/>
      <c r="D582" s="521"/>
      <c r="E582" s="521"/>
      <c r="F582" s="521"/>
      <c r="G582" s="521"/>
      <c r="H582" s="521"/>
      <c r="I582" s="522"/>
      <c r="J582" s="183"/>
      <c r="L582" s="52"/>
    </row>
    <row r="583" spans="1:12" s="20" customFormat="1" ht="18" thickBot="1">
      <c r="A583" s="3"/>
      <c r="B583" s="523"/>
      <c r="C583" s="524"/>
      <c r="D583" s="524"/>
      <c r="E583" s="524"/>
      <c r="F583" s="524"/>
      <c r="G583" s="524"/>
      <c r="H583" s="524"/>
      <c r="I583" s="525"/>
      <c r="J583" s="183"/>
      <c r="L583" s="52"/>
    </row>
    <row r="584" spans="1:12" s="20" customFormat="1" ht="17.5">
      <c r="A584" s="51"/>
      <c r="B584" s="51"/>
      <c r="C584" s="51"/>
      <c r="D584" s="51"/>
      <c r="E584" s="51"/>
      <c r="F584" s="51"/>
      <c r="G584" s="51"/>
      <c r="H584" s="51"/>
      <c r="I584" s="51"/>
      <c r="J584" s="56"/>
      <c r="L584" s="52"/>
    </row>
    <row r="585" spans="1:12" s="20" customFormat="1">
      <c r="A585" s="52"/>
      <c r="B585" s="52"/>
      <c r="C585" s="52"/>
      <c r="D585" s="52"/>
      <c r="E585" s="52"/>
      <c r="F585" s="52"/>
      <c r="G585" s="52"/>
      <c r="H585" s="52"/>
      <c r="I585" s="52"/>
      <c r="J585" s="57"/>
      <c r="L585" s="5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9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1000000}">
          <x14:formula1>
            <xm:f>男子登録情報!$M$1:$M$22</xm:f>
          </x14:formula1>
          <xm:sqref>I9:I10</xm:sqref>
        </x14:dataValidation>
        <x14:dataValidation type="list" allowBlank="1" showInputMessage="1" showErrorMessage="1" xr:uid="{00000000-0002-0000-0900-000002000000}">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sheetPr>
  <dimension ref="A1:N401"/>
  <sheetViews>
    <sheetView topLeftCell="A18" zoomScaleNormal="100" workbookViewId="0">
      <selection activeCell="B36" sqref="B36:H53"/>
    </sheetView>
  </sheetViews>
  <sheetFormatPr defaultRowHeight="13"/>
  <cols>
    <col min="2" max="2" width="14.08984375" bestFit="1" customWidth="1"/>
    <col min="3" max="3" width="18.90625" bestFit="1" customWidth="1"/>
    <col min="4" max="4" width="10.08984375" bestFit="1" customWidth="1"/>
    <col min="5" max="5" width="11.90625" customWidth="1"/>
    <col min="6" max="6" width="13.6328125" customWidth="1"/>
    <col min="7" max="7" width="16.36328125" customWidth="1"/>
    <col min="13" max="14" width="9" hidden="1" customWidth="1"/>
  </cols>
  <sheetData>
    <row r="1" spans="1:14" s="20" customFormat="1">
      <c r="A1" s="785" t="str">
        <f>CONCATENATE('加盟校情報&amp;大会設定'!G5,'加盟校情報&amp;大会設定'!H5,'加盟校情報&amp;大会設定'!I5,'加盟校情報&amp;大会設定'!J5)&amp;"  様式Ⅲ(明細書)"</f>
        <v>第83回東海学生駅伝 兼 第15回東海学生女子駅伝  様式Ⅲ(明細書)</v>
      </c>
      <c r="B1" s="785"/>
      <c r="C1" s="785"/>
      <c r="D1" s="785"/>
      <c r="E1" s="785"/>
      <c r="F1" s="785"/>
      <c r="G1" s="785"/>
      <c r="H1" s="785"/>
      <c r="I1" s="785"/>
    </row>
    <row r="2" spans="1:14" s="20" customFormat="1">
      <c r="A2" s="785"/>
      <c r="B2" s="785"/>
      <c r="C2" s="785"/>
      <c r="D2" s="785"/>
      <c r="E2" s="785"/>
      <c r="F2" s="785"/>
      <c r="G2" s="785"/>
      <c r="H2" s="785"/>
      <c r="I2" s="785"/>
    </row>
    <row r="3" spans="1:14" s="20" customFormat="1">
      <c r="A3" s="785"/>
      <c r="B3" s="785"/>
      <c r="C3" s="785"/>
      <c r="D3" s="785"/>
      <c r="E3" s="785"/>
      <c r="F3" s="785"/>
      <c r="G3" s="785"/>
      <c r="H3" s="785"/>
      <c r="I3" s="785"/>
      <c r="M3" s="20">
        <v>1</v>
      </c>
      <c r="N3" s="20">
        <v>5000</v>
      </c>
    </row>
    <row r="4" spans="1:14" s="20" customFormat="1" ht="17.5">
      <c r="A4" s="3"/>
      <c r="B4" s="3"/>
      <c r="C4" s="3"/>
      <c r="D4" s="3"/>
      <c r="E4" s="3"/>
      <c r="F4" s="3"/>
      <c r="G4" s="3"/>
      <c r="H4" s="3"/>
      <c r="I4" s="3"/>
      <c r="M4" s="20">
        <v>2</v>
      </c>
      <c r="N4" s="20">
        <v>5000</v>
      </c>
    </row>
    <row r="5" spans="1:14" s="20" customFormat="1" ht="17.5">
      <c r="A5" s="3"/>
      <c r="B5" s="183" t="s">
        <v>1</v>
      </c>
      <c r="C5" s="786" t="str">
        <f>IF(基本情報登録!D8&gt;0,基本情報登録!D8,"")</f>
        <v/>
      </c>
      <c r="D5" s="786"/>
      <c r="E5" s="786"/>
      <c r="F5" s="786"/>
      <c r="G5" s="786"/>
      <c r="H5" s="3"/>
      <c r="I5" s="3"/>
      <c r="M5" s="20">
        <v>3</v>
      </c>
      <c r="N5" s="20">
        <v>5000</v>
      </c>
    </row>
    <row r="6" spans="1:14" s="20" customFormat="1" ht="17.5">
      <c r="A6" s="3"/>
      <c r="B6" s="183"/>
      <c r="C6" s="3"/>
      <c r="D6" s="3"/>
      <c r="E6" s="3"/>
      <c r="F6" s="3"/>
      <c r="G6" s="3"/>
      <c r="H6" s="3"/>
      <c r="I6" s="3"/>
      <c r="M6" s="20">
        <v>4</v>
      </c>
      <c r="N6" s="20">
        <v>5000</v>
      </c>
    </row>
    <row r="7" spans="1:14" s="20" customFormat="1" ht="17.5">
      <c r="A7" s="3"/>
      <c r="B7" s="183" t="s">
        <v>161</v>
      </c>
      <c r="C7" s="786" t="str">
        <f>IF(基本情報登録!D24&gt;0,基本情報登録!D24,"")</f>
        <v/>
      </c>
      <c r="D7" s="786"/>
      <c r="E7" s="786"/>
      <c r="F7" s="786"/>
      <c r="G7" s="786"/>
      <c r="H7" s="3"/>
      <c r="I7" s="3"/>
      <c r="M7" s="20">
        <v>5</v>
      </c>
      <c r="N7" s="20">
        <v>5000</v>
      </c>
    </row>
    <row r="8" spans="1:14" s="20" customFormat="1" ht="17.5">
      <c r="A8" s="3"/>
      <c r="B8" s="183"/>
      <c r="C8" s="3"/>
      <c r="D8" s="3"/>
      <c r="E8" s="3"/>
      <c r="F8" s="3"/>
      <c r="G8" s="3"/>
      <c r="H8" s="3"/>
      <c r="I8" s="3"/>
      <c r="M8" s="20">
        <v>6</v>
      </c>
      <c r="N8" s="20">
        <v>10000</v>
      </c>
    </row>
    <row r="9" spans="1:14" s="20" customFormat="1" ht="17.5">
      <c r="A9" s="3"/>
      <c r="B9" s="183" t="s">
        <v>11</v>
      </c>
      <c r="C9" s="787" t="str">
        <f>IF(基本情報登録!D26&gt;0,基本情報登録!D26,"")</f>
        <v/>
      </c>
      <c r="D9" s="787"/>
      <c r="E9" s="787"/>
      <c r="F9" s="787"/>
      <c r="G9" s="787"/>
      <c r="H9" s="3"/>
      <c r="I9" s="3"/>
      <c r="M9" s="20">
        <v>7</v>
      </c>
      <c r="N9" s="20">
        <v>10000</v>
      </c>
    </row>
    <row r="10" spans="1:14" s="20" customFormat="1" ht="17.5">
      <c r="A10" s="3"/>
      <c r="B10" s="183"/>
      <c r="C10" s="3"/>
      <c r="D10" s="3"/>
      <c r="E10" s="3"/>
      <c r="F10" s="3"/>
      <c r="G10" s="3"/>
      <c r="H10" s="3"/>
      <c r="I10" s="3"/>
      <c r="M10" s="20">
        <v>8</v>
      </c>
      <c r="N10" s="20">
        <v>10000</v>
      </c>
    </row>
    <row r="11" spans="1:14" s="20" customFormat="1" ht="17.5">
      <c r="A11" s="3"/>
      <c r="B11" s="183" t="s">
        <v>12</v>
      </c>
      <c r="C11" s="786" t="str">
        <f>IF(基本情報登録!D27&gt;0,基本情報登録!D27,"")</f>
        <v/>
      </c>
      <c r="D11" s="786"/>
      <c r="E11" s="786"/>
      <c r="F11" s="786"/>
      <c r="G11" s="786"/>
      <c r="H11" s="3"/>
      <c r="I11" s="3"/>
      <c r="M11" s="20">
        <v>9</v>
      </c>
      <c r="N11" s="20">
        <v>10000</v>
      </c>
    </row>
    <row r="12" spans="1:14" s="20" customFormat="1" ht="17.5">
      <c r="A12" s="3"/>
      <c r="B12" s="3"/>
      <c r="C12" s="3"/>
      <c r="D12" s="3"/>
      <c r="E12" s="3"/>
      <c r="F12" s="3"/>
      <c r="G12" s="3"/>
      <c r="H12" s="3"/>
      <c r="I12" s="3"/>
      <c r="M12" s="20">
        <v>10</v>
      </c>
      <c r="N12" s="20">
        <v>10000</v>
      </c>
    </row>
    <row r="13" spans="1:14" s="20" customFormat="1" ht="17.5">
      <c r="A13" s="3"/>
      <c r="B13" s="3"/>
      <c r="C13" s="750" t="s">
        <v>162</v>
      </c>
      <c r="D13" s="750"/>
      <c r="E13" s="750"/>
      <c r="F13" s="750"/>
      <c r="G13" s="750"/>
      <c r="H13" s="3"/>
      <c r="I13" s="3"/>
      <c r="M13" s="20">
        <v>11</v>
      </c>
      <c r="N13" s="20">
        <v>10000</v>
      </c>
    </row>
    <row r="14" spans="1:14" s="20" customFormat="1" ht="18" thickBot="1">
      <c r="A14" s="3"/>
      <c r="B14" s="183"/>
      <c r="C14" s="784"/>
      <c r="D14" s="784"/>
      <c r="E14" s="784"/>
      <c r="F14" s="784"/>
      <c r="G14" s="784"/>
      <c r="H14" s="3"/>
      <c r="I14" s="3"/>
      <c r="M14" s="20">
        <v>12</v>
      </c>
      <c r="N14" s="20">
        <v>10000</v>
      </c>
    </row>
    <row r="15" spans="1:14" s="20" customFormat="1" ht="18" thickBot="1">
      <c r="A15" s="3"/>
      <c r="B15" s="3"/>
      <c r="C15" s="761" t="s">
        <v>163</v>
      </c>
      <c r="D15" s="762"/>
      <c r="E15" s="762"/>
      <c r="F15" s="762"/>
      <c r="G15" s="763"/>
      <c r="H15" s="3"/>
      <c r="I15" s="3"/>
      <c r="M15" s="20">
        <v>13</v>
      </c>
      <c r="N15" s="20">
        <v>10000</v>
      </c>
    </row>
    <row r="16" spans="1:14" s="20" customFormat="1" ht="17.5">
      <c r="A16" s="3"/>
      <c r="B16" s="3"/>
      <c r="C16" s="179" t="s">
        <v>164</v>
      </c>
      <c r="D16" s="62">
        <v>1500</v>
      </c>
      <c r="E16" s="185" t="s">
        <v>165</v>
      </c>
      <c r="F16" s="63" t="e">
        <f>'様式Ⅲ－1(男子)'!#REF!</f>
        <v>#REF!</v>
      </c>
      <c r="G16" s="64" t="e">
        <f>D16*F16</f>
        <v>#REF!</v>
      </c>
      <c r="H16" s="3"/>
      <c r="I16" s="3"/>
      <c r="M16" s="20">
        <v>14</v>
      </c>
      <c r="N16" s="20">
        <v>10000</v>
      </c>
    </row>
    <row r="17" spans="1:14" s="20" customFormat="1" ht="18" thickBot="1">
      <c r="A17" s="3"/>
      <c r="B17" s="3"/>
      <c r="C17" s="65" t="s">
        <v>166</v>
      </c>
      <c r="D17" s="66">
        <v>2000</v>
      </c>
      <c r="E17" s="67" t="s">
        <v>165</v>
      </c>
      <c r="F17" s="68">
        <f>'様式Ⅱ(男子4×100mR)'!L6+'様式Ⅱ(男子4×400mR)'!L6</f>
        <v>0</v>
      </c>
      <c r="G17" s="69">
        <f>D17*F17</f>
        <v>0</v>
      </c>
      <c r="H17" s="3"/>
      <c r="I17" s="3"/>
      <c r="M17" s="20">
        <v>15</v>
      </c>
      <c r="N17" s="20">
        <v>10000</v>
      </c>
    </row>
    <row r="18" spans="1:14" s="20" customFormat="1" ht="18.5" thickTop="1" thickBot="1">
      <c r="A18" s="3"/>
      <c r="B18" s="3"/>
      <c r="C18" s="70"/>
      <c r="D18" s="71"/>
      <c r="E18" s="184"/>
      <c r="F18" s="184" t="s">
        <v>167</v>
      </c>
      <c r="G18" s="72" t="e">
        <f>SUM(G16:G17)</f>
        <v>#REF!</v>
      </c>
      <c r="H18" s="3"/>
      <c r="I18" s="3"/>
      <c r="M18" s="20">
        <v>16</v>
      </c>
      <c r="N18" s="20">
        <v>15000</v>
      </c>
    </row>
    <row r="19" spans="1:14" s="20" customFormat="1" ht="18" thickBot="1">
      <c r="A19" s="3"/>
      <c r="B19" s="3"/>
      <c r="C19" s="73"/>
      <c r="D19" s="73"/>
      <c r="E19" s="80"/>
      <c r="F19" s="73"/>
      <c r="G19" s="74"/>
      <c r="H19" s="3"/>
      <c r="I19" s="3"/>
      <c r="M19" s="20">
        <v>17</v>
      </c>
      <c r="N19" s="20">
        <v>15000</v>
      </c>
    </row>
    <row r="20" spans="1:14" s="20" customFormat="1" ht="18" thickBot="1">
      <c r="A20" s="3"/>
      <c r="B20" s="3"/>
      <c r="C20" s="764" t="s">
        <v>168</v>
      </c>
      <c r="D20" s="765"/>
      <c r="E20" s="765"/>
      <c r="F20" s="765"/>
      <c r="G20" s="766"/>
      <c r="H20" s="3"/>
      <c r="I20" s="3"/>
      <c r="M20" s="20">
        <v>18</v>
      </c>
      <c r="N20" s="20">
        <v>15000</v>
      </c>
    </row>
    <row r="21" spans="1:14" s="20" customFormat="1" ht="17.5">
      <c r="A21" s="3"/>
      <c r="B21" s="3"/>
      <c r="C21" s="178" t="s">
        <v>164</v>
      </c>
      <c r="D21" s="75">
        <v>1500</v>
      </c>
      <c r="E21" s="76" t="s">
        <v>165</v>
      </c>
      <c r="F21" s="77">
        <f>'様式Ⅲ－1(女子)'!R7</f>
        <v>0</v>
      </c>
      <c r="G21" s="78">
        <f>D21*F21</f>
        <v>0</v>
      </c>
      <c r="H21" s="3"/>
      <c r="I21" s="3"/>
      <c r="M21" s="20">
        <v>19</v>
      </c>
      <c r="N21" s="20">
        <v>15000</v>
      </c>
    </row>
    <row r="22" spans="1:14" s="20" customFormat="1" ht="18" thickBot="1">
      <c r="A22" s="3"/>
      <c r="B22" s="3"/>
      <c r="C22" s="65" t="s">
        <v>166</v>
      </c>
      <c r="D22" s="66">
        <v>2000</v>
      </c>
      <c r="E22" s="67" t="s">
        <v>165</v>
      </c>
      <c r="F22" s="68">
        <f>'様式Ⅱ(女子4×100mR)'!L7+'様式Ⅱ(女子4×400mR)'!L7</f>
        <v>0</v>
      </c>
      <c r="G22" s="69">
        <f>D22*F22</f>
        <v>0</v>
      </c>
      <c r="H22" s="3"/>
      <c r="I22" s="3"/>
      <c r="M22" s="20">
        <v>20</v>
      </c>
      <c r="N22" s="20">
        <v>15000</v>
      </c>
    </row>
    <row r="23" spans="1:14" s="20" customFormat="1" ht="18.5" thickTop="1" thickBot="1">
      <c r="A23" s="3"/>
      <c r="B23" s="3"/>
      <c r="C23" s="70"/>
      <c r="D23" s="71"/>
      <c r="E23" s="71"/>
      <c r="F23" s="184" t="s">
        <v>167</v>
      </c>
      <c r="G23" s="72">
        <f>SUM(G21:G22)</f>
        <v>0</v>
      </c>
      <c r="H23" s="3"/>
      <c r="I23" s="3"/>
      <c r="M23" s="20">
        <v>21</v>
      </c>
      <c r="N23" s="20">
        <v>15000</v>
      </c>
    </row>
    <row r="24" spans="1:14" s="20" customFormat="1" ht="18" thickBot="1">
      <c r="A24" s="3"/>
      <c r="B24" s="3"/>
      <c r="C24" s="73"/>
      <c r="D24" s="73"/>
      <c r="E24" s="73"/>
      <c r="F24" s="80"/>
      <c r="G24" s="74"/>
      <c r="H24" s="3"/>
      <c r="I24" s="3"/>
      <c r="M24" s="20">
        <v>22</v>
      </c>
      <c r="N24" s="20">
        <v>15000</v>
      </c>
    </row>
    <row r="25" spans="1:14" s="20" customFormat="1" ht="18" thickBot="1">
      <c r="A25" s="3"/>
      <c r="B25" s="3"/>
      <c r="C25" s="778" t="s">
        <v>169</v>
      </c>
      <c r="D25" s="779"/>
      <c r="E25" s="779"/>
      <c r="F25" s="779"/>
      <c r="G25" s="780"/>
      <c r="H25" s="3"/>
      <c r="I25" s="3"/>
      <c r="M25" s="20">
        <v>23</v>
      </c>
      <c r="N25" s="20">
        <v>15000</v>
      </c>
    </row>
    <row r="26" spans="1:14" s="20" customFormat="1" ht="18" thickBot="1">
      <c r="A26" s="3"/>
      <c r="B26" s="3"/>
      <c r="C26" s="767" t="s">
        <v>170</v>
      </c>
      <c r="D26" s="781"/>
      <c r="E26" s="81">
        <f>'様式Ⅲ－1(男子)'!V17+'様式Ⅲ－1(女子)'!W17</f>
        <v>0</v>
      </c>
      <c r="F26" s="782" t="str">
        <f>IF(E26&gt;0,VLOOKUP(E26,M3:N401,2,0),"")</f>
        <v/>
      </c>
      <c r="G26" s="783"/>
      <c r="H26" s="3"/>
      <c r="I26" s="3"/>
      <c r="M26" s="20">
        <v>24</v>
      </c>
      <c r="N26" s="20">
        <v>15000</v>
      </c>
    </row>
    <row r="27" spans="1:14" s="20" customFormat="1" ht="18" thickBot="1">
      <c r="A27" s="3"/>
      <c r="B27" s="3"/>
      <c r="C27" s="3"/>
      <c r="D27" s="3"/>
      <c r="E27" s="3"/>
      <c r="F27" s="3"/>
      <c r="G27" s="3"/>
      <c r="H27" s="3"/>
      <c r="I27" s="3"/>
      <c r="M27" s="20">
        <v>25</v>
      </c>
      <c r="N27" s="20">
        <v>15000</v>
      </c>
    </row>
    <row r="28" spans="1:14" s="20" customFormat="1" ht="18" thickBot="1">
      <c r="A28" s="3"/>
      <c r="B28" s="3"/>
      <c r="C28" s="767" t="s">
        <v>171</v>
      </c>
      <c r="D28" s="768"/>
      <c r="E28" s="769" t="e">
        <f>SUM(G18,G23,F26,)</f>
        <v>#REF!</v>
      </c>
      <c r="F28" s="770"/>
      <c r="G28" s="771"/>
      <c r="H28" s="3"/>
      <c r="I28" s="3"/>
      <c r="M28" s="20">
        <v>26</v>
      </c>
      <c r="N28" s="20">
        <v>15000</v>
      </c>
    </row>
    <row r="29" spans="1:14" s="20" customFormat="1" ht="18" thickBot="1">
      <c r="A29" s="3"/>
      <c r="B29" s="3"/>
      <c r="C29" s="80"/>
      <c r="D29" s="80"/>
      <c r="E29" s="74"/>
      <c r="F29" s="80"/>
      <c r="G29" s="80"/>
      <c r="H29" s="3"/>
      <c r="I29" s="3"/>
      <c r="M29" s="20">
        <v>27</v>
      </c>
      <c r="N29" s="20">
        <v>15000</v>
      </c>
    </row>
    <row r="30" spans="1:14" s="20" customFormat="1" ht="17.5">
      <c r="A30" s="3"/>
      <c r="B30" s="3"/>
      <c r="C30" s="772" t="s">
        <v>172</v>
      </c>
      <c r="D30" s="774" t="s">
        <v>173</v>
      </c>
      <c r="E30" s="774"/>
      <c r="F30" s="774"/>
      <c r="G30" s="775"/>
      <c r="H30" s="3"/>
      <c r="I30" s="3"/>
      <c r="M30" s="20">
        <v>28</v>
      </c>
      <c r="N30" s="20">
        <v>15000</v>
      </c>
    </row>
    <row r="31" spans="1:14" s="20" customFormat="1" ht="18" thickBot="1">
      <c r="A31" s="3"/>
      <c r="B31" s="3"/>
      <c r="C31" s="773"/>
      <c r="D31" s="776" t="s">
        <v>174</v>
      </c>
      <c r="E31" s="776"/>
      <c r="F31" s="776"/>
      <c r="G31" s="777"/>
      <c r="H31" s="3"/>
      <c r="I31" s="3"/>
      <c r="M31" s="20">
        <v>29</v>
      </c>
      <c r="N31" s="20">
        <v>15000</v>
      </c>
    </row>
    <row r="32" spans="1:14" s="20" customFormat="1" ht="18" thickBot="1">
      <c r="A32" s="3"/>
      <c r="B32" s="3"/>
      <c r="C32" s="3"/>
      <c r="D32" s="79"/>
      <c r="E32" s="79"/>
      <c r="F32" s="79"/>
      <c r="G32" s="79"/>
      <c r="H32" s="3"/>
      <c r="I32" s="3"/>
      <c r="M32" s="20">
        <v>31</v>
      </c>
      <c r="N32" s="20">
        <v>25000</v>
      </c>
    </row>
    <row r="33" spans="1:14" s="20" customFormat="1" ht="18" thickBot="1">
      <c r="A33" s="3"/>
      <c r="B33" s="3"/>
      <c r="C33" s="750" t="s">
        <v>175</v>
      </c>
      <c r="D33" s="750"/>
      <c r="E33" s="751" t="s">
        <v>176</v>
      </c>
      <c r="F33" s="752"/>
      <c r="G33" s="3"/>
      <c r="H33" s="3"/>
      <c r="I33" s="3"/>
      <c r="M33" s="20">
        <v>32</v>
      </c>
      <c r="N33" s="20">
        <v>25000</v>
      </c>
    </row>
    <row r="34" spans="1:14" s="20" customFormat="1" ht="18" thickBot="1">
      <c r="A34" s="3"/>
      <c r="B34" s="3"/>
      <c r="C34" s="750" t="s">
        <v>177</v>
      </c>
      <c r="D34" s="750"/>
      <c r="E34" s="586"/>
      <c r="F34" s="586"/>
      <c r="G34" s="586"/>
      <c r="H34" s="586"/>
      <c r="I34" s="586"/>
      <c r="M34" s="20">
        <v>33</v>
      </c>
      <c r="N34" s="20">
        <v>25000</v>
      </c>
    </row>
    <row r="35" spans="1:14" s="20" customFormat="1" ht="18" thickBot="1">
      <c r="A35" s="3"/>
      <c r="B35" s="3"/>
      <c r="C35" s="3"/>
      <c r="D35" s="3"/>
      <c r="E35" s="586"/>
      <c r="F35" s="586"/>
      <c r="G35" s="586"/>
      <c r="H35" s="586"/>
      <c r="I35" s="586"/>
      <c r="M35" s="20">
        <v>34</v>
      </c>
      <c r="N35" s="20">
        <v>25000</v>
      </c>
    </row>
    <row r="36" spans="1:14" s="20" customFormat="1" ht="17.5">
      <c r="A36" s="3"/>
      <c r="B36" s="753" t="s">
        <v>178</v>
      </c>
      <c r="C36" s="754"/>
      <c r="D36" s="754"/>
      <c r="E36" s="755"/>
      <c r="F36" s="755"/>
      <c r="G36" s="755"/>
      <c r="H36" s="756"/>
      <c r="I36" s="3"/>
      <c r="M36" s="20">
        <v>35</v>
      </c>
      <c r="N36" s="20">
        <v>25000</v>
      </c>
    </row>
    <row r="37" spans="1:14" s="20" customFormat="1" ht="17.5">
      <c r="A37" s="3"/>
      <c r="B37" s="757"/>
      <c r="C37" s="755"/>
      <c r="D37" s="755"/>
      <c r="E37" s="755"/>
      <c r="F37" s="755"/>
      <c r="G37" s="755"/>
      <c r="H37" s="756"/>
      <c r="I37" s="3"/>
      <c r="M37" s="20">
        <v>36</v>
      </c>
      <c r="N37" s="20">
        <v>25000</v>
      </c>
    </row>
    <row r="38" spans="1:14" s="20" customFormat="1" ht="17.5">
      <c r="A38" s="3"/>
      <c r="B38" s="757"/>
      <c r="C38" s="755"/>
      <c r="D38" s="755"/>
      <c r="E38" s="755"/>
      <c r="F38" s="755"/>
      <c r="G38" s="755"/>
      <c r="H38" s="756"/>
      <c r="I38" s="3"/>
      <c r="M38" s="20">
        <v>37</v>
      </c>
      <c r="N38" s="20">
        <v>25000</v>
      </c>
    </row>
    <row r="39" spans="1:14" s="20" customFormat="1" ht="17.5">
      <c r="A39" s="3"/>
      <c r="B39" s="757"/>
      <c r="C39" s="755"/>
      <c r="D39" s="755"/>
      <c r="E39" s="755"/>
      <c r="F39" s="755"/>
      <c r="G39" s="755"/>
      <c r="H39" s="756"/>
      <c r="I39" s="3"/>
      <c r="M39" s="20">
        <v>38</v>
      </c>
      <c r="N39" s="20">
        <v>25000</v>
      </c>
    </row>
    <row r="40" spans="1:14" s="20" customFormat="1" ht="17.5">
      <c r="A40" s="3"/>
      <c r="B40" s="757"/>
      <c r="C40" s="755"/>
      <c r="D40" s="755"/>
      <c r="E40" s="755"/>
      <c r="F40" s="755"/>
      <c r="G40" s="755"/>
      <c r="H40" s="756"/>
      <c r="I40" s="3"/>
      <c r="M40" s="20">
        <v>39</v>
      </c>
      <c r="N40" s="20">
        <v>25000</v>
      </c>
    </row>
    <row r="41" spans="1:14" s="20" customFormat="1" ht="17.5">
      <c r="A41" s="3"/>
      <c r="B41" s="757"/>
      <c r="C41" s="755"/>
      <c r="D41" s="755"/>
      <c r="E41" s="755"/>
      <c r="F41" s="755"/>
      <c r="G41" s="755"/>
      <c r="H41" s="756"/>
      <c r="I41" s="3"/>
      <c r="M41" s="20">
        <v>40</v>
      </c>
      <c r="N41" s="20">
        <v>25000</v>
      </c>
    </row>
    <row r="42" spans="1:14" s="20" customFormat="1" ht="17.5">
      <c r="A42" s="3"/>
      <c r="B42" s="757"/>
      <c r="C42" s="755"/>
      <c r="D42" s="755"/>
      <c r="E42" s="755"/>
      <c r="F42" s="755"/>
      <c r="G42" s="755"/>
      <c r="H42" s="756"/>
      <c r="I42" s="3"/>
      <c r="M42" s="20">
        <v>41</v>
      </c>
      <c r="N42" s="20">
        <v>25000</v>
      </c>
    </row>
    <row r="43" spans="1:14" s="20" customFormat="1" ht="17.5">
      <c r="A43" s="3"/>
      <c r="B43" s="757"/>
      <c r="C43" s="755"/>
      <c r="D43" s="755"/>
      <c r="E43" s="755"/>
      <c r="F43" s="755"/>
      <c r="G43" s="755"/>
      <c r="H43" s="756"/>
      <c r="I43" s="3"/>
      <c r="M43" s="20">
        <v>42</v>
      </c>
      <c r="N43" s="20">
        <v>25000</v>
      </c>
    </row>
    <row r="44" spans="1:14" s="20" customFormat="1" ht="17.5">
      <c r="A44" s="3"/>
      <c r="B44" s="757"/>
      <c r="C44" s="755"/>
      <c r="D44" s="755"/>
      <c r="E44" s="755"/>
      <c r="F44" s="755"/>
      <c r="G44" s="755"/>
      <c r="H44" s="756"/>
      <c r="I44" s="3"/>
      <c r="M44" s="20">
        <v>43</v>
      </c>
      <c r="N44" s="20">
        <v>25000</v>
      </c>
    </row>
    <row r="45" spans="1:14" s="20" customFormat="1" ht="17.5">
      <c r="A45" s="3"/>
      <c r="B45" s="757"/>
      <c r="C45" s="755"/>
      <c r="D45" s="755"/>
      <c r="E45" s="755"/>
      <c r="F45" s="755"/>
      <c r="G45" s="755"/>
      <c r="H45" s="756"/>
      <c r="I45" s="3"/>
      <c r="M45" s="20">
        <v>44</v>
      </c>
      <c r="N45" s="20">
        <v>25000</v>
      </c>
    </row>
    <row r="46" spans="1:14" s="20" customFormat="1" ht="17.5">
      <c r="A46" s="3"/>
      <c r="B46" s="757"/>
      <c r="C46" s="755"/>
      <c r="D46" s="755"/>
      <c r="E46" s="755"/>
      <c r="F46" s="755"/>
      <c r="G46" s="755"/>
      <c r="H46" s="756"/>
      <c r="I46" s="3"/>
      <c r="M46" s="20">
        <v>45</v>
      </c>
      <c r="N46" s="20">
        <v>25000</v>
      </c>
    </row>
    <row r="47" spans="1:14" s="20" customFormat="1" ht="17.5">
      <c r="A47" s="3"/>
      <c r="B47" s="757"/>
      <c r="C47" s="755"/>
      <c r="D47" s="755"/>
      <c r="E47" s="755"/>
      <c r="F47" s="755"/>
      <c r="G47" s="755"/>
      <c r="H47" s="756"/>
      <c r="I47" s="3"/>
      <c r="M47" s="20">
        <v>46</v>
      </c>
      <c r="N47" s="20">
        <v>25000</v>
      </c>
    </row>
    <row r="48" spans="1:14" s="20" customFormat="1" ht="17.5">
      <c r="A48" s="3"/>
      <c r="B48" s="757"/>
      <c r="C48" s="755"/>
      <c r="D48" s="755"/>
      <c r="E48" s="755"/>
      <c r="F48" s="755"/>
      <c r="G48" s="755"/>
      <c r="H48" s="756"/>
      <c r="I48" s="3"/>
      <c r="M48" s="20">
        <v>47</v>
      </c>
      <c r="N48" s="20">
        <v>25000</v>
      </c>
    </row>
    <row r="49" spans="1:14" s="20" customFormat="1" ht="17.5">
      <c r="A49" s="3"/>
      <c r="B49" s="757"/>
      <c r="C49" s="755"/>
      <c r="D49" s="755"/>
      <c r="E49" s="755"/>
      <c r="F49" s="755"/>
      <c r="G49" s="755"/>
      <c r="H49" s="756"/>
      <c r="I49" s="3"/>
      <c r="M49" s="20">
        <v>48</v>
      </c>
      <c r="N49" s="20">
        <v>25000</v>
      </c>
    </row>
    <row r="50" spans="1:14" s="20" customFormat="1" ht="17.5">
      <c r="A50" s="3"/>
      <c r="B50" s="757"/>
      <c r="C50" s="755"/>
      <c r="D50" s="755"/>
      <c r="E50" s="755"/>
      <c r="F50" s="755"/>
      <c r="G50" s="755"/>
      <c r="H50" s="756"/>
      <c r="I50" s="3"/>
      <c r="M50" s="20">
        <v>49</v>
      </c>
      <c r="N50" s="20">
        <v>25000</v>
      </c>
    </row>
    <row r="51" spans="1:14" s="20" customFormat="1" ht="17.5">
      <c r="A51" s="3"/>
      <c r="B51" s="757"/>
      <c r="C51" s="755"/>
      <c r="D51" s="755"/>
      <c r="E51" s="755"/>
      <c r="F51" s="755"/>
      <c r="G51" s="755"/>
      <c r="H51" s="756"/>
      <c r="I51" s="3"/>
      <c r="M51" s="20">
        <v>50</v>
      </c>
      <c r="N51" s="20">
        <v>25000</v>
      </c>
    </row>
    <row r="52" spans="1:14" s="20" customFormat="1" ht="17.5">
      <c r="A52" s="3"/>
      <c r="B52" s="757"/>
      <c r="C52" s="755"/>
      <c r="D52" s="755"/>
      <c r="E52" s="755"/>
      <c r="F52" s="755"/>
      <c r="G52" s="755"/>
      <c r="H52" s="756"/>
      <c r="I52" s="3"/>
      <c r="M52" s="20">
        <v>51</v>
      </c>
      <c r="N52" s="20">
        <v>40000</v>
      </c>
    </row>
    <row r="53" spans="1:14" s="20" customFormat="1" ht="18" thickBot="1">
      <c r="A53" s="3"/>
      <c r="B53" s="758"/>
      <c r="C53" s="759"/>
      <c r="D53" s="759"/>
      <c r="E53" s="759"/>
      <c r="F53" s="759"/>
      <c r="G53" s="759"/>
      <c r="H53" s="760"/>
      <c r="I53" s="3"/>
      <c r="M53" s="20">
        <v>52</v>
      </c>
      <c r="N53" s="20">
        <v>40000</v>
      </c>
    </row>
    <row r="54" spans="1:14" s="20" customFormat="1" ht="17.5">
      <c r="A54" s="3"/>
      <c r="B54" s="3"/>
      <c r="C54" s="3"/>
      <c r="D54" s="3"/>
      <c r="E54" s="3"/>
      <c r="F54" s="3"/>
      <c r="G54" s="3"/>
      <c r="H54" s="3"/>
      <c r="I54" s="3"/>
      <c r="M54" s="20">
        <v>53</v>
      </c>
      <c r="N54" s="20">
        <v>40000</v>
      </c>
    </row>
    <row r="55" spans="1:14" s="20" customFormat="1">
      <c r="M55" s="20">
        <v>54</v>
      </c>
      <c r="N55" s="20">
        <v>40000</v>
      </c>
    </row>
    <row r="56" spans="1:14" s="20" customFormat="1">
      <c r="M56" s="20">
        <v>55</v>
      </c>
      <c r="N56" s="20">
        <v>40000</v>
      </c>
    </row>
    <row r="57" spans="1:14" s="20" customFormat="1">
      <c r="M57" s="20">
        <v>56</v>
      </c>
      <c r="N57" s="20">
        <v>40000</v>
      </c>
    </row>
    <row r="58" spans="1:14" s="20" customFormat="1">
      <c r="M58" s="20">
        <v>57</v>
      </c>
      <c r="N58" s="20">
        <v>40000</v>
      </c>
    </row>
    <row r="59" spans="1:14" s="20" customFormat="1">
      <c r="M59" s="20">
        <v>58</v>
      </c>
      <c r="N59" s="20">
        <v>40000</v>
      </c>
    </row>
    <row r="60" spans="1:14" s="20" customFormat="1">
      <c r="M60" s="20">
        <v>59</v>
      </c>
      <c r="N60" s="20">
        <v>40000</v>
      </c>
    </row>
    <row r="61" spans="1:14" s="20" customFormat="1">
      <c r="M61" s="20">
        <v>60</v>
      </c>
      <c r="N61" s="20">
        <v>40000</v>
      </c>
    </row>
    <row r="62" spans="1:14" s="20" customFormat="1">
      <c r="M62" s="20">
        <v>61</v>
      </c>
      <c r="N62" s="20">
        <v>40000</v>
      </c>
    </row>
    <row r="63" spans="1:14" s="20" customFormat="1">
      <c r="M63" s="20">
        <v>62</v>
      </c>
      <c r="N63" s="20">
        <v>40000</v>
      </c>
    </row>
    <row r="64" spans="1:14" s="20" customFormat="1">
      <c r="M64" s="20">
        <v>63</v>
      </c>
      <c r="N64" s="20">
        <v>40000</v>
      </c>
    </row>
    <row r="65" spans="13:14" s="20" customFormat="1">
      <c r="M65" s="20">
        <v>64</v>
      </c>
      <c r="N65" s="20">
        <v>40000</v>
      </c>
    </row>
    <row r="66" spans="13:14" s="20" customFormat="1">
      <c r="M66" s="20">
        <v>65</v>
      </c>
      <c r="N66" s="20">
        <v>40000</v>
      </c>
    </row>
    <row r="67" spans="13:14" s="20" customFormat="1">
      <c r="M67" s="20">
        <v>66</v>
      </c>
      <c r="N67" s="20">
        <v>40000</v>
      </c>
    </row>
    <row r="68" spans="13:14" s="20" customFormat="1">
      <c r="M68" s="20">
        <v>67</v>
      </c>
      <c r="N68" s="20">
        <v>40000</v>
      </c>
    </row>
    <row r="69" spans="13:14" s="20" customFormat="1">
      <c r="M69" s="20">
        <v>68</v>
      </c>
      <c r="N69" s="20">
        <v>40000</v>
      </c>
    </row>
    <row r="70" spans="13:14" s="20" customFormat="1">
      <c r="M70" s="20">
        <v>69</v>
      </c>
      <c r="N70" s="20">
        <v>40000</v>
      </c>
    </row>
    <row r="71" spans="13:14" s="20" customFormat="1">
      <c r="M71" s="20">
        <v>70</v>
      </c>
      <c r="N71" s="20">
        <v>40000</v>
      </c>
    </row>
    <row r="72" spans="13:14" s="20" customFormat="1">
      <c r="M72" s="20">
        <v>71</v>
      </c>
      <c r="N72" s="20">
        <v>40000</v>
      </c>
    </row>
    <row r="73" spans="13:14" s="20" customFormat="1">
      <c r="M73" s="20">
        <v>72</v>
      </c>
      <c r="N73" s="20">
        <v>40000</v>
      </c>
    </row>
    <row r="74" spans="13:14" s="20" customFormat="1">
      <c r="M74" s="20">
        <v>73</v>
      </c>
      <c r="N74" s="20">
        <v>40000</v>
      </c>
    </row>
    <row r="75" spans="13:14" s="20" customFormat="1">
      <c r="M75" s="20">
        <v>74</v>
      </c>
      <c r="N75" s="20">
        <v>40000</v>
      </c>
    </row>
    <row r="76" spans="13:14" s="20" customFormat="1">
      <c r="M76" s="20">
        <v>75</v>
      </c>
      <c r="N76" s="20">
        <v>40000</v>
      </c>
    </row>
    <row r="77" spans="13:14" s="20" customFormat="1">
      <c r="M77" s="20">
        <v>76</v>
      </c>
      <c r="N77" s="20">
        <v>40000</v>
      </c>
    </row>
    <row r="78" spans="13:14" s="20" customFormat="1">
      <c r="M78" s="20">
        <v>77</v>
      </c>
      <c r="N78" s="20">
        <v>40000</v>
      </c>
    </row>
    <row r="79" spans="13:14" s="20" customFormat="1">
      <c r="M79" s="20">
        <v>78</v>
      </c>
      <c r="N79" s="20">
        <v>40000</v>
      </c>
    </row>
    <row r="80" spans="13:14" s="20" customFormat="1">
      <c r="M80" s="20">
        <v>79</v>
      </c>
      <c r="N80" s="20">
        <v>40000</v>
      </c>
    </row>
    <row r="81" spans="13:14" s="20" customFormat="1">
      <c r="M81" s="20">
        <v>80</v>
      </c>
      <c r="N81" s="20">
        <v>40000</v>
      </c>
    </row>
    <row r="82" spans="13:14" s="20" customFormat="1">
      <c r="M82" s="20">
        <v>81</v>
      </c>
      <c r="N82" s="20">
        <v>40000</v>
      </c>
    </row>
    <row r="83" spans="13:14" s="20" customFormat="1">
      <c r="M83" s="20">
        <v>82</v>
      </c>
      <c r="N83" s="20">
        <v>40000</v>
      </c>
    </row>
    <row r="84" spans="13:14" s="20" customFormat="1">
      <c r="M84" s="20">
        <v>83</v>
      </c>
      <c r="N84" s="20">
        <v>40000</v>
      </c>
    </row>
    <row r="85" spans="13:14" s="20" customFormat="1">
      <c r="M85" s="20">
        <v>84</v>
      </c>
      <c r="N85" s="20">
        <v>40000</v>
      </c>
    </row>
    <row r="86" spans="13:14" s="20" customFormat="1">
      <c r="M86" s="20">
        <v>85</v>
      </c>
      <c r="N86" s="20">
        <v>40000</v>
      </c>
    </row>
    <row r="87" spans="13:14" s="20" customFormat="1">
      <c r="M87" s="20">
        <v>86</v>
      </c>
      <c r="N87" s="20">
        <v>40000</v>
      </c>
    </row>
    <row r="88" spans="13:14" s="20" customFormat="1">
      <c r="M88" s="20">
        <v>87</v>
      </c>
      <c r="N88" s="20">
        <v>40000</v>
      </c>
    </row>
    <row r="89" spans="13:14" s="20" customFormat="1">
      <c r="M89" s="20">
        <v>88</v>
      </c>
      <c r="N89" s="20">
        <v>40000</v>
      </c>
    </row>
    <row r="90" spans="13:14" s="20" customFormat="1">
      <c r="M90" s="20">
        <v>89</v>
      </c>
      <c r="N90" s="20">
        <v>40000</v>
      </c>
    </row>
    <row r="91" spans="13:14" s="20" customFormat="1">
      <c r="M91" s="20">
        <v>90</v>
      </c>
      <c r="N91" s="20">
        <v>40000</v>
      </c>
    </row>
    <row r="92" spans="13:14" s="20" customFormat="1">
      <c r="M92" s="20">
        <v>91</v>
      </c>
      <c r="N92" s="20">
        <v>40000</v>
      </c>
    </row>
    <row r="93" spans="13:14" s="20" customFormat="1">
      <c r="M93" s="20">
        <v>92</v>
      </c>
      <c r="N93" s="20">
        <v>40000</v>
      </c>
    </row>
    <row r="94" spans="13:14" s="20" customFormat="1">
      <c r="M94" s="20">
        <v>93</v>
      </c>
      <c r="N94" s="20">
        <v>40000</v>
      </c>
    </row>
    <row r="95" spans="13:14" s="20" customFormat="1">
      <c r="M95" s="20">
        <v>94</v>
      </c>
      <c r="N95" s="20">
        <v>40000</v>
      </c>
    </row>
    <row r="96" spans="13:14" s="20" customFormat="1">
      <c r="M96" s="20">
        <v>95</v>
      </c>
      <c r="N96" s="20">
        <v>40000</v>
      </c>
    </row>
    <row r="97" spans="13:14" s="20" customFormat="1">
      <c r="M97" s="20">
        <v>96</v>
      </c>
      <c r="N97" s="20">
        <v>40000</v>
      </c>
    </row>
    <row r="98" spans="13:14" s="20" customFormat="1">
      <c r="M98" s="20">
        <v>97</v>
      </c>
      <c r="N98" s="20">
        <v>40000</v>
      </c>
    </row>
    <row r="99" spans="13:14" s="20" customFormat="1">
      <c r="M99" s="20">
        <v>98</v>
      </c>
      <c r="N99" s="20">
        <v>40000</v>
      </c>
    </row>
    <row r="100" spans="13:14" s="20" customFormat="1">
      <c r="M100" s="20">
        <v>99</v>
      </c>
      <c r="N100" s="20">
        <v>40000</v>
      </c>
    </row>
    <row r="101" spans="13:14" s="20" customFormat="1">
      <c r="M101" s="20">
        <v>100</v>
      </c>
      <c r="N101" s="20">
        <v>40000</v>
      </c>
    </row>
    <row r="102" spans="13:14" s="20" customFormat="1">
      <c r="M102" s="20">
        <v>101</v>
      </c>
      <c r="N102" s="20">
        <v>40000</v>
      </c>
    </row>
    <row r="103" spans="13:14" s="20" customFormat="1">
      <c r="M103" s="20">
        <v>102</v>
      </c>
      <c r="N103" s="20">
        <v>40000</v>
      </c>
    </row>
    <row r="104" spans="13:14" s="20" customFormat="1">
      <c r="M104" s="20">
        <v>103</v>
      </c>
      <c r="N104" s="20">
        <v>40000</v>
      </c>
    </row>
    <row r="105" spans="13:14" s="20" customFormat="1">
      <c r="M105" s="20">
        <v>104</v>
      </c>
      <c r="N105" s="20">
        <v>40000</v>
      </c>
    </row>
    <row r="106" spans="13:14" s="20" customFormat="1">
      <c r="M106" s="20">
        <v>105</v>
      </c>
      <c r="N106" s="20">
        <v>40000</v>
      </c>
    </row>
    <row r="107" spans="13:14" s="20" customFormat="1">
      <c r="M107" s="20">
        <v>106</v>
      </c>
      <c r="N107" s="20">
        <v>40000</v>
      </c>
    </row>
    <row r="108" spans="13:14" s="20" customFormat="1">
      <c r="M108" s="20">
        <v>107</v>
      </c>
      <c r="N108" s="20">
        <v>40000</v>
      </c>
    </row>
    <row r="109" spans="13:14" s="20" customFormat="1">
      <c r="M109" s="20">
        <v>108</v>
      </c>
      <c r="N109" s="20">
        <v>40000</v>
      </c>
    </row>
    <row r="110" spans="13:14" s="20" customFormat="1">
      <c r="M110" s="20">
        <v>109</v>
      </c>
      <c r="N110" s="20">
        <v>40000</v>
      </c>
    </row>
    <row r="111" spans="13:14" s="20" customFormat="1">
      <c r="M111" s="20">
        <v>110</v>
      </c>
      <c r="N111" s="20">
        <v>40000</v>
      </c>
    </row>
    <row r="112" spans="13:14" s="20" customFormat="1">
      <c r="M112" s="20">
        <v>111</v>
      </c>
      <c r="N112" s="20">
        <v>40000</v>
      </c>
    </row>
    <row r="113" spans="13:14" s="20" customFormat="1">
      <c r="M113" s="20">
        <v>112</v>
      </c>
      <c r="N113" s="20">
        <v>40000</v>
      </c>
    </row>
    <row r="114" spans="13:14" s="20" customFormat="1">
      <c r="M114" s="20">
        <v>113</v>
      </c>
      <c r="N114" s="20">
        <v>40000</v>
      </c>
    </row>
    <row r="115" spans="13:14" s="20" customFormat="1">
      <c r="M115" s="20">
        <v>114</v>
      </c>
      <c r="N115" s="20">
        <v>40000</v>
      </c>
    </row>
    <row r="116" spans="13:14" s="20" customFormat="1">
      <c r="M116" s="20">
        <v>115</v>
      </c>
      <c r="N116" s="20">
        <v>40000</v>
      </c>
    </row>
    <row r="117" spans="13:14" s="20" customFormat="1">
      <c r="M117" s="20">
        <v>116</v>
      </c>
      <c r="N117" s="20">
        <v>40000</v>
      </c>
    </row>
    <row r="118" spans="13:14" s="20" customFormat="1">
      <c r="M118" s="20">
        <v>117</v>
      </c>
      <c r="N118" s="20">
        <v>40000</v>
      </c>
    </row>
    <row r="119" spans="13:14" s="20" customFormat="1">
      <c r="M119" s="20">
        <v>118</v>
      </c>
      <c r="N119" s="20">
        <v>40000</v>
      </c>
    </row>
    <row r="120" spans="13:14" s="20" customFormat="1">
      <c r="M120" s="20">
        <v>119</v>
      </c>
      <c r="N120" s="20">
        <v>40000</v>
      </c>
    </row>
    <row r="121" spans="13:14" s="20" customFormat="1">
      <c r="M121" s="20">
        <v>120</v>
      </c>
      <c r="N121" s="20">
        <v>40000</v>
      </c>
    </row>
    <row r="122" spans="13:14" s="20" customFormat="1">
      <c r="M122" s="20">
        <v>121</v>
      </c>
      <c r="N122" s="20">
        <v>40000</v>
      </c>
    </row>
    <row r="123" spans="13:14" s="20" customFormat="1">
      <c r="M123" s="20">
        <v>122</v>
      </c>
      <c r="N123" s="20">
        <v>40000</v>
      </c>
    </row>
    <row r="124" spans="13:14" s="20" customFormat="1">
      <c r="M124" s="20">
        <v>123</v>
      </c>
      <c r="N124" s="20">
        <v>40000</v>
      </c>
    </row>
    <row r="125" spans="13:14" s="20" customFormat="1">
      <c r="M125" s="20">
        <v>124</v>
      </c>
      <c r="N125" s="20">
        <v>40000</v>
      </c>
    </row>
    <row r="126" spans="13:14" s="20" customFormat="1">
      <c r="M126" s="20">
        <v>125</v>
      </c>
      <c r="N126" s="20">
        <v>40000</v>
      </c>
    </row>
    <row r="127" spans="13:14" s="20" customFormat="1">
      <c r="M127" s="20">
        <v>126</v>
      </c>
      <c r="N127" s="20">
        <v>40000</v>
      </c>
    </row>
    <row r="128" spans="13:14" s="20" customFormat="1">
      <c r="M128" s="20">
        <v>127</v>
      </c>
      <c r="N128" s="20">
        <v>40000</v>
      </c>
    </row>
    <row r="129" spans="13:14" s="20" customFormat="1">
      <c r="M129" s="20">
        <v>128</v>
      </c>
      <c r="N129" s="20">
        <v>40000</v>
      </c>
    </row>
    <row r="130" spans="13:14" s="20" customFormat="1">
      <c r="M130" s="20">
        <v>129</v>
      </c>
      <c r="N130" s="20">
        <v>40000</v>
      </c>
    </row>
    <row r="131" spans="13:14" s="20" customFormat="1">
      <c r="M131" s="20">
        <v>130</v>
      </c>
      <c r="N131" s="20">
        <v>40000</v>
      </c>
    </row>
    <row r="132" spans="13:14" s="20" customFormat="1">
      <c r="M132" s="20">
        <v>131</v>
      </c>
      <c r="N132" s="20">
        <v>40000</v>
      </c>
    </row>
    <row r="133" spans="13:14" s="20" customFormat="1">
      <c r="M133" s="20">
        <v>132</v>
      </c>
      <c r="N133" s="20">
        <v>40000</v>
      </c>
    </row>
    <row r="134" spans="13:14" s="20" customFormat="1">
      <c r="M134" s="20">
        <v>133</v>
      </c>
      <c r="N134" s="20">
        <v>40000</v>
      </c>
    </row>
    <row r="135" spans="13:14" s="20" customFormat="1">
      <c r="M135" s="20">
        <v>134</v>
      </c>
      <c r="N135" s="20">
        <v>40000</v>
      </c>
    </row>
    <row r="136" spans="13:14" s="20" customFormat="1">
      <c r="M136" s="20">
        <v>135</v>
      </c>
      <c r="N136" s="20">
        <v>40000</v>
      </c>
    </row>
    <row r="137" spans="13:14" s="20" customFormat="1">
      <c r="M137" s="20">
        <v>136</v>
      </c>
      <c r="N137" s="20">
        <v>40000</v>
      </c>
    </row>
    <row r="138" spans="13:14" s="20" customFormat="1">
      <c r="M138" s="20">
        <v>137</v>
      </c>
      <c r="N138" s="20">
        <v>40000</v>
      </c>
    </row>
    <row r="139" spans="13:14" s="20" customFormat="1">
      <c r="M139" s="20">
        <v>138</v>
      </c>
      <c r="N139" s="20">
        <v>40000</v>
      </c>
    </row>
    <row r="140" spans="13:14" s="20" customFormat="1">
      <c r="M140" s="20">
        <v>139</v>
      </c>
      <c r="N140" s="20">
        <v>40000</v>
      </c>
    </row>
    <row r="141" spans="13:14" s="20" customFormat="1">
      <c r="M141" s="20">
        <v>140</v>
      </c>
      <c r="N141" s="20">
        <v>40000</v>
      </c>
    </row>
    <row r="142" spans="13:14" s="20" customFormat="1">
      <c r="M142" s="20">
        <v>141</v>
      </c>
      <c r="N142" s="20">
        <v>40000</v>
      </c>
    </row>
    <row r="143" spans="13:14" s="20" customFormat="1">
      <c r="M143" s="20">
        <v>142</v>
      </c>
      <c r="N143" s="20">
        <v>40000</v>
      </c>
    </row>
    <row r="144" spans="13:14" s="20" customFormat="1">
      <c r="M144" s="20">
        <v>143</v>
      </c>
      <c r="N144" s="20">
        <v>40000</v>
      </c>
    </row>
    <row r="145" spans="13:14" s="20" customFormat="1">
      <c r="M145" s="20">
        <v>144</v>
      </c>
      <c r="N145" s="20">
        <v>40000</v>
      </c>
    </row>
    <row r="146" spans="13:14" s="20" customFormat="1">
      <c r="M146" s="20">
        <v>145</v>
      </c>
      <c r="N146" s="20">
        <v>40000</v>
      </c>
    </row>
    <row r="147" spans="13:14" s="20" customFormat="1">
      <c r="M147" s="20">
        <v>146</v>
      </c>
      <c r="N147" s="20">
        <v>40000</v>
      </c>
    </row>
    <row r="148" spans="13:14" s="20" customFormat="1">
      <c r="M148" s="20">
        <v>147</v>
      </c>
      <c r="N148" s="20">
        <v>40000</v>
      </c>
    </row>
    <row r="149" spans="13:14" s="20" customFormat="1">
      <c r="M149" s="20">
        <v>148</v>
      </c>
      <c r="N149" s="20">
        <v>40000</v>
      </c>
    </row>
    <row r="150" spans="13:14" s="20" customFormat="1">
      <c r="M150" s="20">
        <v>149</v>
      </c>
      <c r="N150" s="20">
        <v>40000</v>
      </c>
    </row>
    <row r="151" spans="13:14" s="20" customFormat="1">
      <c r="M151" s="20">
        <v>150</v>
      </c>
      <c r="N151" s="20">
        <v>40000</v>
      </c>
    </row>
    <row r="152" spans="13:14" s="20" customFormat="1">
      <c r="M152" s="20">
        <v>151</v>
      </c>
      <c r="N152" s="20">
        <v>40000</v>
      </c>
    </row>
    <row r="153" spans="13:14" s="20" customFormat="1">
      <c r="M153" s="20">
        <v>152</v>
      </c>
      <c r="N153" s="20">
        <v>40000</v>
      </c>
    </row>
    <row r="154" spans="13:14" s="20" customFormat="1">
      <c r="M154" s="20">
        <v>153</v>
      </c>
      <c r="N154" s="20">
        <v>40000</v>
      </c>
    </row>
    <row r="155" spans="13:14" s="20" customFormat="1">
      <c r="M155" s="20">
        <v>154</v>
      </c>
      <c r="N155" s="20">
        <v>40000</v>
      </c>
    </row>
    <row r="156" spans="13:14" s="20" customFormat="1">
      <c r="M156" s="20">
        <v>155</v>
      </c>
      <c r="N156" s="20">
        <v>40000</v>
      </c>
    </row>
    <row r="157" spans="13:14" s="20" customFormat="1">
      <c r="M157" s="20">
        <v>156</v>
      </c>
      <c r="N157" s="20">
        <v>40000</v>
      </c>
    </row>
    <row r="158" spans="13:14" s="20" customFormat="1">
      <c r="M158" s="20">
        <v>157</v>
      </c>
      <c r="N158" s="20">
        <v>40000</v>
      </c>
    </row>
    <row r="159" spans="13:14" s="20" customFormat="1">
      <c r="M159" s="20">
        <v>158</v>
      </c>
      <c r="N159" s="20">
        <v>40000</v>
      </c>
    </row>
    <row r="160" spans="13:14" s="20" customFormat="1">
      <c r="M160" s="20">
        <v>159</v>
      </c>
      <c r="N160" s="20">
        <v>40000</v>
      </c>
    </row>
    <row r="161" spans="13:14" s="20" customFormat="1">
      <c r="M161" s="20">
        <v>160</v>
      </c>
      <c r="N161" s="20">
        <v>40000</v>
      </c>
    </row>
    <row r="162" spans="13:14" s="20" customFormat="1">
      <c r="M162" s="20">
        <v>161</v>
      </c>
      <c r="N162" s="20">
        <v>40000</v>
      </c>
    </row>
    <row r="163" spans="13:14" s="20" customFormat="1">
      <c r="M163" s="20">
        <v>162</v>
      </c>
      <c r="N163" s="20">
        <v>40000</v>
      </c>
    </row>
    <row r="164" spans="13:14" s="20" customFormat="1">
      <c r="M164" s="20">
        <v>163</v>
      </c>
      <c r="N164" s="20">
        <v>40000</v>
      </c>
    </row>
    <row r="165" spans="13:14" s="20" customFormat="1">
      <c r="M165" s="20">
        <v>164</v>
      </c>
      <c r="N165" s="20">
        <v>40000</v>
      </c>
    </row>
    <row r="166" spans="13:14" s="20" customFormat="1">
      <c r="M166" s="20">
        <v>165</v>
      </c>
      <c r="N166" s="20">
        <v>40000</v>
      </c>
    </row>
    <row r="167" spans="13:14" s="20" customFormat="1">
      <c r="M167" s="20">
        <v>166</v>
      </c>
      <c r="N167" s="20">
        <v>40000</v>
      </c>
    </row>
    <row r="168" spans="13:14" s="20" customFormat="1">
      <c r="M168" s="20">
        <v>167</v>
      </c>
      <c r="N168" s="20">
        <v>40000</v>
      </c>
    </row>
    <row r="169" spans="13:14" s="20" customFormat="1">
      <c r="M169" s="20">
        <v>168</v>
      </c>
      <c r="N169" s="20">
        <v>40000</v>
      </c>
    </row>
    <row r="170" spans="13:14" s="20" customFormat="1">
      <c r="M170" s="20">
        <v>169</v>
      </c>
      <c r="N170" s="20">
        <v>40000</v>
      </c>
    </row>
    <row r="171" spans="13:14" s="20" customFormat="1">
      <c r="M171" s="20">
        <v>170</v>
      </c>
      <c r="N171" s="20">
        <v>40000</v>
      </c>
    </row>
    <row r="172" spans="13:14" s="20" customFormat="1">
      <c r="M172" s="20">
        <v>171</v>
      </c>
      <c r="N172" s="20">
        <v>40000</v>
      </c>
    </row>
    <row r="173" spans="13:14" s="20" customFormat="1">
      <c r="M173" s="20">
        <v>172</v>
      </c>
      <c r="N173" s="20">
        <v>40000</v>
      </c>
    </row>
    <row r="174" spans="13:14" s="20" customFormat="1">
      <c r="M174" s="20">
        <v>173</v>
      </c>
      <c r="N174" s="20">
        <v>40000</v>
      </c>
    </row>
    <row r="175" spans="13:14" s="20" customFormat="1">
      <c r="M175" s="20">
        <v>174</v>
      </c>
      <c r="N175" s="20">
        <v>40000</v>
      </c>
    </row>
    <row r="176" spans="13:14" s="20" customFormat="1">
      <c r="M176" s="20">
        <v>175</v>
      </c>
      <c r="N176" s="20">
        <v>40000</v>
      </c>
    </row>
    <row r="177" spans="13:14" s="20" customFormat="1">
      <c r="M177" s="20">
        <v>176</v>
      </c>
      <c r="N177" s="20">
        <v>40000</v>
      </c>
    </row>
    <row r="178" spans="13:14" s="20" customFormat="1">
      <c r="M178" s="20">
        <v>177</v>
      </c>
      <c r="N178" s="20">
        <v>40000</v>
      </c>
    </row>
    <row r="179" spans="13:14" s="20" customFormat="1">
      <c r="M179" s="20">
        <v>178</v>
      </c>
      <c r="N179" s="20">
        <v>40000</v>
      </c>
    </row>
    <row r="180" spans="13:14" s="20" customFormat="1">
      <c r="M180" s="20">
        <v>179</v>
      </c>
      <c r="N180" s="20">
        <v>40000</v>
      </c>
    </row>
    <row r="181" spans="13:14" s="20" customFormat="1">
      <c r="M181" s="20">
        <v>180</v>
      </c>
      <c r="N181" s="20">
        <v>40000</v>
      </c>
    </row>
    <row r="182" spans="13:14" s="20" customFormat="1">
      <c r="M182" s="20">
        <v>181</v>
      </c>
      <c r="N182" s="20">
        <v>40000</v>
      </c>
    </row>
    <row r="183" spans="13:14" s="20" customFormat="1">
      <c r="M183" s="20">
        <v>182</v>
      </c>
      <c r="N183" s="20">
        <v>40000</v>
      </c>
    </row>
    <row r="184" spans="13:14" s="20" customFormat="1">
      <c r="M184" s="20">
        <v>183</v>
      </c>
      <c r="N184" s="20">
        <v>40000</v>
      </c>
    </row>
    <row r="185" spans="13:14" s="20" customFormat="1">
      <c r="M185" s="20">
        <v>184</v>
      </c>
      <c r="N185" s="20">
        <v>40000</v>
      </c>
    </row>
    <row r="186" spans="13:14" s="20" customFormat="1">
      <c r="M186" s="20">
        <v>185</v>
      </c>
      <c r="N186" s="20">
        <v>40000</v>
      </c>
    </row>
    <row r="187" spans="13:14" s="20" customFormat="1">
      <c r="M187" s="20">
        <v>186</v>
      </c>
      <c r="N187" s="20">
        <v>40000</v>
      </c>
    </row>
    <row r="188" spans="13:14" s="20" customFormat="1">
      <c r="M188" s="20">
        <v>187</v>
      </c>
      <c r="N188" s="20">
        <v>40000</v>
      </c>
    </row>
    <row r="189" spans="13:14" s="20" customFormat="1">
      <c r="M189" s="20">
        <v>188</v>
      </c>
      <c r="N189" s="20">
        <v>40000</v>
      </c>
    </row>
    <row r="190" spans="13:14" s="20" customFormat="1">
      <c r="M190" s="20">
        <v>189</v>
      </c>
      <c r="N190" s="20">
        <v>40000</v>
      </c>
    </row>
    <row r="191" spans="13:14" s="20" customFormat="1">
      <c r="M191" s="20">
        <v>190</v>
      </c>
      <c r="N191" s="20">
        <v>40000</v>
      </c>
    </row>
    <row r="192" spans="13:14" s="20" customFormat="1">
      <c r="M192" s="20">
        <v>191</v>
      </c>
      <c r="N192" s="20">
        <v>40000</v>
      </c>
    </row>
    <row r="193" spans="13:14" s="20" customFormat="1">
      <c r="M193" s="20">
        <v>192</v>
      </c>
      <c r="N193" s="20">
        <v>40000</v>
      </c>
    </row>
    <row r="194" spans="13:14" s="20" customFormat="1">
      <c r="M194" s="20">
        <v>193</v>
      </c>
      <c r="N194" s="20">
        <v>40000</v>
      </c>
    </row>
    <row r="195" spans="13:14" s="20" customFormat="1">
      <c r="M195" s="20">
        <v>194</v>
      </c>
      <c r="N195" s="20">
        <v>40000</v>
      </c>
    </row>
    <row r="196" spans="13:14" s="20" customFormat="1">
      <c r="M196" s="20">
        <v>195</v>
      </c>
      <c r="N196" s="20">
        <v>40000</v>
      </c>
    </row>
    <row r="197" spans="13:14" s="20" customFormat="1">
      <c r="M197" s="20">
        <v>196</v>
      </c>
      <c r="N197" s="20">
        <v>40000</v>
      </c>
    </row>
    <row r="198" spans="13:14" s="20" customFormat="1">
      <c r="M198" s="20">
        <v>197</v>
      </c>
      <c r="N198" s="20">
        <v>40000</v>
      </c>
    </row>
    <row r="199" spans="13:14" s="20" customFormat="1">
      <c r="M199" s="20">
        <v>198</v>
      </c>
      <c r="N199" s="20">
        <v>40000</v>
      </c>
    </row>
    <row r="200" spans="13:14" s="20" customFormat="1">
      <c r="M200" s="20">
        <v>199</v>
      </c>
      <c r="N200" s="20">
        <v>40000</v>
      </c>
    </row>
    <row r="201" spans="13:14" s="20" customFormat="1">
      <c r="M201" s="20">
        <v>200</v>
      </c>
      <c r="N201" s="20">
        <v>40000</v>
      </c>
    </row>
    <row r="202" spans="13:14" s="20" customFormat="1">
      <c r="M202" s="20">
        <v>201</v>
      </c>
      <c r="N202" s="20">
        <v>40000</v>
      </c>
    </row>
    <row r="203" spans="13:14" s="20" customFormat="1">
      <c r="M203" s="20">
        <v>202</v>
      </c>
      <c r="N203" s="20">
        <v>40000</v>
      </c>
    </row>
    <row r="204" spans="13:14" s="20" customFormat="1">
      <c r="M204" s="20">
        <v>203</v>
      </c>
      <c r="N204" s="20">
        <v>40000</v>
      </c>
    </row>
    <row r="205" spans="13:14" s="20" customFormat="1">
      <c r="M205" s="20">
        <v>204</v>
      </c>
      <c r="N205" s="20">
        <v>40000</v>
      </c>
    </row>
    <row r="206" spans="13:14" s="20" customFormat="1">
      <c r="M206" s="20">
        <v>205</v>
      </c>
      <c r="N206" s="20">
        <v>40000</v>
      </c>
    </row>
    <row r="207" spans="13:14" s="20" customFormat="1">
      <c r="M207" s="20">
        <v>206</v>
      </c>
      <c r="N207" s="20">
        <v>40000</v>
      </c>
    </row>
    <row r="208" spans="13:14" s="20" customFormat="1">
      <c r="M208" s="20">
        <v>207</v>
      </c>
      <c r="N208" s="20">
        <v>40000</v>
      </c>
    </row>
    <row r="209" spans="13:14" s="20" customFormat="1">
      <c r="M209" s="20">
        <v>208</v>
      </c>
      <c r="N209" s="20">
        <v>40000</v>
      </c>
    </row>
    <row r="210" spans="13:14" s="20" customFormat="1">
      <c r="M210" s="20">
        <v>209</v>
      </c>
      <c r="N210" s="20">
        <v>40000</v>
      </c>
    </row>
    <row r="211" spans="13:14" s="20" customFormat="1">
      <c r="M211" s="20">
        <v>210</v>
      </c>
      <c r="N211" s="20">
        <v>40000</v>
      </c>
    </row>
    <row r="212" spans="13:14" s="20" customFormat="1">
      <c r="M212" s="20">
        <v>211</v>
      </c>
      <c r="N212" s="20">
        <v>40000</v>
      </c>
    </row>
    <row r="213" spans="13:14" s="20" customFormat="1">
      <c r="M213" s="20">
        <v>212</v>
      </c>
      <c r="N213" s="20">
        <v>40000</v>
      </c>
    </row>
    <row r="214" spans="13:14" s="20" customFormat="1">
      <c r="M214" s="20">
        <v>213</v>
      </c>
      <c r="N214" s="20">
        <v>40000</v>
      </c>
    </row>
    <row r="215" spans="13:14" s="20" customFormat="1">
      <c r="M215" s="20">
        <v>214</v>
      </c>
      <c r="N215" s="20">
        <v>40000</v>
      </c>
    </row>
    <row r="216" spans="13:14" s="20" customFormat="1">
      <c r="M216" s="20">
        <v>215</v>
      </c>
      <c r="N216" s="20">
        <v>40000</v>
      </c>
    </row>
    <row r="217" spans="13:14" s="20" customFormat="1">
      <c r="M217" s="20">
        <v>216</v>
      </c>
      <c r="N217" s="20">
        <v>40000</v>
      </c>
    </row>
    <row r="218" spans="13:14" s="20" customFormat="1">
      <c r="M218" s="20">
        <v>217</v>
      </c>
      <c r="N218" s="20">
        <v>40000</v>
      </c>
    </row>
    <row r="219" spans="13:14" s="20" customFormat="1">
      <c r="M219" s="20">
        <v>218</v>
      </c>
      <c r="N219" s="20">
        <v>40000</v>
      </c>
    </row>
    <row r="220" spans="13:14" s="20" customFormat="1">
      <c r="M220" s="20">
        <v>219</v>
      </c>
      <c r="N220" s="20">
        <v>40000</v>
      </c>
    </row>
    <row r="221" spans="13:14" s="20" customFormat="1">
      <c r="M221" s="20">
        <v>220</v>
      </c>
      <c r="N221" s="20">
        <v>40000</v>
      </c>
    </row>
    <row r="222" spans="13:14" s="20" customFormat="1">
      <c r="M222" s="20">
        <v>221</v>
      </c>
      <c r="N222" s="20">
        <v>40000</v>
      </c>
    </row>
    <row r="223" spans="13:14" s="20" customFormat="1">
      <c r="M223" s="20">
        <v>222</v>
      </c>
      <c r="N223" s="20">
        <v>40000</v>
      </c>
    </row>
    <row r="224" spans="13:14" s="20" customFormat="1">
      <c r="M224" s="20">
        <v>223</v>
      </c>
      <c r="N224" s="20">
        <v>40000</v>
      </c>
    </row>
    <row r="225" spans="13:14" s="20" customFormat="1">
      <c r="M225" s="20">
        <v>224</v>
      </c>
      <c r="N225" s="20">
        <v>40000</v>
      </c>
    </row>
    <row r="226" spans="13:14" s="20" customFormat="1">
      <c r="M226" s="20">
        <v>225</v>
      </c>
      <c r="N226" s="20">
        <v>40000</v>
      </c>
    </row>
    <row r="227" spans="13:14" s="20" customFormat="1">
      <c r="M227" s="20">
        <v>226</v>
      </c>
      <c r="N227" s="20">
        <v>40000</v>
      </c>
    </row>
    <row r="228" spans="13:14" s="20" customFormat="1">
      <c r="M228" s="20">
        <v>227</v>
      </c>
      <c r="N228" s="20">
        <v>40000</v>
      </c>
    </row>
    <row r="229" spans="13:14" s="20" customFormat="1">
      <c r="M229" s="20">
        <v>228</v>
      </c>
      <c r="N229" s="20">
        <v>40000</v>
      </c>
    </row>
    <row r="230" spans="13:14" s="20" customFormat="1">
      <c r="M230" s="20">
        <v>229</v>
      </c>
      <c r="N230" s="20">
        <v>40000</v>
      </c>
    </row>
    <row r="231" spans="13:14" s="20" customFormat="1">
      <c r="M231" s="20">
        <v>230</v>
      </c>
      <c r="N231" s="20">
        <v>40000</v>
      </c>
    </row>
    <row r="232" spans="13:14" s="20" customFormat="1">
      <c r="M232" s="20">
        <v>231</v>
      </c>
      <c r="N232" s="20">
        <v>40000</v>
      </c>
    </row>
    <row r="233" spans="13:14" s="20" customFormat="1">
      <c r="M233" s="20">
        <v>232</v>
      </c>
      <c r="N233" s="20">
        <v>40000</v>
      </c>
    </row>
    <row r="234" spans="13:14" s="20" customFormat="1">
      <c r="M234" s="20">
        <v>233</v>
      </c>
      <c r="N234" s="20">
        <v>40000</v>
      </c>
    </row>
    <row r="235" spans="13:14" s="20" customFormat="1">
      <c r="M235" s="20">
        <v>234</v>
      </c>
      <c r="N235" s="20">
        <v>40000</v>
      </c>
    </row>
    <row r="236" spans="13:14" s="20" customFormat="1">
      <c r="M236" s="20">
        <v>235</v>
      </c>
      <c r="N236" s="20">
        <v>40000</v>
      </c>
    </row>
    <row r="237" spans="13:14" s="20" customFormat="1">
      <c r="M237" s="20">
        <v>236</v>
      </c>
      <c r="N237" s="20">
        <v>40000</v>
      </c>
    </row>
    <row r="238" spans="13:14" s="20" customFormat="1">
      <c r="M238" s="20">
        <v>237</v>
      </c>
      <c r="N238" s="20">
        <v>40000</v>
      </c>
    </row>
    <row r="239" spans="13:14" s="20" customFormat="1">
      <c r="M239" s="20">
        <v>238</v>
      </c>
      <c r="N239" s="20">
        <v>40000</v>
      </c>
    </row>
    <row r="240" spans="13:14" s="20" customFormat="1">
      <c r="M240" s="20">
        <v>239</v>
      </c>
      <c r="N240" s="20">
        <v>40000</v>
      </c>
    </row>
    <row r="241" spans="13:14" s="20" customFormat="1">
      <c r="M241" s="20">
        <v>240</v>
      </c>
      <c r="N241" s="20">
        <v>40000</v>
      </c>
    </row>
    <row r="242" spans="13:14" s="20" customFormat="1">
      <c r="M242" s="20">
        <v>241</v>
      </c>
      <c r="N242" s="20">
        <v>40000</v>
      </c>
    </row>
    <row r="243" spans="13:14" s="20" customFormat="1">
      <c r="M243" s="20">
        <v>242</v>
      </c>
      <c r="N243" s="20">
        <v>40000</v>
      </c>
    </row>
    <row r="244" spans="13:14" s="20" customFormat="1">
      <c r="M244" s="20">
        <v>243</v>
      </c>
      <c r="N244" s="20">
        <v>40000</v>
      </c>
    </row>
    <row r="245" spans="13:14" s="20" customFormat="1">
      <c r="M245" s="20">
        <v>244</v>
      </c>
      <c r="N245" s="20">
        <v>40000</v>
      </c>
    </row>
    <row r="246" spans="13:14" s="20" customFormat="1">
      <c r="M246" s="20">
        <v>245</v>
      </c>
      <c r="N246" s="20">
        <v>40000</v>
      </c>
    </row>
    <row r="247" spans="13:14" s="20" customFormat="1">
      <c r="M247" s="20">
        <v>246</v>
      </c>
      <c r="N247" s="20">
        <v>40000</v>
      </c>
    </row>
    <row r="248" spans="13:14" s="20" customFormat="1">
      <c r="M248" s="20">
        <v>247</v>
      </c>
      <c r="N248" s="20">
        <v>40000</v>
      </c>
    </row>
    <row r="249" spans="13:14" s="20" customFormat="1">
      <c r="M249" s="20">
        <v>248</v>
      </c>
      <c r="N249" s="20">
        <v>40000</v>
      </c>
    </row>
    <row r="250" spans="13:14" s="20" customFormat="1">
      <c r="M250" s="20">
        <v>249</v>
      </c>
      <c r="N250" s="20">
        <v>40000</v>
      </c>
    </row>
    <row r="251" spans="13:14" s="20" customFormat="1">
      <c r="M251" s="20">
        <v>250</v>
      </c>
      <c r="N251" s="20">
        <v>40000</v>
      </c>
    </row>
    <row r="252" spans="13:14" s="20" customFormat="1">
      <c r="M252" s="20">
        <v>251</v>
      </c>
      <c r="N252" s="20">
        <v>40000</v>
      </c>
    </row>
    <row r="253" spans="13:14" s="20" customFormat="1">
      <c r="M253" s="20">
        <v>252</v>
      </c>
      <c r="N253" s="20">
        <v>40000</v>
      </c>
    </row>
    <row r="254" spans="13:14" s="20" customFormat="1">
      <c r="M254" s="20">
        <v>253</v>
      </c>
      <c r="N254" s="20">
        <v>40000</v>
      </c>
    </row>
    <row r="255" spans="13:14" s="20" customFormat="1">
      <c r="M255" s="20">
        <v>254</v>
      </c>
      <c r="N255" s="20">
        <v>40000</v>
      </c>
    </row>
    <row r="256" spans="13:14" s="20" customFormat="1">
      <c r="M256" s="20">
        <v>255</v>
      </c>
      <c r="N256" s="20">
        <v>40000</v>
      </c>
    </row>
    <row r="257" spans="13:14" s="20" customFormat="1">
      <c r="M257" s="20">
        <v>256</v>
      </c>
      <c r="N257" s="20">
        <v>40000</v>
      </c>
    </row>
    <row r="258" spans="13:14" s="20" customFormat="1">
      <c r="M258" s="20">
        <v>257</v>
      </c>
      <c r="N258" s="20">
        <v>40000</v>
      </c>
    </row>
    <row r="259" spans="13:14" s="20" customFormat="1">
      <c r="M259" s="20">
        <v>258</v>
      </c>
      <c r="N259" s="20">
        <v>40000</v>
      </c>
    </row>
    <row r="260" spans="13:14" s="20" customFormat="1">
      <c r="M260" s="20">
        <v>259</v>
      </c>
      <c r="N260" s="20">
        <v>40000</v>
      </c>
    </row>
    <row r="261" spans="13:14" s="20" customFormat="1">
      <c r="M261" s="20">
        <v>260</v>
      </c>
      <c r="N261" s="20">
        <v>40000</v>
      </c>
    </row>
    <row r="262" spans="13:14" s="20" customFormat="1">
      <c r="M262" s="20">
        <v>261</v>
      </c>
      <c r="N262" s="20">
        <v>40000</v>
      </c>
    </row>
    <row r="263" spans="13:14" s="20" customFormat="1">
      <c r="M263" s="20">
        <v>262</v>
      </c>
      <c r="N263" s="20">
        <v>40000</v>
      </c>
    </row>
    <row r="264" spans="13:14" s="20" customFormat="1">
      <c r="M264" s="20">
        <v>263</v>
      </c>
      <c r="N264" s="20">
        <v>40000</v>
      </c>
    </row>
    <row r="265" spans="13:14" s="20" customFormat="1">
      <c r="M265" s="20">
        <v>264</v>
      </c>
      <c r="N265" s="20">
        <v>40000</v>
      </c>
    </row>
    <row r="266" spans="13:14" s="20" customFormat="1">
      <c r="M266" s="20">
        <v>265</v>
      </c>
      <c r="N266" s="20">
        <v>40000</v>
      </c>
    </row>
    <row r="267" spans="13:14" s="20" customFormat="1">
      <c r="M267" s="20">
        <v>266</v>
      </c>
      <c r="N267" s="20">
        <v>40000</v>
      </c>
    </row>
    <row r="268" spans="13:14" s="20" customFormat="1">
      <c r="M268" s="20">
        <v>267</v>
      </c>
      <c r="N268" s="20">
        <v>40000</v>
      </c>
    </row>
    <row r="269" spans="13:14" s="20" customFormat="1">
      <c r="M269" s="20">
        <v>268</v>
      </c>
      <c r="N269" s="20">
        <v>40000</v>
      </c>
    </row>
    <row r="270" spans="13:14" s="20" customFormat="1">
      <c r="M270" s="20">
        <v>269</v>
      </c>
      <c r="N270" s="20">
        <v>40000</v>
      </c>
    </row>
    <row r="271" spans="13:14" s="20" customFormat="1">
      <c r="M271" s="20">
        <v>270</v>
      </c>
      <c r="N271" s="20">
        <v>40000</v>
      </c>
    </row>
    <row r="272" spans="13:14" s="20" customFormat="1">
      <c r="M272" s="20">
        <v>271</v>
      </c>
      <c r="N272" s="20">
        <v>40000</v>
      </c>
    </row>
    <row r="273" spans="13:14" s="20" customFormat="1">
      <c r="M273" s="20">
        <v>272</v>
      </c>
      <c r="N273" s="20">
        <v>40000</v>
      </c>
    </row>
    <row r="274" spans="13:14" s="20" customFormat="1">
      <c r="M274" s="20">
        <v>273</v>
      </c>
      <c r="N274" s="20">
        <v>40000</v>
      </c>
    </row>
    <row r="275" spans="13:14" s="20" customFormat="1">
      <c r="M275" s="20">
        <v>274</v>
      </c>
      <c r="N275" s="20">
        <v>40000</v>
      </c>
    </row>
    <row r="276" spans="13:14" s="20" customFormat="1">
      <c r="M276" s="20">
        <v>275</v>
      </c>
      <c r="N276" s="20">
        <v>40000</v>
      </c>
    </row>
    <row r="277" spans="13:14" s="20" customFormat="1">
      <c r="M277" s="20">
        <v>276</v>
      </c>
      <c r="N277" s="20">
        <v>40000</v>
      </c>
    </row>
    <row r="278" spans="13:14" s="20" customFormat="1">
      <c r="M278" s="20">
        <v>277</v>
      </c>
      <c r="N278" s="20">
        <v>40000</v>
      </c>
    </row>
    <row r="279" spans="13:14" s="20" customFormat="1">
      <c r="M279" s="20">
        <v>278</v>
      </c>
      <c r="N279" s="20">
        <v>40000</v>
      </c>
    </row>
    <row r="280" spans="13:14" s="20" customFormat="1">
      <c r="M280" s="20">
        <v>279</v>
      </c>
      <c r="N280" s="20">
        <v>40000</v>
      </c>
    </row>
    <row r="281" spans="13:14" s="20" customFormat="1">
      <c r="M281" s="20">
        <v>280</v>
      </c>
      <c r="N281" s="20">
        <v>40000</v>
      </c>
    </row>
    <row r="282" spans="13:14" s="20" customFormat="1">
      <c r="M282" s="20">
        <v>281</v>
      </c>
      <c r="N282" s="20">
        <v>40000</v>
      </c>
    </row>
    <row r="283" spans="13:14" s="20" customFormat="1">
      <c r="M283" s="20">
        <v>282</v>
      </c>
      <c r="N283" s="20">
        <v>40000</v>
      </c>
    </row>
    <row r="284" spans="13:14" s="20" customFormat="1">
      <c r="M284" s="20">
        <v>283</v>
      </c>
      <c r="N284" s="20">
        <v>40000</v>
      </c>
    </row>
    <row r="285" spans="13:14" s="20" customFormat="1">
      <c r="M285" s="20">
        <v>284</v>
      </c>
      <c r="N285" s="20">
        <v>40000</v>
      </c>
    </row>
    <row r="286" spans="13:14" s="20" customFormat="1">
      <c r="M286" s="20">
        <v>285</v>
      </c>
      <c r="N286" s="20">
        <v>40000</v>
      </c>
    </row>
    <row r="287" spans="13:14" s="20" customFormat="1">
      <c r="M287" s="20">
        <v>286</v>
      </c>
      <c r="N287" s="20">
        <v>40000</v>
      </c>
    </row>
    <row r="288" spans="13:14" s="20" customFormat="1">
      <c r="M288" s="20">
        <v>287</v>
      </c>
      <c r="N288" s="20">
        <v>40000</v>
      </c>
    </row>
    <row r="289" spans="13:14" s="20" customFormat="1">
      <c r="M289" s="20">
        <v>288</v>
      </c>
      <c r="N289" s="20">
        <v>40000</v>
      </c>
    </row>
    <row r="290" spans="13:14" s="20" customFormat="1">
      <c r="M290" s="20">
        <v>289</v>
      </c>
      <c r="N290" s="20">
        <v>40000</v>
      </c>
    </row>
    <row r="291" spans="13:14" s="20" customFormat="1">
      <c r="M291" s="20">
        <v>290</v>
      </c>
      <c r="N291" s="20">
        <v>40000</v>
      </c>
    </row>
    <row r="292" spans="13:14" s="20" customFormat="1">
      <c r="M292" s="20">
        <v>291</v>
      </c>
      <c r="N292" s="20">
        <v>40000</v>
      </c>
    </row>
    <row r="293" spans="13:14" s="20" customFormat="1">
      <c r="M293" s="20">
        <v>292</v>
      </c>
      <c r="N293" s="20">
        <v>40000</v>
      </c>
    </row>
    <row r="294" spans="13:14" s="20" customFormat="1">
      <c r="M294" s="20">
        <v>293</v>
      </c>
      <c r="N294" s="20">
        <v>40000</v>
      </c>
    </row>
    <row r="295" spans="13:14" s="20" customFormat="1">
      <c r="M295" s="20">
        <v>294</v>
      </c>
      <c r="N295" s="20">
        <v>40000</v>
      </c>
    </row>
    <row r="296" spans="13:14" s="20" customFormat="1">
      <c r="M296" s="20">
        <v>295</v>
      </c>
      <c r="N296" s="20">
        <v>40000</v>
      </c>
    </row>
    <row r="297" spans="13:14" s="20" customFormat="1">
      <c r="M297" s="20">
        <v>296</v>
      </c>
      <c r="N297" s="20">
        <v>40000</v>
      </c>
    </row>
    <row r="298" spans="13:14" s="20" customFormat="1">
      <c r="M298" s="20">
        <v>297</v>
      </c>
      <c r="N298" s="20">
        <v>40000</v>
      </c>
    </row>
    <row r="299" spans="13:14" s="20" customFormat="1">
      <c r="M299" s="20">
        <v>298</v>
      </c>
      <c r="N299" s="20">
        <v>40000</v>
      </c>
    </row>
    <row r="300" spans="13:14" s="20" customFormat="1">
      <c r="M300" s="20">
        <v>299</v>
      </c>
      <c r="N300" s="20">
        <v>40000</v>
      </c>
    </row>
    <row r="301" spans="13:14" s="20" customFormat="1">
      <c r="M301" s="20">
        <v>300</v>
      </c>
      <c r="N301" s="20">
        <v>40000</v>
      </c>
    </row>
    <row r="302" spans="13:14" s="20" customFormat="1">
      <c r="M302" s="20">
        <v>301</v>
      </c>
      <c r="N302" s="20">
        <v>40000</v>
      </c>
    </row>
    <row r="303" spans="13:14" s="20" customFormat="1">
      <c r="M303" s="20">
        <v>302</v>
      </c>
      <c r="N303" s="20">
        <v>40000</v>
      </c>
    </row>
    <row r="304" spans="13:14" s="20" customFormat="1">
      <c r="M304" s="20">
        <v>303</v>
      </c>
      <c r="N304" s="20">
        <v>40000</v>
      </c>
    </row>
    <row r="305" spans="13:14" s="20" customFormat="1">
      <c r="M305" s="20">
        <v>304</v>
      </c>
      <c r="N305" s="20">
        <v>40000</v>
      </c>
    </row>
    <row r="306" spans="13:14" s="20" customFormat="1">
      <c r="M306" s="20">
        <v>305</v>
      </c>
      <c r="N306" s="20">
        <v>40000</v>
      </c>
    </row>
    <row r="307" spans="13:14" s="20" customFormat="1">
      <c r="M307" s="20">
        <v>306</v>
      </c>
      <c r="N307" s="20">
        <v>40000</v>
      </c>
    </row>
    <row r="308" spans="13:14" s="20" customFormat="1">
      <c r="M308" s="20">
        <v>307</v>
      </c>
      <c r="N308" s="20">
        <v>40000</v>
      </c>
    </row>
    <row r="309" spans="13:14" s="20" customFormat="1">
      <c r="M309" s="20">
        <v>308</v>
      </c>
      <c r="N309" s="20">
        <v>40000</v>
      </c>
    </row>
    <row r="310" spans="13:14" s="20" customFormat="1">
      <c r="M310" s="20">
        <v>309</v>
      </c>
      <c r="N310" s="20">
        <v>40000</v>
      </c>
    </row>
    <row r="311" spans="13:14" s="20" customFormat="1">
      <c r="M311" s="20">
        <v>310</v>
      </c>
      <c r="N311" s="20">
        <v>40000</v>
      </c>
    </row>
    <row r="312" spans="13:14" s="20" customFormat="1">
      <c r="M312" s="20">
        <v>311</v>
      </c>
      <c r="N312" s="20">
        <v>40000</v>
      </c>
    </row>
    <row r="313" spans="13:14" s="20" customFormat="1">
      <c r="M313" s="20">
        <v>312</v>
      </c>
      <c r="N313" s="20">
        <v>40000</v>
      </c>
    </row>
    <row r="314" spans="13:14" s="20" customFormat="1">
      <c r="M314" s="20">
        <v>313</v>
      </c>
      <c r="N314" s="20">
        <v>40000</v>
      </c>
    </row>
    <row r="315" spans="13:14" s="20" customFormat="1">
      <c r="M315" s="20">
        <v>314</v>
      </c>
      <c r="N315" s="20">
        <v>40000</v>
      </c>
    </row>
    <row r="316" spans="13:14" s="20" customFormat="1">
      <c r="M316" s="20">
        <v>315</v>
      </c>
      <c r="N316" s="20">
        <v>40000</v>
      </c>
    </row>
    <row r="317" spans="13:14" s="20" customFormat="1">
      <c r="M317" s="20">
        <v>316</v>
      </c>
      <c r="N317" s="20">
        <v>40000</v>
      </c>
    </row>
    <row r="318" spans="13:14" s="20" customFormat="1">
      <c r="M318" s="20">
        <v>317</v>
      </c>
      <c r="N318" s="20">
        <v>40000</v>
      </c>
    </row>
    <row r="319" spans="13:14" s="20" customFormat="1">
      <c r="M319" s="20">
        <v>318</v>
      </c>
      <c r="N319" s="20">
        <v>40000</v>
      </c>
    </row>
    <row r="320" spans="13:14" s="20" customFormat="1">
      <c r="M320" s="20">
        <v>319</v>
      </c>
      <c r="N320" s="20">
        <v>40000</v>
      </c>
    </row>
    <row r="321" spans="13:14" s="20" customFormat="1">
      <c r="M321" s="20">
        <v>320</v>
      </c>
      <c r="N321" s="20">
        <v>40000</v>
      </c>
    </row>
    <row r="322" spans="13:14" s="20" customFormat="1">
      <c r="M322" s="20">
        <v>321</v>
      </c>
      <c r="N322" s="20">
        <v>40000</v>
      </c>
    </row>
    <row r="323" spans="13:14" s="20" customFormat="1">
      <c r="M323" s="20">
        <v>322</v>
      </c>
      <c r="N323" s="20">
        <v>40000</v>
      </c>
    </row>
    <row r="324" spans="13:14" s="20" customFormat="1">
      <c r="M324" s="20">
        <v>323</v>
      </c>
      <c r="N324" s="20">
        <v>40000</v>
      </c>
    </row>
    <row r="325" spans="13:14" s="20" customFormat="1">
      <c r="M325" s="20">
        <v>324</v>
      </c>
      <c r="N325" s="20">
        <v>40000</v>
      </c>
    </row>
    <row r="326" spans="13:14" s="20" customFormat="1">
      <c r="M326" s="20">
        <v>325</v>
      </c>
      <c r="N326" s="20">
        <v>40000</v>
      </c>
    </row>
    <row r="327" spans="13:14" s="20" customFormat="1">
      <c r="M327" s="20">
        <v>326</v>
      </c>
      <c r="N327" s="20">
        <v>40000</v>
      </c>
    </row>
    <row r="328" spans="13:14" s="20" customFormat="1">
      <c r="M328" s="20">
        <v>327</v>
      </c>
      <c r="N328" s="20">
        <v>40000</v>
      </c>
    </row>
    <row r="329" spans="13:14" s="20" customFormat="1">
      <c r="M329" s="20">
        <v>328</v>
      </c>
      <c r="N329" s="20">
        <v>40000</v>
      </c>
    </row>
    <row r="330" spans="13:14" s="20" customFormat="1">
      <c r="M330" s="20">
        <v>329</v>
      </c>
      <c r="N330" s="20">
        <v>40000</v>
      </c>
    </row>
    <row r="331" spans="13:14" s="20" customFormat="1">
      <c r="M331" s="20">
        <v>330</v>
      </c>
      <c r="N331" s="20">
        <v>40000</v>
      </c>
    </row>
    <row r="332" spans="13:14" s="20" customFormat="1">
      <c r="M332" s="20">
        <v>331</v>
      </c>
      <c r="N332" s="20">
        <v>40000</v>
      </c>
    </row>
    <row r="333" spans="13:14" s="20" customFormat="1">
      <c r="M333" s="20">
        <v>332</v>
      </c>
      <c r="N333" s="20">
        <v>40000</v>
      </c>
    </row>
    <row r="334" spans="13:14" s="20" customFormat="1">
      <c r="M334" s="20">
        <v>333</v>
      </c>
      <c r="N334" s="20">
        <v>40000</v>
      </c>
    </row>
    <row r="335" spans="13:14" s="20" customFormat="1">
      <c r="M335" s="20">
        <v>334</v>
      </c>
      <c r="N335" s="20">
        <v>40000</v>
      </c>
    </row>
    <row r="336" spans="13:14" s="20" customFormat="1">
      <c r="M336" s="20">
        <v>335</v>
      </c>
      <c r="N336" s="20">
        <v>40000</v>
      </c>
    </row>
    <row r="337" spans="13:14" s="20" customFormat="1">
      <c r="M337" s="20">
        <v>336</v>
      </c>
      <c r="N337" s="20">
        <v>40000</v>
      </c>
    </row>
    <row r="338" spans="13:14" s="20" customFormat="1">
      <c r="M338" s="20">
        <v>337</v>
      </c>
      <c r="N338" s="20">
        <v>40000</v>
      </c>
    </row>
    <row r="339" spans="13:14" s="20" customFormat="1">
      <c r="M339" s="20">
        <v>338</v>
      </c>
      <c r="N339" s="20">
        <v>40000</v>
      </c>
    </row>
    <row r="340" spans="13:14" s="20" customFormat="1">
      <c r="M340" s="20">
        <v>339</v>
      </c>
      <c r="N340" s="20">
        <v>40000</v>
      </c>
    </row>
    <row r="341" spans="13:14" s="20" customFormat="1">
      <c r="M341" s="20">
        <v>340</v>
      </c>
      <c r="N341" s="20">
        <v>40000</v>
      </c>
    </row>
    <row r="342" spans="13:14" s="20" customFormat="1">
      <c r="M342" s="20">
        <v>341</v>
      </c>
      <c r="N342" s="20">
        <v>40000</v>
      </c>
    </row>
    <row r="343" spans="13:14" s="20" customFormat="1">
      <c r="M343" s="20">
        <v>342</v>
      </c>
      <c r="N343" s="20">
        <v>40000</v>
      </c>
    </row>
    <row r="344" spans="13:14" s="20" customFormat="1">
      <c r="M344" s="20">
        <v>343</v>
      </c>
      <c r="N344" s="20">
        <v>40000</v>
      </c>
    </row>
    <row r="345" spans="13:14" s="20" customFormat="1">
      <c r="M345" s="20">
        <v>344</v>
      </c>
      <c r="N345" s="20">
        <v>40000</v>
      </c>
    </row>
    <row r="346" spans="13:14" s="20" customFormat="1">
      <c r="M346" s="20">
        <v>345</v>
      </c>
      <c r="N346" s="20">
        <v>40000</v>
      </c>
    </row>
    <row r="347" spans="13:14" s="20" customFormat="1">
      <c r="M347" s="20">
        <v>346</v>
      </c>
      <c r="N347" s="20">
        <v>40000</v>
      </c>
    </row>
    <row r="348" spans="13:14" s="20" customFormat="1">
      <c r="M348" s="20">
        <v>347</v>
      </c>
      <c r="N348" s="20">
        <v>40000</v>
      </c>
    </row>
    <row r="349" spans="13:14" s="20" customFormat="1">
      <c r="M349" s="20">
        <v>348</v>
      </c>
      <c r="N349" s="20">
        <v>40000</v>
      </c>
    </row>
    <row r="350" spans="13:14" s="20" customFormat="1">
      <c r="M350" s="20">
        <v>349</v>
      </c>
      <c r="N350" s="20">
        <v>40000</v>
      </c>
    </row>
    <row r="351" spans="13:14" s="20" customFormat="1">
      <c r="M351" s="20">
        <v>350</v>
      </c>
      <c r="N351" s="20">
        <v>40000</v>
      </c>
    </row>
    <row r="352" spans="13:14" s="20" customFormat="1">
      <c r="M352" s="20">
        <v>351</v>
      </c>
      <c r="N352" s="20">
        <v>40000</v>
      </c>
    </row>
    <row r="353" spans="13:14" s="20" customFormat="1">
      <c r="M353" s="20">
        <v>352</v>
      </c>
      <c r="N353" s="20">
        <v>40000</v>
      </c>
    </row>
    <row r="354" spans="13:14" s="20" customFormat="1">
      <c r="M354" s="20">
        <v>353</v>
      </c>
      <c r="N354" s="20">
        <v>40000</v>
      </c>
    </row>
    <row r="355" spans="13:14" s="20" customFormat="1">
      <c r="M355" s="20">
        <v>354</v>
      </c>
      <c r="N355" s="20">
        <v>40000</v>
      </c>
    </row>
    <row r="356" spans="13:14" s="20" customFormat="1">
      <c r="M356" s="20">
        <v>355</v>
      </c>
      <c r="N356" s="20">
        <v>40000</v>
      </c>
    </row>
    <row r="357" spans="13:14" s="20" customFormat="1">
      <c r="M357" s="20">
        <v>356</v>
      </c>
      <c r="N357" s="20">
        <v>40000</v>
      </c>
    </row>
    <row r="358" spans="13:14" s="20" customFormat="1">
      <c r="M358" s="20">
        <v>357</v>
      </c>
      <c r="N358" s="20">
        <v>40000</v>
      </c>
    </row>
    <row r="359" spans="13:14" s="20" customFormat="1">
      <c r="M359" s="20">
        <v>358</v>
      </c>
      <c r="N359" s="20">
        <v>40000</v>
      </c>
    </row>
    <row r="360" spans="13:14" s="20" customFormat="1">
      <c r="M360" s="20">
        <v>359</v>
      </c>
      <c r="N360" s="20">
        <v>40000</v>
      </c>
    </row>
    <row r="361" spans="13:14" s="20" customFormat="1">
      <c r="M361" s="20">
        <v>360</v>
      </c>
      <c r="N361" s="20">
        <v>40000</v>
      </c>
    </row>
    <row r="362" spans="13:14" s="20" customFormat="1">
      <c r="M362" s="20">
        <v>361</v>
      </c>
      <c r="N362" s="20">
        <v>40000</v>
      </c>
    </row>
    <row r="363" spans="13:14" s="20" customFormat="1">
      <c r="M363" s="20">
        <v>362</v>
      </c>
      <c r="N363" s="20">
        <v>40000</v>
      </c>
    </row>
    <row r="364" spans="13:14" s="20" customFormat="1">
      <c r="M364" s="20">
        <v>363</v>
      </c>
      <c r="N364" s="20">
        <v>40000</v>
      </c>
    </row>
    <row r="365" spans="13:14" s="20" customFormat="1">
      <c r="M365" s="20">
        <v>364</v>
      </c>
      <c r="N365" s="20">
        <v>40000</v>
      </c>
    </row>
    <row r="366" spans="13:14" s="20" customFormat="1">
      <c r="M366" s="20">
        <v>365</v>
      </c>
      <c r="N366" s="20">
        <v>40000</v>
      </c>
    </row>
    <row r="367" spans="13:14" s="20" customFormat="1">
      <c r="M367" s="20">
        <v>366</v>
      </c>
      <c r="N367" s="20">
        <v>40000</v>
      </c>
    </row>
    <row r="368" spans="13:14" s="20" customFormat="1">
      <c r="M368" s="20">
        <v>367</v>
      </c>
      <c r="N368" s="20">
        <v>40000</v>
      </c>
    </row>
    <row r="369" spans="13:14" s="20" customFormat="1">
      <c r="M369" s="20">
        <v>368</v>
      </c>
      <c r="N369" s="20">
        <v>40000</v>
      </c>
    </row>
    <row r="370" spans="13:14" s="20" customFormat="1">
      <c r="M370" s="20">
        <v>369</v>
      </c>
      <c r="N370" s="20">
        <v>40000</v>
      </c>
    </row>
    <row r="371" spans="13:14" s="20" customFormat="1">
      <c r="M371" s="20">
        <v>370</v>
      </c>
      <c r="N371" s="20">
        <v>40000</v>
      </c>
    </row>
    <row r="372" spans="13:14" s="20" customFormat="1">
      <c r="M372" s="20">
        <v>371</v>
      </c>
      <c r="N372" s="20">
        <v>40000</v>
      </c>
    </row>
    <row r="373" spans="13:14" s="20" customFormat="1">
      <c r="M373" s="20">
        <v>372</v>
      </c>
      <c r="N373" s="20">
        <v>40000</v>
      </c>
    </row>
    <row r="374" spans="13:14" s="20" customFormat="1">
      <c r="M374" s="20">
        <v>373</v>
      </c>
      <c r="N374" s="20">
        <v>40000</v>
      </c>
    </row>
    <row r="375" spans="13:14" s="20" customFormat="1">
      <c r="M375" s="20">
        <v>374</v>
      </c>
      <c r="N375" s="20">
        <v>40000</v>
      </c>
    </row>
    <row r="376" spans="13:14" s="20" customFormat="1">
      <c r="M376" s="20">
        <v>375</v>
      </c>
      <c r="N376" s="20">
        <v>40000</v>
      </c>
    </row>
    <row r="377" spans="13:14" s="20" customFormat="1">
      <c r="M377" s="20">
        <v>376</v>
      </c>
      <c r="N377" s="20">
        <v>40000</v>
      </c>
    </row>
    <row r="378" spans="13:14" s="20" customFormat="1">
      <c r="M378" s="20">
        <v>377</v>
      </c>
      <c r="N378" s="20">
        <v>40000</v>
      </c>
    </row>
    <row r="379" spans="13:14" s="20" customFormat="1">
      <c r="M379" s="20">
        <v>378</v>
      </c>
      <c r="N379" s="20">
        <v>40000</v>
      </c>
    </row>
    <row r="380" spans="13:14" s="20" customFormat="1">
      <c r="M380" s="20">
        <v>379</v>
      </c>
      <c r="N380" s="20">
        <v>40000</v>
      </c>
    </row>
    <row r="381" spans="13:14" s="20" customFormat="1">
      <c r="M381" s="20">
        <v>380</v>
      </c>
      <c r="N381" s="20">
        <v>40000</v>
      </c>
    </row>
    <row r="382" spans="13:14" s="20" customFormat="1">
      <c r="M382" s="20">
        <v>381</v>
      </c>
      <c r="N382" s="20">
        <v>40000</v>
      </c>
    </row>
    <row r="383" spans="13:14" s="20" customFormat="1">
      <c r="M383" s="20">
        <v>382</v>
      </c>
      <c r="N383" s="20">
        <v>40000</v>
      </c>
    </row>
    <row r="384" spans="13:14" s="20" customFormat="1">
      <c r="M384" s="20">
        <v>383</v>
      </c>
      <c r="N384" s="20">
        <v>40000</v>
      </c>
    </row>
    <row r="385" spans="13:14">
      <c r="M385" s="20">
        <v>384</v>
      </c>
      <c r="N385" s="20">
        <v>40000</v>
      </c>
    </row>
    <row r="386" spans="13:14">
      <c r="M386" s="20">
        <v>385</v>
      </c>
      <c r="N386" s="20">
        <v>40000</v>
      </c>
    </row>
    <row r="387" spans="13:14">
      <c r="M387" s="20">
        <v>386</v>
      </c>
      <c r="N387" s="20">
        <v>40000</v>
      </c>
    </row>
    <row r="388" spans="13:14">
      <c r="M388" s="20">
        <v>387</v>
      </c>
      <c r="N388" s="20">
        <v>40000</v>
      </c>
    </row>
    <row r="389" spans="13:14">
      <c r="M389" s="20">
        <v>388</v>
      </c>
      <c r="N389" s="20">
        <v>40000</v>
      </c>
    </row>
    <row r="390" spans="13:14">
      <c r="M390" s="20">
        <v>389</v>
      </c>
      <c r="N390" s="20">
        <v>40000</v>
      </c>
    </row>
    <row r="391" spans="13:14">
      <c r="M391" s="20">
        <v>390</v>
      </c>
      <c r="N391" s="20">
        <v>40000</v>
      </c>
    </row>
    <row r="392" spans="13:14">
      <c r="M392" s="20">
        <v>391</v>
      </c>
      <c r="N392" s="20">
        <v>40000</v>
      </c>
    </row>
    <row r="393" spans="13:14">
      <c r="M393" s="20">
        <v>392</v>
      </c>
      <c r="N393" s="20">
        <v>40000</v>
      </c>
    </row>
    <row r="394" spans="13:14">
      <c r="M394" s="20">
        <v>393</v>
      </c>
      <c r="N394" s="20">
        <v>40000</v>
      </c>
    </row>
    <row r="395" spans="13:14">
      <c r="M395" s="20">
        <v>394</v>
      </c>
      <c r="N395" s="20">
        <v>40000</v>
      </c>
    </row>
    <row r="396" spans="13:14">
      <c r="M396" s="20">
        <v>395</v>
      </c>
      <c r="N396" s="20">
        <v>40000</v>
      </c>
    </row>
    <row r="397" spans="13:14">
      <c r="M397" s="20">
        <v>396</v>
      </c>
      <c r="N397" s="20">
        <v>40000</v>
      </c>
    </row>
    <row r="398" spans="13:14">
      <c r="M398" s="20">
        <v>397</v>
      </c>
      <c r="N398" s="20">
        <v>40000</v>
      </c>
    </row>
    <row r="399" spans="13:14">
      <c r="M399" s="20">
        <v>398</v>
      </c>
      <c r="N399" s="20">
        <v>40000</v>
      </c>
    </row>
    <row r="400" spans="13:14">
      <c r="M400" s="20">
        <v>399</v>
      </c>
      <c r="N400" s="20">
        <v>40000</v>
      </c>
    </row>
    <row r="401" spans="13:14">
      <c r="M401" s="20">
        <v>400</v>
      </c>
      <c r="N401" s="20">
        <v>40000</v>
      </c>
    </row>
  </sheetData>
  <mergeCells count="22">
    <mergeCell ref="C13:G14"/>
    <mergeCell ref="A1:I3"/>
    <mergeCell ref="C5:G5"/>
    <mergeCell ref="C7:G7"/>
    <mergeCell ref="C9:G9"/>
    <mergeCell ref="C11:G11"/>
    <mergeCell ref="C33:D33"/>
    <mergeCell ref="E33:F33"/>
    <mergeCell ref="B36:H53"/>
    <mergeCell ref="C15:G15"/>
    <mergeCell ref="C20:G20"/>
    <mergeCell ref="C28:D28"/>
    <mergeCell ref="E28:G28"/>
    <mergeCell ref="C30:C31"/>
    <mergeCell ref="D30:G30"/>
    <mergeCell ref="D31:G31"/>
    <mergeCell ref="C25:G25"/>
    <mergeCell ref="C26:D26"/>
    <mergeCell ref="F26:G26"/>
    <mergeCell ref="C34:D34"/>
    <mergeCell ref="E34:I34"/>
    <mergeCell ref="E35:I35"/>
  </mergeCells>
  <phoneticPr fontId="1"/>
  <pageMargins left="0.7" right="0.7" top="0.75" bottom="0.75" header="0.3" footer="0.3"/>
  <pageSetup paperSize="9"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'加盟校情報&amp;大会設定'!$E$3:$E$4</xm:f>
          </x14:formula1>
          <xm:sqref>E33:F33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sheetPr>
  <dimension ref="A1:R51"/>
  <sheetViews>
    <sheetView topLeftCell="A19" zoomScaleNormal="100" workbookViewId="0">
      <selection sqref="A1:I2"/>
    </sheetView>
  </sheetViews>
  <sheetFormatPr defaultColWidth="9" defaultRowHeight="13"/>
  <cols>
    <col min="1" max="16384" width="9" style="98"/>
  </cols>
  <sheetData>
    <row r="1" spans="1:9">
      <c r="A1" s="788" t="s">
        <v>179</v>
      </c>
      <c r="B1" s="788"/>
      <c r="C1" s="788"/>
      <c r="D1" s="788"/>
      <c r="E1" s="788"/>
      <c r="F1" s="788"/>
      <c r="G1" s="788"/>
      <c r="H1" s="788"/>
      <c r="I1" s="788"/>
    </row>
    <row r="2" spans="1:9">
      <c r="A2" s="788"/>
      <c r="B2" s="788"/>
      <c r="C2" s="788"/>
      <c r="D2" s="788"/>
      <c r="E2" s="788"/>
      <c r="F2" s="788"/>
      <c r="G2" s="788"/>
      <c r="H2" s="788"/>
      <c r="I2" s="788"/>
    </row>
    <row r="3" spans="1:9">
      <c r="A3" s="788" t="s">
        <v>180</v>
      </c>
      <c r="B3" s="788"/>
      <c r="C3" s="788"/>
      <c r="D3" s="788"/>
      <c r="E3" s="788"/>
      <c r="F3" s="788"/>
      <c r="G3" s="788"/>
      <c r="H3" s="788"/>
      <c r="I3" s="788"/>
    </row>
    <row r="4" spans="1:9">
      <c r="A4" s="788"/>
      <c r="B4" s="788"/>
      <c r="C4" s="788"/>
      <c r="D4" s="788"/>
      <c r="E4" s="788"/>
      <c r="F4" s="788"/>
      <c r="G4" s="788"/>
      <c r="H4" s="788"/>
      <c r="I4" s="788"/>
    </row>
    <row r="6" spans="1:9">
      <c r="A6" s="789" t="s">
        <v>181</v>
      </c>
      <c r="B6" s="789"/>
      <c r="C6" s="791">
        <f>基本情報登録!D8</f>
        <v>0</v>
      </c>
      <c r="D6" s="791"/>
      <c r="E6" s="791"/>
      <c r="F6" s="791"/>
      <c r="G6" s="791"/>
      <c r="H6" s="791"/>
      <c r="I6" s="791"/>
    </row>
    <row r="7" spans="1:9">
      <c r="A7" s="790"/>
      <c r="B7" s="790"/>
      <c r="C7" s="792"/>
      <c r="D7" s="792"/>
      <c r="E7" s="792"/>
      <c r="F7" s="792"/>
      <c r="G7" s="792"/>
      <c r="H7" s="792"/>
      <c r="I7" s="792"/>
    </row>
    <row r="9" spans="1:9" ht="13.5" customHeight="1">
      <c r="A9" s="789" t="s">
        <v>182</v>
      </c>
      <c r="B9" s="789"/>
      <c r="C9" s="791">
        <f>基本情報登録!D19</f>
        <v>0</v>
      </c>
      <c r="D9" s="791"/>
      <c r="E9" s="791"/>
      <c r="F9" s="791"/>
      <c r="G9" s="791"/>
      <c r="H9" s="791"/>
      <c r="I9" s="99"/>
    </row>
    <row r="10" spans="1:9" ht="13.5" customHeight="1">
      <c r="A10" s="790"/>
      <c r="B10" s="790"/>
      <c r="C10" s="792"/>
      <c r="D10" s="792"/>
      <c r="E10" s="792"/>
      <c r="F10" s="792"/>
      <c r="G10" s="792"/>
      <c r="H10" s="792"/>
      <c r="I10" s="100" t="s">
        <v>90</v>
      </c>
    </row>
    <row r="12" spans="1:9" ht="13.5" customHeight="1">
      <c r="A12" s="789" t="s">
        <v>93</v>
      </c>
      <c r="B12" s="789"/>
      <c r="C12" s="793"/>
      <c r="D12" s="793"/>
      <c r="E12" s="793"/>
      <c r="F12" s="793"/>
      <c r="G12" s="793"/>
      <c r="H12" s="793"/>
      <c r="I12" s="99"/>
    </row>
    <row r="13" spans="1:9" ht="13.5" customHeight="1">
      <c r="A13" s="790"/>
      <c r="B13" s="790"/>
      <c r="C13" s="794"/>
      <c r="D13" s="794"/>
      <c r="E13" s="794"/>
      <c r="F13" s="794"/>
      <c r="G13" s="794"/>
      <c r="H13" s="794"/>
      <c r="I13" s="100" t="s">
        <v>90</v>
      </c>
    </row>
    <row r="15" spans="1:9">
      <c r="A15" s="789" t="s">
        <v>97</v>
      </c>
      <c r="B15" s="789"/>
      <c r="C15" s="793"/>
      <c r="D15" s="793"/>
      <c r="E15" s="793"/>
      <c r="F15" s="793"/>
      <c r="G15" s="793"/>
      <c r="H15" s="793"/>
      <c r="I15" s="793"/>
    </row>
    <row r="16" spans="1:9">
      <c r="A16" s="790"/>
      <c r="B16" s="790"/>
      <c r="C16" s="794"/>
      <c r="D16" s="794"/>
      <c r="E16" s="794"/>
      <c r="F16" s="794"/>
      <c r="G16" s="794"/>
      <c r="H16" s="794"/>
      <c r="I16" s="794"/>
    </row>
    <row r="18" spans="1:18">
      <c r="B18" s="101" t="s">
        <v>101</v>
      </c>
      <c r="C18" s="795"/>
      <c r="D18" s="796"/>
      <c r="E18" s="102"/>
      <c r="F18" s="103" t="s">
        <v>103</v>
      </c>
      <c r="G18" s="796" t="s">
        <v>183</v>
      </c>
      <c r="H18" s="796"/>
      <c r="I18" s="796"/>
    </row>
    <row r="19" spans="1:18">
      <c r="A19" s="789" t="s">
        <v>106</v>
      </c>
      <c r="B19" s="789"/>
      <c r="C19" s="797"/>
      <c r="D19" s="797"/>
      <c r="E19" s="104" t="s">
        <v>184</v>
      </c>
      <c r="F19" s="797"/>
      <c r="G19" s="797"/>
      <c r="H19" s="797"/>
      <c r="I19" s="104" t="s">
        <v>107</v>
      </c>
    </row>
    <row r="20" spans="1:18">
      <c r="A20" s="790"/>
      <c r="B20" s="790"/>
      <c r="C20" s="797"/>
      <c r="D20" s="797"/>
      <c r="E20" s="797"/>
      <c r="F20" s="797"/>
      <c r="G20" s="797"/>
      <c r="H20" s="797"/>
      <c r="I20" s="797"/>
    </row>
    <row r="23" spans="1:18">
      <c r="A23" s="798" t="s">
        <v>112</v>
      </c>
      <c r="B23" s="799" t="s">
        <v>113</v>
      </c>
      <c r="C23" s="800"/>
      <c r="D23" s="801"/>
      <c r="E23" s="805" t="s">
        <v>114</v>
      </c>
      <c r="F23" s="807"/>
      <c r="G23" s="808"/>
      <c r="H23" s="809"/>
      <c r="I23" s="812" t="s">
        <v>185</v>
      </c>
    </row>
    <row r="24" spans="1:18">
      <c r="A24" s="798"/>
      <c r="B24" s="802"/>
      <c r="C24" s="803"/>
      <c r="D24" s="804"/>
      <c r="E24" s="806"/>
      <c r="F24" s="810"/>
      <c r="G24" s="797"/>
      <c r="H24" s="811"/>
      <c r="I24" s="813"/>
      <c r="P24" s="842"/>
      <c r="Q24" s="843"/>
      <c r="R24" s="844"/>
    </row>
    <row r="25" spans="1:18" s="105" customFormat="1">
      <c r="A25" s="814"/>
      <c r="B25" s="816" t="s">
        <v>186</v>
      </c>
      <c r="C25" s="817"/>
      <c r="D25" s="818"/>
      <c r="E25" s="822" t="s">
        <v>118</v>
      </c>
      <c r="F25" s="822" t="s">
        <v>119</v>
      </c>
      <c r="G25" s="822" t="s">
        <v>120</v>
      </c>
      <c r="H25" s="845" t="s">
        <v>187</v>
      </c>
      <c r="I25" s="846"/>
    </row>
    <row r="26" spans="1:18">
      <c r="A26" s="815"/>
      <c r="B26" s="819"/>
      <c r="C26" s="820"/>
      <c r="D26" s="821"/>
      <c r="E26" s="823"/>
      <c r="F26" s="823"/>
      <c r="G26" s="823"/>
      <c r="H26" s="847"/>
      <c r="I26" s="848"/>
    </row>
    <row r="27" spans="1:18" ht="13.5" customHeight="1">
      <c r="A27" s="824">
        <v>1</v>
      </c>
      <c r="B27" s="824" t="str">
        <f>'様式Ⅲ－1(女子)'!$E19</f>
        <v/>
      </c>
      <c r="C27" s="817"/>
      <c r="D27" s="818"/>
      <c r="E27" s="825">
        <f>'様式Ⅲ－1(女子)'!$C19</f>
        <v>0</v>
      </c>
      <c r="F27" s="822" t="str">
        <f>'様式Ⅲ－1(女子)'!$F19</f>
        <v/>
      </c>
      <c r="G27" s="822" t="str">
        <f>'様式Ⅲ－1(女子)'!$F20</f>
        <v/>
      </c>
      <c r="H27" s="836"/>
      <c r="I27" s="837"/>
    </row>
    <row r="28" spans="1:18" ht="13.5" customHeight="1">
      <c r="A28" s="813"/>
      <c r="B28" s="827" t="str">
        <f>'様式Ⅲ－1(女子)'!$D19</f>
        <v/>
      </c>
      <c r="C28" s="828">
        <f>'様式Ⅲ－1(女子)'!$C20</f>
        <v>0</v>
      </c>
      <c r="D28" s="829">
        <f>'様式Ⅲ－1(女子)'!$C20</f>
        <v>0</v>
      </c>
      <c r="E28" s="826"/>
      <c r="F28" s="823"/>
      <c r="G28" s="823"/>
      <c r="H28" s="838"/>
      <c r="I28" s="839"/>
    </row>
    <row r="29" spans="1:18" ht="13.5" customHeight="1">
      <c r="A29" s="812">
        <v>2</v>
      </c>
      <c r="B29" s="830" t="str">
        <f>'様式Ⅲ－1(女子)'!$E22</f>
        <v/>
      </c>
      <c r="C29" s="831"/>
      <c r="D29" s="832"/>
      <c r="E29" s="825">
        <f>'様式Ⅲ－1(女子)'!$C22</f>
        <v>0</v>
      </c>
      <c r="F29" s="822" t="str">
        <f>'様式Ⅲ－1(女子)'!$F22</f>
        <v/>
      </c>
      <c r="G29" s="822" t="str">
        <f>'様式Ⅲ－1(女子)'!$F23</f>
        <v/>
      </c>
      <c r="H29" s="836"/>
      <c r="I29" s="837"/>
    </row>
    <row r="30" spans="1:18" ht="13.5" customHeight="1">
      <c r="A30" s="813"/>
      <c r="B30" s="833" t="str">
        <f>'様式Ⅲ－1(女子)'!$D22</f>
        <v/>
      </c>
      <c r="C30" s="834">
        <f>'様式Ⅲ－1(女子)'!$C22</f>
        <v>0</v>
      </c>
      <c r="D30" s="835">
        <f>'様式Ⅲ－1(女子)'!$C22</f>
        <v>0</v>
      </c>
      <c r="E30" s="826"/>
      <c r="F30" s="823"/>
      <c r="G30" s="823"/>
      <c r="H30" s="838"/>
      <c r="I30" s="839"/>
    </row>
    <row r="31" spans="1:18" ht="13.5" customHeight="1">
      <c r="A31" s="812">
        <v>3</v>
      </c>
      <c r="B31" s="819" t="str">
        <f>'様式Ⅲ－1(女子)'!$E25</f>
        <v/>
      </c>
      <c r="C31" s="820"/>
      <c r="D31" s="821"/>
      <c r="E31" s="825">
        <f>'様式Ⅲ－1(女子)'!$C25</f>
        <v>0</v>
      </c>
      <c r="F31" s="822" t="str">
        <f>'様式Ⅲ－1(女子)'!$F25</f>
        <v/>
      </c>
      <c r="G31" s="822" t="str">
        <f>'様式Ⅲ－1(女子)'!$F26</f>
        <v/>
      </c>
      <c r="H31" s="836"/>
      <c r="I31" s="837"/>
    </row>
    <row r="32" spans="1:18" ht="13.5" customHeight="1">
      <c r="A32" s="813"/>
      <c r="B32" s="833" t="str">
        <f>'様式Ⅲ－1(女子)'!$D25</f>
        <v/>
      </c>
      <c r="C32" s="834">
        <f>'様式Ⅲ－1(女子)'!$C24</f>
        <v>0</v>
      </c>
      <c r="D32" s="835">
        <f>'様式Ⅲ－1(女子)'!$C24</f>
        <v>0</v>
      </c>
      <c r="E32" s="826"/>
      <c r="F32" s="823"/>
      <c r="G32" s="823"/>
      <c r="H32" s="838"/>
      <c r="I32" s="839"/>
    </row>
    <row r="33" spans="1:9" ht="13.5" customHeight="1">
      <c r="A33" s="812">
        <v>4</v>
      </c>
      <c r="B33" s="824" t="str">
        <f>'様式Ⅲ－1(女子)'!$E28</f>
        <v/>
      </c>
      <c r="C33" s="817"/>
      <c r="D33" s="818"/>
      <c r="E33" s="825">
        <f>'様式Ⅲ－1(女子)'!$C28</f>
        <v>0</v>
      </c>
      <c r="F33" s="822" t="str">
        <f>'様式Ⅲ－1(女子)'!$F28</f>
        <v/>
      </c>
      <c r="G33" s="822" t="str">
        <f>'様式Ⅲ－1(女子)'!$F29</f>
        <v/>
      </c>
      <c r="H33" s="836"/>
      <c r="I33" s="837"/>
    </row>
    <row r="34" spans="1:9" ht="13.5" customHeight="1">
      <c r="A34" s="813"/>
      <c r="B34" s="833" t="str">
        <f>'様式Ⅲ－1(女子)'!$D28</f>
        <v/>
      </c>
      <c r="C34" s="834">
        <f>'様式Ⅲ－1(女子)'!$C26</f>
        <v>0</v>
      </c>
      <c r="D34" s="835">
        <f>'様式Ⅲ－1(女子)'!$C26</f>
        <v>0</v>
      </c>
      <c r="E34" s="826"/>
      <c r="F34" s="823"/>
      <c r="G34" s="823"/>
      <c r="H34" s="838"/>
      <c r="I34" s="839"/>
    </row>
    <row r="35" spans="1:9" ht="13.5" customHeight="1">
      <c r="A35" s="812">
        <v>5</v>
      </c>
      <c r="B35" s="824" t="str">
        <f>'様式Ⅲ－1(女子)'!$E31</f>
        <v/>
      </c>
      <c r="C35" s="817"/>
      <c r="D35" s="818"/>
      <c r="E35" s="825">
        <f>'様式Ⅲ－1(女子)'!$C31</f>
        <v>0</v>
      </c>
      <c r="F35" s="822" t="str">
        <f>'様式Ⅲ－1(女子)'!$F31</f>
        <v/>
      </c>
      <c r="G35" s="822" t="str">
        <f>'様式Ⅲ－1(女子)'!$F32</f>
        <v/>
      </c>
      <c r="H35" s="836"/>
      <c r="I35" s="837"/>
    </row>
    <row r="36" spans="1:9" ht="13.5" customHeight="1">
      <c r="A36" s="813"/>
      <c r="B36" s="833" t="str">
        <f>'様式Ⅲ－1(女子)'!$D31</f>
        <v/>
      </c>
      <c r="C36" s="834">
        <f>'様式Ⅲ－1(女子)'!$C28</f>
        <v>0</v>
      </c>
      <c r="D36" s="835">
        <f>'様式Ⅲ－1(女子)'!$C28</f>
        <v>0</v>
      </c>
      <c r="E36" s="826"/>
      <c r="F36" s="823"/>
      <c r="G36" s="823"/>
      <c r="H36" s="838"/>
      <c r="I36" s="839"/>
    </row>
    <row r="37" spans="1:9" ht="13.5" customHeight="1">
      <c r="A37" s="812">
        <v>6</v>
      </c>
      <c r="B37" s="824" t="str">
        <f>'様式Ⅲ－1(女子)'!$E34</f>
        <v/>
      </c>
      <c r="C37" s="817"/>
      <c r="D37" s="818"/>
      <c r="E37" s="825">
        <f>'様式Ⅲ－1(女子)'!$C34</f>
        <v>0</v>
      </c>
      <c r="F37" s="822" t="str">
        <f>'様式Ⅲ－1(女子)'!$F34</f>
        <v/>
      </c>
      <c r="G37" s="822" t="str">
        <f>'様式Ⅲ－1(女子)'!$F35</f>
        <v/>
      </c>
      <c r="H37" s="836"/>
      <c r="I37" s="837"/>
    </row>
    <row r="38" spans="1:9" ht="13.5" customHeight="1">
      <c r="A38" s="813"/>
      <c r="B38" s="833" t="str">
        <f>'様式Ⅲ－1(女子)'!$D34</f>
        <v/>
      </c>
      <c r="C38" s="834">
        <f>'様式Ⅲ－1(女子)'!$C30</f>
        <v>0</v>
      </c>
      <c r="D38" s="835">
        <f>'様式Ⅲ－1(女子)'!$C30</f>
        <v>0</v>
      </c>
      <c r="E38" s="826"/>
      <c r="F38" s="823"/>
      <c r="G38" s="823"/>
      <c r="H38" s="838"/>
      <c r="I38" s="839"/>
    </row>
    <row r="39" spans="1:9" ht="13.5" customHeight="1">
      <c r="A39" s="812">
        <v>7</v>
      </c>
      <c r="B39" s="824" t="str">
        <f>'様式Ⅲ－1(女子)'!$E37</f>
        <v/>
      </c>
      <c r="C39" s="817"/>
      <c r="D39" s="818"/>
      <c r="E39" s="825">
        <f>'様式Ⅲ－1(女子)'!$C37</f>
        <v>0</v>
      </c>
      <c r="F39" s="822" t="str">
        <f>'様式Ⅲ－1(女子)'!$F37</f>
        <v/>
      </c>
      <c r="G39" s="822" t="str">
        <f>'様式Ⅲ－1(女子)'!$F38</f>
        <v/>
      </c>
      <c r="H39" s="836"/>
      <c r="I39" s="837"/>
    </row>
    <row r="40" spans="1:9" ht="13.5" customHeight="1">
      <c r="A40" s="813"/>
      <c r="B40" s="833" t="str">
        <f>'様式Ⅲ－1(女子)'!$D37</f>
        <v/>
      </c>
      <c r="C40" s="834">
        <f>'様式Ⅲ－1(女子)'!$C32</f>
        <v>0</v>
      </c>
      <c r="D40" s="835">
        <f>'様式Ⅲ－1(女子)'!$C32</f>
        <v>0</v>
      </c>
      <c r="E40" s="826"/>
      <c r="F40" s="823"/>
      <c r="G40" s="823"/>
      <c r="H40" s="838"/>
      <c r="I40" s="839"/>
    </row>
    <row r="41" spans="1:9" ht="13.5" customHeight="1">
      <c r="A41" s="812">
        <v>8</v>
      </c>
      <c r="B41" s="824" t="str">
        <f>'様式Ⅲ－1(女子)'!$E40</f>
        <v/>
      </c>
      <c r="C41" s="817"/>
      <c r="D41" s="818"/>
      <c r="E41" s="825">
        <f>'様式Ⅲ－1(女子)'!$C40</f>
        <v>0</v>
      </c>
      <c r="F41" s="822" t="str">
        <f>'様式Ⅲ－1(女子)'!$F40</f>
        <v/>
      </c>
      <c r="G41" s="822" t="str">
        <f>'様式Ⅲ－1(女子)'!$F41</f>
        <v/>
      </c>
      <c r="H41" s="836"/>
      <c r="I41" s="837"/>
    </row>
    <row r="42" spans="1:9" ht="13.5" customHeight="1">
      <c r="A42" s="813"/>
      <c r="B42" s="833" t="str">
        <f>'様式Ⅲ－1(女子)'!$D40</f>
        <v/>
      </c>
      <c r="C42" s="834">
        <f>'様式Ⅲ－1(女子)'!$C34</f>
        <v>0</v>
      </c>
      <c r="D42" s="835">
        <f>'様式Ⅲ－1(女子)'!$C34</f>
        <v>0</v>
      </c>
      <c r="E42" s="826"/>
      <c r="F42" s="823"/>
      <c r="G42" s="823"/>
      <c r="H42" s="838"/>
      <c r="I42" s="839"/>
    </row>
    <row r="43" spans="1:9" ht="13.5" customHeight="1">
      <c r="A43" s="186"/>
      <c r="B43" s="186"/>
      <c r="C43" s="186"/>
      <c r="D43" s="186"/>
      <c r="E43" s="110"/>
      <c r="F43" s="187"/>
      <c r="G43" s="187"/>
      <c r="H43" s="111"/>
      <c r="I43" s="111"/>
    </row>
    <row r="44" spans="1:9" ht="13.5" customHeight="1">
      <c r="A44" s="106" t="s">
        <v>145</v>
      </c>
      <c r="B44" s="840" t="s">
        <v>146</v>
      </c>
      <c r="C44" s="840"/>
      <c r="D44" s="840"/>
      <c r="E44" s="107"/>
      <c r="F44" s="107"/>
      <c r="G44" s="107"/>
      <c r="H44" s="107"/>
      <c r="I44" s="107"/>
    </row>
    <row r="45" spans="1:9" ht="13.5" customHeight="1">
      <c r="A45" s="108"/>
      <c r="B45" s="840"/>
      <c r="C45" s="840"/>
      <c r="D45" s="840"/>
      <c r="E45" s="840"/>
      <c r="F45" s="840"/>
      <c r="G45" s="840"/>
      <c r="H45" s="840"/>
      <c r="I45" s="840"/>
    </row>
    <row r="46" spans="1:9" ht="13.5" customHeight="1">
      <c r="G46" s="841" t="s">
        <v>151</v>
      </c>
      <c r="H46" s="841"/>
      <c r="I46" s="841"/>
    </row>
    <row r="47" spans="1:9" ht="13.5" customHeight="1">
      <c r="F47" s="109"/>
      <c r="G47" s="841"/>
      <c r="H47" s="841"/>
      <c r="I47" s="841"/>
    </row>
    <row r="48" spans="1:9" ht="13.5" customHeight="1"/>
    <row r="49" ht="13.5" customHeight="1"/>
    <row r="50" ht="13.5" customHeight="1"/>
    <row r="51" ht="13.5" customHeight="1"/>
  </sheetData>
  <mergeCells count="87">
    <mergeCell ref="B44:D44"/>
    <mergeCell ref="B45:I45"/>
    <mergeCell ref="G46:I47"/>
    <mergeCell ref="B32:D32"/>
    <mergeCell ref="P24:R24"/>
    <mergeCell ref="H41:I42"/>
    <mergeCell ref="H39:I40"/>
    <mergeCell ref="H37:I38"/>
    <mergeCell ref="H35:I36"/>
    <mergeCell ref="H33:I34"/>
    <mergeCell ref="H29:I30"/>
    <mergeCell ref="H27:I28"/>
    <mergeCell ref="H25:I26"/>
    <mergeCell ref="A41:A42"/>
    <mergeCell ref="B41:D41"/>
    <mergeCell ref="E41:E42"/>
    <mergeCell ref="F41:F42"/>
    <mergeCell ref="G41:G42"/>
    <mergeCell ref="B42:D42"/>
    <mergeCell ref="A39:A40"/>
    <mergeCell ref="B39:D39"/>
    <mergeCell ref="E39:E40"/>
    <mergeCell ref="F39:F40"/>
    <mergeCell ref="G39:G40"/>
    <mergeCell ref="B40:D40"/>
    <mergeCell ref="A37:A38"/>
    <mergeCell ref="B37:D37"/>
    <mergeCell ref="E37:E38"/>
    <mergeCell ref="F37:F38"/>
    <mergeCell ref="G37:G38"/>
    <mergeCell ref="B38:D38"/>
    <mergeCell ref="A35:A36"/>
    <mergeCell ref="B35:D35"/>
    <mergeCell ref="E35:E36"/>
    <mergeCell ref="F35:F36"/>
    <mergeCell ref="G35:G36"/>
    <mergeCell ref="B36:D36"/>
    <mergeCell ref="A33:A34"/>
    <mergeCell ref="B33:D33"/>
    <mergeCell ref="E33:E34"/>
    <mergeCell ref="F33:F34"/>
    <mergeCell ref="G33:G34"/>
    <mergeCell ref="B34:D34"/>
    <mergeCell ref="A31:A32"/>
    <mergeCell ref="E31:E32"/>
    <mergeCell ref="F31:F32"/>
    <mergeCell ref="G31:G32"/>
    <mergeCell ref="H31:I32"/>
    <mergeCell ref="B31:D31"/>
    <mergeCell ref="A29:A30"/>
    <mergeCell ref="B29:D29"/>
    <mergeCell ref="E29:E30"/>
    <mergeCell ref="F29:F30"/>
    <mergeCell ref="G29:G30"/>
    <mergeCell ref="B30:D30"/>
    <mergeCell ref="A27:A28"/>
    <mergeCell ref="B27:D27"/>
    <mergeCell ref="E27:E28"/>
    <mergeCell ref="F27:F28"/>
    <mergeCell ref="G27:G28"/>
    <mergeCell ref="B28:D28"/>
    <mergeCell ref="A25:A26"/>
    <mergeCell ref="B25:D26"/>
    <mergeCell ref="E25:E26"/>
    <mergeCell ref="F25:F26"/>
    <mergeCell ref="G25:G26"/>
    <mergeCell ref="A19:B20"/>
    <mergeCell ref="C19:D19"/>
    <mergeCell ref="F19:H19"/>
    <mergeCell ref="C20:I20"/>
    <mergeCell ref="A23:A24"/>
    <mergeCell ref="B23:D24"/>
    <mergeCell ref="E23:E24"/>
    <mergeCell ref="F23:H24"/>
    <mergeCell ref="I23:I24"/>
    <mergeCell ref="A12:B13"/>
    <mergeCell ref="C12:H13"/>
    <mergeCell ref="A15:B16"/>
    <mergeCell ref="C15:I16"/>
    <mergeCell ref="C18:D18"/>
    <mergeCell ref="G18:I18"/>
    <mergeCell ref="A1:I2"/>
    <mergeCell ref="A3:I4"/>
    <mergeCell ref="A6:B7"/>
    <mergeCell ref="C6:I7"/>
    <mergeCell ref="A9:B10"/>
    <mergeCell ref="C9:H10"/>
  </mergeCells>
  <phoneticPr fontId="1"/>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FF0066"/>
  </sheetPr>
  <dimension ref="A1:Q61"/>
  <sheetViews>
    <sheetView showRowColHeaders="0" topLeftCell="B1" zoomScale="80" zoomScaleNormal="80" zoomScaleSheetLayoutView="80" workbookViewId="0">
      <selection activeCell="J42" sqref="J42:K43"/>
    </sheetView>
  </sheetViews>
  <sheetFormatPr defaultColWidth="9" defaultRowHeight="13"/>
  <cols>
    <col min="1" max="1" width="5" style="24" hidden="1" customWidth="1"/>
    <col min="2" max="2" width="5" style="24" customWidth="1"/>
    <col min="3" max="6" width="9" style="24"/>
    <col min="7" max="7" width="10" style="24" customWidth="1"/>
    <col min="8" max="8" width="9" style="24"/>
    <col min="9" max="9" width="9.90625" style="24" customWidth="1"/>
    <col min="10" max="11" width="9" style="24"/>
    <col min="12" max="15" width="9.08984375" style="24" hidden="1" customWidth="1"/>
    <col min="16" max="17" width="9" style="24" hidden="1" customWidth="1"/>
    <col min="18" max="16384" width="9" style="24"/>
  </cols>
  <sheetData>
    <row r="1" spans="3:17">
      <c r="K1" s="117" t="s">
        <v>155</v>
      </c>
    </row>
    <row r="2" spans="3:17" ht="13.5" customHeight="1">
      <c r="C2" s="851" t="s">
        <v>4851</v>
      </c>
      <c r="D2" s="851"/>
      <c r="E2" s="851"/>
      <c r="F2" s="851"/>
      <c r="G2" s="851"/>
      <c r="H2" s="851"/>
      <c r="I2" s="851"/>
      <c r="J2" s="851"/>
      <c r="K2" s="851"/>
      <c r="L2" s="118"/>
      <c r="M2" s="118"/>
      <c r="N2" s="118"/>
      <c r="O2" s="118"/>
      <c r="P2" s="118"/>
    </row>
    <row r="3" spans="3:17">
      <c r="C3" s="851"/>
      <c r="D3" s="851"/>
      <c r="E3" s="851"/>
      <c r="F3" s="851"/>
      <c r="G3" s="851"/>
      <c r="H3" s="851"/>
      <c r="I3" s="851"/>
      <c r="J3" s="851"/>
      <c r="K3" s="851"/>
      <c r="L3" s="118"/>
      <c r="M3" s="118"/>
      <c r="N3" s="118"/>
      <c r="O3" s="118"/>
      <c r="P3" s="118"/>
    </row>
    <row r="4" spans="3:17" ht="13.5" customHeight="1">
      <c r="C4" s="852" t="s">
        <v>84</v>
      </c>
      <c r="D4" s="852"/>
      <c r="E4" s="852"/>
      <c r="F4" s="852"/>
      <c r="G4" s="852"/>
      <c r="H4" s="852"/>
      <c r="I4" s="852"/>
      <c r="J4" s="852"/>
      <c r="K4" s="852"/>
    </row>
    <row r="5" spans="3:17" ht="13.5" customHeight="1">
      <c r="C5" s="852"/>
      <c r="D5" s="852"/>
      <c r="E5" s="852"/>
      <c r="F5" s="852"/>
      <c r="G5" s="852"/>
      <c r="H5" s="852"/>
      <c r="I5" s="852"/>
      <c r="J5" s="852"/>
      <c r="K5" s="852"/>
    </row>
    <row r="6" spans="3:17">
      <c r="C6" s="119"/>
      <c r="D6" s="119"/>
      <c r="E6" s="119"/>
      <c r="F6" s="119"/>
      <c r="G6" s="119"/>
      <c r="H6" s="119"/>
      <c r="I6" s="119"/>
      <c r="J6" s="119"/>
    </row>
    <row r="7" spans="3:17" ht="15" customHeight="1">
      <c r="C7" s="853" t="s">
        <v>85</v>
      </c>
      <c r="D7" s="854"/>
      <c r="E7" s="665" t="str">
        <f>IF('様式Ⅲ－1(女子)'!R6&lt;&gt;"",基本情報登録!D8,"")</f>
        <v/>
      </c>
      <c r="F7" s="665"/>
      <c r="G7" s="665"/>
      <c r="H7" s="665"/>
      <c r="I7" s="665"/>
      <c r="J7" s="665"/>
      <c r="K7" s="665"/>
    </row>
    <row r="8" spans="3:17" ht="16.5" customHeight="1">
      <c r="C8" s="855"/>
      <c r="D8" s="855"/>
      <c r="E8" s="666"/>
      <c r="F8" s="666"/>
      <c r="G8" s="666"/>
      <c r="H8" s="666"/>
      <c r="I8" s="666"/>
      <c r="J8" s="666"/>
      <c r="K8" s="666"/>
      <c r="N8" s="24">
        <f>基本情報登録!D8</f>
        <v>0</v>
      </c>
      <c r="P8" s="24">
        <v>47</v>
      </c>
      <c r="Q8" t="s">
        <v>86</v>
      </c>
    </row>
    <row r="9" spans="3:17" ht="12" customHeight="1">
      <c r="C9" s="120"/>
      <c r="D9" s="120"/>
      <c r="P9" s="24">
        <v>46</v>
      </c>
      <c r="Q9" t="s">
        <v>87</v>
      </c>
    </row>
    <row r="10" spans="3:17" ht="15.75" customHeight="1">
      <c r="C10" s="854" t="s">
        <v>88</v>
      </c>
      <c r="D10" s="854"/>
      <c r="E10" s="656" t="str">
        <f>IF('様式Ⅲ－1(女子)'!R6&lt;&gt;"",基本情報登録!D19,"")</f>
        <v/>
      </c>
      <c r="F10" s="656"/>
      <c r="G10" s="656"/>
      <c r="H10" s="656"/>
      <c r="I10" s="656"/>
      <c r="J10" s="656"/>
      <c r="K10" s="656"/>
      <c r="P10" s="24">
        <v>45</v>
      </c>
      <c r="Q10" t="s">
        <v>89</v>
      </c>
    </row>
    <row r="11" spans="3:17" ht="15" customHeight="1">
      <c r="C11" s="855"/>
      <c r="D11" s="855"/>
      <c r="E11" s="657"/>
      <c r="F11" s="657"/>
      <c r="G11" s="657"/>
      <c r="H11" s="657"/>
      <c r="I11" s="657"/>
      <c r="J11" s="657"/>
      <c r="K11" s="657"/>
      <c r="P11" s="24">
        <v>44</v>
      </c>
      <c r="Q11" t="s">
        <v>91</v>
      </c>
    </row>
    <row r="12" spans="3:17" ht="11.25" customHeight="1">
      <c r="C12" s="120"/>
      <c r="D12" s="120"/>
      <c r="E12" s="132"/>
      <c r="F12" s="132"/>
      <c r="G12" s="132"/>
      <c r="H12" s="132"/>
      <c r="I12" s="132"/>
      <c r="J12" s="132"/>
      <c r="K12" s="132"/>
      <c r="P12" s="24">
        <v>43</v>
      </c>
      <c r="Q12" t="s">
        <v>92</v>
      </c>
    </row>
    <row r="13" spans="3:17" ht="12" customHeight="1">
      <c r="C13" s="854" t="s">
        <v>93</v>
      </c>
      <c r="D13" s="854"/>
      <c r="E13" s="857"/>
      <c r="F13" s="857"/>
      <c r="G13" s="857"/>
      <c r="H13" s="857"/>
      <c r="I13" s="857"/>
      <c r="J13" s="857"/>
      <c r="K13" s="857"/>
      <c r="P13" s="24">
        <v>42</v>
      </c>
      <c r="Q13" t="s">
        <v>94</v>
      </c>
    </row>
    <row r="14" spans="3:17" ht="14.25" customHeight="1">
      <c r="C14" s="855"/>
      <c r="D14" s="855"/>
      <c r="E14" s="858"/>
      <c r="F14" s="858"/>
      <c r="G14" s="858"/>
      <c r="H14" s="858"/>
      <c r="I14" s="858"/>
      <c r="J14" s="858"/>
      <c r="K14" s="858"/>
      <c r="P14" s="24">
        <v>41</v>
      </c>
      <c r="Q14" t="s">
        <v>95</v>
      </c>
    </row>
    <row r="15" spans="3:17" ht="14">
      <c r="C15" s="120"/>
      <c r="D15" s="120"/>
      <c r="E15" s="132"/>
      <c r="F15" s="132"/>
      <c r="G15" s="132"/>
      <c r="H15" s="132"/>
      <c r="I15" s="132"/>
      <c r="J15" s="132"/>
      <c r="K15" s="132"/>
      <c r="P15" s="24">
        <v>40</v>
      </c>
      <c r="Q15" t="s">
        <v>96</v>
      </c>
    </row>
    <row r="16" spans="3:17" ht="12.75" customHeight="1">
      <c r="C16" s="854" t="s">
        <v>97</v>
      </c>
      <c r="D16" s="854"/>
      <c r="E16" s="660" t="str">
        <f>IF('様式Ⅲ－1(女子)'!R6&lt;&gt;"",基本情報登録!D24,"")</f>
        <v/>
      </c>
      <c r="F16" s="660"/>
      <c r="G16" s="660"/>
      <c r="H16" s="660"/>
      <c r="I16" s="660"/>
      <c r="J16" s="660"/>
      <c r="K16" s="660"/>
      <c r="P16" s="24">
        <v>39</v>
      </c>
      <c r="Q16" t="s">
        <v>98</v>
      </c>
    </row>
    <row r="17" spans="3:17" ht="15.75" customHeight="1">
      <c r="C17" s="855"/>
      <c r="D17" s="855"/>
      <c r="E17" s="661"/>
      <c r="F17" s="661"/>
      <c r="G17" s="661"/>
      <c r="H17" s="661"/>
      <c r="I17" s="661"/>
      <c r="J17" s="661"/>
      <c r="K17" s="661"/>
      <c r="P17" s="24">
        <v>38</v>
      </c>
      <c r="Q17" t="s">
        <v>99</v>
      </c>
    </row>
    <row r="18" spans="3:17">
      <c r="E18" s="132"/>
      <c r="F18" s="132"/>
      <c r="G18" s="132"/>
      <c r="H18" s="132"/>
      <c r="I18" s="132"/>
      <c r="J18" s="132"/>
      <c r="K18" s="132"/>
      <c r="P18" s="24">
        <v>37</v>
      </c>
      <c r="Q18" t="s">
        <v>100</v>
      </c>
    </row>
    <row r="19" spans="3:17" ht="15" customHeight="1">
      <c r="D19" s="121" t="s">
        <v>101</v>
      </c>
      <c r="E19" s="191"/>
      <c r="F19" s="192" t="s">
        <v>102</v>
      </c>
      <c r="G19" s="193"/>
      <c r="H19" s="194" t="s">
        <v>103</v>
      </c>
      <c r="I19" s="856" t="s">
        <v>188</v>
      </c>
      <c r="J19" s="856"/>
      <c r="K19" s="856"/>
      <c r="P19" s="24">
        <v>36</v>
      </c>
      <c r="Q19" t="s">
        <v>105</v>
      </c>
    </row>
    <row r="20" spans="3:17" ht="23.25" customHeight="1">
      <c r="C20" s="854" t="s">
        <v>106</v>
      </c>
      <c r="D20" s="854"/>
      <c r="E20" s="636"/>
      <c r="F20" s="636"/>
      <c r="G20" s="636"/>
      <c r="H20" s="636"/>
      <c r="I20" s="636"/>
      <c r="J20" s="636"/>
      <c r="K20" s="149" t="s">
        <v>107</v>
      </c>
      <c r="P20" s="24">
        <v>35</v>
      </c>
      <c r="Q20" t="s">
        <v>108</v>
      </c>
    </row>
    <row r="21" spans="3:17" ht="24" customHeight="1">
      <c r="C21" s="855"/>
      <c r="D21" s="855"/>
      <c r="E21" s="863"/>
      <c r="F21" s="863"/>
      <c r="G21" s="863"/>
      <c r="H21" s="863"/>
      <c r="I21" s="863"/>
      <c r="J21" s="863"/>
      <c r="K21" s="863"/>
      <c r="P21" s="24">
        <v>34</v>
      </c>
      <c r="Q21" t="s">
        <v>109</v>
      </c>
    </row>
    <row r="22" spans="3:17" ht="12" customHeight="1">
      <c r="P22" s="24">
        <v>33</v>
      </c>
      <c r="Q22" t="s">
        <v>110</v>
      </c>
    </row>
    <row r="23" spans="3:17">
      <c r="P23" s="24">
        <v>32</v>
      </c>
      <c r="Q23" t="s">
        <v>111</v>
      </c>
    </row>
    <row r="24" spans="3:17">
      <c r="C24" s="864" t="s">
        <v>112</v>
      </c>
      <c r="D24" s="865" t="s">
        <v>113</v>
      </c>
      <c r="E24" s="866"/>
      <c r="F24" s="867"/>
      <c r="G24" s="871" t="s">
        <v>114</v>
      </c>
      <c r="H24" s="630" t="str">
        <f>IF('様式Ⅲ－1(女子)'!R6&lt;&gt;"",VLOOKUP(N8,'加盟校情報&amp;大会設定'!A3:D50,4,0),"")</f>
        <v/>
      </c>
      <c r="I24" s="631"/>
      <c r="J24" s="631"/>
      <c r="K24" s="632"/>
      <c r="P24" s="24">
        <v>31</v>
      </c>
      <c r="Q24" t="s">
        <v>115</v>
      </c>
    </row>
    <row r="25" spans="3:17" ht="18.75" customHeight="1">
      <c r="C25" s="864"/>
      <c r="D25" s="868"/>
      <c r="E25" s="869"/>
      <c r="F25" s="870"/>
      <c r="G25" s="872"/>
      <c r="H25" s="633"/>
      <c r="I25" s="634"/>
      <c r="J25" s="634"/>
      <c r="K25" s="635"/>
      <c r="P25" s="24">
        <v>30</v>
      </c>
      <c r="Q25" t="s">
        <v>116</v>
      </c>
    </row>
    <row r="26" spans="3:17">
      <c r="C26" s="873"/>
      <c r="D26" s="875" t="s">
        <v>117</v>
      </c>
      <c r="E26" s="607"/>
      <c r="F26" s="608"/>
      <c r="G26" s="614" t="s">
        <v>118</v>
      </c>
      <c r="H26" s="614" t="s">
        <v>119</v>
      </c>
      <c r="I26" s="614" t="s">
        <v>120</v>
      </c>
      <c r="J26" s="859" t="s">
        <v>4796</v>
      </c>
      <c r="K26" s="860"/>
      <c r="P26" s="24">
        <v>29</v>
      </c>
      <c r="Q26" t="s">
        <v>122</v>
      </c>
    </row>
    <row r="27" spans="3:17">
      <c r="C27" s="874"/>
      <c r="D27" s="609"/>
      <c r="E27" s="610"/>
      <c r="F27" s="611"/>
      <c r="G27" s="615"/>
      <c r="H27" s="615"/>
      <c r="I27" s="615"/>
      <c r="J27" s="861"/>
      <c r="K27" s="862"/>
      <c r="P27" s="24">
        <v>28</v>
      </c>
      <c r="Q27" t="s">
        <v>123</v>
      </c>
    </row>
    <row r="28" spans="3:17" ht="18" customHeight="1">
      <c r="C28" s="614">
        <v>1</v>
      </c>
      <c r="D28" s="606" t="str">
        <f>IF('様式Ⅲ－1(女子)'!R6&lt;&gt;"",'様式Ⅲ－1(女子)'!E19,"")</f>
        <v/>
      </c>
      <c r="E28" s="607"/>
      <c r="F28" s="608"/>
      <c r="G28" s="612" t="str">
        <f>IF('様式Ⅲ－1(女子)'!R6&lt;&gt;"",'様式Ⅲ－1(女子)'!C19,"")</f>
        <v/>
      </c>
      <c r="H28" s="614" t="str">
        <f>IF('様式Ⅲ－1(女子)'!R6&lt;&gt;"",'様式Ⅲ－1(女子)'!F19,"")</f>
        <v/>
      </c>
      <c r="I28" s="614" t="str">
        <f>IF('様式Ⅲ－1(女子)'!R6&lt;&gt;"",'様式Ⅲ－1(女子)'!F20,"")</f>
        <v/>
      </c>
      <c r="J28" s="602" t="str">
        <f>IF('様式Ⅲ－1(女子)'!R6&lt;&gt;"",'様式Ⅲ－1(女子)'!N19,"")</f>
        <v/>
      </c>
      <c r="K28" s="603"/>
      <c r="P28" s="24">
        <v>27</v>
      </c>
      <c r="Q28" t="s">
        <v>124</v>
      </c>
    </row>
    <row r="29" spans="3:17" ht="18" customHeight="1">
      <c r="C29" s="615"/>
      <c r="D29" s="609" t="str">
        <f>IF('様式Ⅲ－1(女子)'!R6&lt;&gt;"",'様式Ⅲ－1(女子)'!D19,"")</f>
        <v/>
      </c>
      <c r="E29" s="610"/>
      <c r="F29" s="611"/>
      <c r="G29" s="613"/>
      <c r="H29" s="615"/>
      <c r="I29" s="615"/>
      <c r="J29" s="604"/>
      <c r="K29" s="605"/>
      <c r="P29" s="24">
        <v>26</v>
      </c>
      <c r="Q29" t="s">
        <v>125</v>
      </c>
    </row>
    <row r="30" spans="3:17" ht="18" customHeight="1">
      <c r="C30" s="614">
        <v>2</v>
      </c>
      <c r="D30" s="606" t="str">
        <f>IF('様式Ⅲ－1(女子)'!R6&lt;&gt;"",'様式Ⅲ－1(女子)'!E22,"")</f>
        <v/>
      </c>
      <c r="E30" s="607"/>
      <c r="F30" s="608"/>
      <c r="G30" s="612" t="str">
        <f>IF('様式Ⅲ－1(女子)'!R6&lt;&gt;"",'様式Ⅲ－1(女子)'!C22,"")</f>
        <v/>
      </c>
      <c r="H30" s="614" t="str">
        <f>IF('様式Ⅲ－1(女子)'!R6&lt;&gt;"",'様式Ⅲ－1(女子)'!F22,"")</f>
        <v/>
      </c>
      <c r="I30" s="614" t="str">
        <f>IF('様式Ⅲ－1(女子)'!R6&lt;&gt;"",'様式Ⅲ－1(女子)'!F23,"")</f>
        <v/>
      </c>
      <c r="J30" s="602" t="str">
        <f>IF('様式Ⅲ－1(女子)'!R6&lt;&gt;"",'様式Ⅲ－1(女子)'!N22,"")</f>
        <v/>
      </c>
      <c r="K30" s="603"/>
      <c r="P30" s="24">
        <v>25</v>
      </c>
      <c r="Q30" t="s">
        <v>126</v>
      </c>
    </row>
    <row r="31" spans="3:17" ht="18" customHeight="1">
      <c r="C31" s="615"/>
      <c r="D31" s="609" t="str">
        <f>IF('様式Ⅲ－1(女子)'!R6&lt;&gt;"",'様式Ⅲ－1(女子)'!D22,"")</f>
        <v/>
      </c>
      <c r="E31" s="610"/>
      <c r="F31" s="611"/>
      <c r="G31" s="613"/>
      <c r="H31" s="615"/>
      <c r="I31" s="615"/>
      <c r="J31" s="604"/>
      <c r="K31" s="605"/>
      <c r="P31" s="24">
        <v>24</v>
      </c>
      <c r="Q31" t="s">
        <v>127</v>
      </c>
    </row>
    <row r="32" spans="3:17" ht="18" customHeight="1">
      <c r="C32" s="614">
        <v>3</v>
      </c>
      <c r="D32" s="606" t="str">
        <f>IF('様式Ⅲ－1(女子)'!R6&lt;&gt;"",'様式Ⅲ－1(女子)'!E25,"")</f>
        <v/>
      </c>
      <c r="E32" s="607"/>
      <c r="F32" s="608"/>
      <c r="G32" s="612" t="str">
        <f>IF('様式Ⅲ－1(女子)'!R6&lt;&gt;"",'様式Ⅲ－1(女子)'!C25,"")</f>
        <v/>
      </c>
      <c r="H32" s="614" t="str">
        <f>IF('様式Ⅲ－1(女子)'!R6&lt;&gt;"",'様式Ⅲ－1(女子)'!F25,"")</f>
        <v/>
      </c>
      <c r="I32" s="614" t="str">
        <f>IF('様式Ⅲ－1(女子)'!R6&lt;&gt;"",'様式Ⅲ－1(女子)'!F26,"")</f>
        <v/>
      </c>
      <c r="J32" s="602" t="str">
        <f>IF('様式Ⅲ－1(女子)'!R6&lt;&gt;"",'様式Ⅲ－1(女子)'!N25,"")</f>
        <v/>
      </c>
      <c r="K32" s="603"/>
      <c r="P32" s="24">
        <v>23</v>
      </c>
      <c r="Q32" t="s">
        <v>128</v>
      </c>
    </row>
    <row r="33" spans="3:17" ht="18" customHeight="1">
      <c r="C33" s="615"/>
      <c r="D33" s="609" t="str">
        <f>IF('様式Ⅲ－1(女子)'!R6&lt;&gt;"",'様式Ⅲ－1(女子)'!D25,"")</f>
        <v/>
      </c>
      <c r="E33" s="610"/>
      <c r="F33" s="611"/>
      <c r="G33" s="613"/>
      <c r="H33" s="615"/>
      <c r="I33" s="615"/>
      <c r="J33" s="604"/>
      <c r="K33" s="605"/>
      <c r="P33" s="24">
        <v>22</v>
      </c>
      <c r="Q33" t="s">
        <v>129</v>
      </c>
    </row>
    <row r="34" spans="3:17" ht="18" customHeight="1">
      <c r="C34" s="614">
        <v>4</v>
      </c>
      <c r="D34" s="606" t="str">
        <f>IF('様式Ⅲ－1(女子)'!R6&lt;&gt;"",'様式Ⅲ－1(女子)'!E28,"")</f>
        <v/>
      </c>
      <c r="E34" s="607"/>
      <c r="F34" s="608"/>
      <c r="G34" s="612" t="str">
        <f>IF('様式Ⅲ－1(女子)'!R6&lt;&gt;"",'様式Ⅲ－1(女子)'!C28,"")</f>
        <v/>
      </c>
      <c r="H34" s="614" t="str">
        <f>IF('様式Ⅲ－1(女子)'!R6&lt;&gt;"",'様式Ⅲ－1(女子)'!F28,"")</f>
        <v/>
      </c>
      <c r="I34" s="614" t="str">
        <f>IF('様式Ⅲ－1(女子)'!R6&lt;&gt;"",'様式Ⅲ－1(女子)'!F29,"")</f>
        <v/>
      </c>
      <c r="J34" s="602" t="str">
        <f>IF('様式Ⅲ－1(女子)'!R6&lt;&gt;"",'様式Ⅲ－1(女子)'!N28,"")</f>
        <v/>
      </c>
      <c r="K34" s="603"/>
      <c r="P34" s="24">
        <v>21</v>
      </c>
      <c r="Q34" t="s">
        <v>130</v>
      </c>
    </row>
    <row r="35" spans="3:17" ht="18" customHeight="1">
      <c r="C35" s="615"/>
      <c r="D35" s="609" t="str">
        <f>IF('様式Ⅲ－1(女子)'!R6&lt;&gt;"",'様式Ⅲ－1(女子)'!D28,"")</f>
        <v/>
      </c>
      <c r="E35" s="610"/>
      <c r="F35" s="611"/>
      <c r="G35" s="613"/>
      <c r="H35" s="615"/>
      <c r="I35" s="615"/>
      <c r="J35" s="604"/>
      <c r="K35" s="605"/>
      <c r="P35" s="24">
        <v>20</v>
      </c>
      <c r="Q35" t="s">
        <v>131</v>
      </c>
    </row>
    <row r="36" spans="3:17" ht="18" customHeight="1">
      <c r="C36" s="614">
        <v>5</v>
      </c>
      <c r="D36" s="606" t="str">
        <f>IF('様式Ⅲ－1(女子)'!R6&lt;&gt;"",'様式Ⅲ－1(女子)'!E31,"")</f>
        <v/>
      </c>
      <c r="E36" s="607"/>
      <c r="F36" s="608"/>
      <c r="G36" s="612" t="str">
        <f>IF('様式Ⅲ－1(女子)'!R6&lt;&gt;"",'様式Ⅲ－1(女子)'!C31,"")</f>
        <v/>
      </c>
      <c r="H36" s="614" t="str">
        <f>IF('様式Ⅲ－1(女子)'!R6&lt;&gt;"",'様式Ⅲ－1(女子)'!F31,"")</f>
        <v/>
      </c>
      <c r="I36" s="614" t="str">
        <f>IF('様式Ⅲ－1(女子)'!R6&lt;&gt;"",'様式Ⅲ－1(女子)'!F32,"")</f>
        <v/>
      </c>
      <c r="J36" s="602" t="str">
        <f>IF('様式Ⅲ－1(女子)'!R6&lt;&gt;"",'様式Ⅲ－1(女子)'!N31,"")</f>
        <v/>
      </c>
      <c r="K36" s="603"/>
      <c r="P36" s="24">
        <v>19</v>
      </c>
      <c r="Q36" t="s">
        <v>132</v>
      </c>
    </row>
    <row r="37" spans="3:17" ht="18" customHeight="1">
      <c r="C37" s="615"/>
      <c r="D37" s="609" t="str">
        <f>IF('様式Ⅲ－1(女子)'!R6&lt;&gt;"",'様式Ⅲ－1(女子)'!D31,"")</f>
        <v/>
      </c>
      <c r="E37" s="610"/>
      <c r="F37" s="611"/>
      <c r="G37" s="613"/>
      <c r="H37" s="615"/>
      <c r="I37" s="615"/>
      <c r="J37" s="604"/>
      <c r="K37" s="605"/>
      <c r="P37" s="24">
        <v>18</v>
      </c>
      <c r="Q37" t="s">
        <v>133</v>
      </c>
    </row>
    <row r="38" spans="3:17" ht="18" customHeight="1">
      <c r="C38" s="614">
        <v>6</v>
      </c>
      <c r="D38" s="606" t="str">
        <f>IF('様式Ⅲ－1(女子)'!R6&lt;&gt;"",'様式Ⅲ－1(女子)'!E34,"")</f>
        <v/>
      </c>
      <c r="E38" s="607"/>
      <c r="F38" s="608"/>
      <c r="G38" s="612" t="str">
        <f>IF('様式Ⅲ－1(女子)'!R6&lt;&gt;"",'様式Ⅲ－1(女子)'!C34,"")</f>
        <v/>
      </c>
      <c r="H38" s="614" t="str">
        <f>IF('様式Ⅲ－1(女子)'!R6&lt;&gt;"",'様式Ⅲ－1(女子)'!F34,"")</f>
        <v/>
      </c>
      <c r="I38" s="614" t="str">
        <f>IF('様式Ⅲ－1(女子)'!R6&lt;&gt;"",'様式Ⅲ－1(女子)'!F35,"")</f>
        <v/>
      </c>
      <c r="J38" s="602" t="str">
        <f>IF('様式Ⅲ－1(女子)'!R6&lt;&gt;"",'様式Ⅲ－1(女子)'!N34,"")</f>
        <v/>
      </c>
      <c r="K38" s="603"/>
      <c r="P38" s="24">
        <v>17</v>
      </c>
      <c r="Q38" t="s">
        <v>134</v>
      </c>
    </row>
    <row r="39" spans="3:17" ht="18" customHeight="1">
      <c r="C39" s="615"/>
      <c r="D39" s="609" t="str">
        <f>IF('様式Ⅲ－1(女子)'!R6&lt;&gt;"",'様式Ⅲ－1(女子)'!D34,"")</f>
        <v/>
      </c>
      <c r="E39" s="610"/>
      <c r="F39" s="611"/>
      <c r="G39" s="613"/>
      <c r="H39" s="615"/>
      <c r="I39" s="615"/>
      <c r="J39" s="604"/>
      <c r="K39" s="605"/>
      <c r="P39" s="24">
        <v>16</v>
      </c>
      <c r="Q39" t="s">
        <v>135</v>
      </c>
    </row>
    <row r="40" spans="3:17" ht="18" customHeight="1">
      <c r="C40" s="614">
        <v>7</v>
      </c>
      <c r="D40" s="606" t="str">
        <f>IF('様式Ⅲ－1(女子)'!R6&lt;&gt;"",'様式Ⅲ－1(女子)'!E37,"")</f>
        <v/>
      </c>
      <c r="E40" s="607"/>
      <c r="F40" s="608"/>
      <c r="G40" s="612" t="str">
        <f>IF('様式Ⅲ－1(女子)'!R6&lt;&gt;"",'様式Ⅲ－1(女子)'!C37,"")</f>
        <v/>
      </c>
      <c r="H40" s="614" t="str">
        <f>IF('様式Ⅲ－1(女子)'!R6&lt;&gt;"",'様式Ⅲ－1(女子)'!F37,"")</f>
        <v/>
      </c>
      <c r="I40" s="614" t="str">
        <f>IF('様式Ⅲ－1(女子)'!R6&lt;&gt;"",'様式Ⅲ－1(女子)'!F38,"")</f>
        <v/>
      </c>
      <c r="J40" s="602" t="str">
        <f>IF('様式Ⅲ－1(女子)'!R6&lt;&gt;"",'様式Ⅲ－1(女子)'!N37,"")</f>
        <v/>
      </c>
      <c r="K40" s="603"/>
      <c r="P40" s="24">
        <v>15</v>
      </c>
      <c r="Q40" t="s">
        <v>136</v>
      </c>
    </row>
    <row r="41" spans="3:17" ht="18" customHeight="1">
      <c r="C41" s="615"/>
      <c r="D41" s="609" t="str">
        <f>IF('様式Ⅲ－1(女子)'!R6&lt;&gt;"",'様式Ⅲ－1(女子)'!D37,"")</f>
        <v/>
      </c>
      <c r="E41" s="610"/>
      <c r="F41" s="611"/>
      <c r="G41" s="613"/>
      <c r="H41" s="615"/>
      <c r="I41" s="615"/>
      <c r="J41" s="604"/>
      <c r="K41" s="605"/>
      <c r="P41" s="24">
        <v>14</v>
      </c>
      <c r="Q41" t="s">
        <v>137</v>
      </c>
    </row>
    <row r="42" spans="3:17" ht="18" customHeight="1">
      <c r="C42" s="614">
        <v>8</v>
      </c>
      <c r="D42" s="606" t="str">
        <f>IF('様式Ⅲ－1(女子)'!R6&lt;&gt;"",'様式Ⅲ－1(女子)'!E40,"")</f>
        <v/>
      </c>
      <c r="E42" s="607"/>
      <c r="F42" s="608"/>
      <c r="G42" s="612" t="str">
        <f>IF('様式Ⅲ－1(女子)'!R6&lt;&gt;"",'様式Ⅲ－1(女子)'!C40,"")</f>
        <v/>
      </c>
      <c r="H42" s="614" t="str">
        <f>IF('様式Ⅲ－1(女子)'!R6&lt;&gt;"",'様式Ⅲ－1(女子)'!F40,"")</f>
        <v/>
      </c>
      <c r="I42" s="614" t="str">
        <f>IF('様式Ⅲ－1(女子)'!R6&lt;&gt;"",'様式Ⅲ－1(女子)'!F41,"")</f>
        <v/>
      </c>
      <c r="J42" s="602" t="str">
        <f>IF('様式Ⅲ－1(女子)'!R6&lt;&gt;"",'様式Ⅲ－1(女子)'!N40,"")</f>
        <v/>
      </c>
      <c r="K42" s="603"/>
      <c r="P42" s="24">
        <v>13</v>
      </c>
      <c r="Q42" t="s">
        <v>138</v>
      </c>
    </row>
    <row r="43" spans="3:17" ht="18" customHeight="1">
      <c r="C43" s="615"/>
      <c r="D43" s="609" t="str">
        <f>IF('様式Ⅲ－1(女子)'!R6&lt;&gt;"",'様式Ⅲ－1(女子)'!D40,"")</f>
        <v/>
      </c>
      <c r="E43" s="610"/>
      <c r="F43" s="611"/>
      <c r="G43" s="613"/>
      <c r="H43" s="615"/>
      <c r="I43" s="615"/>
      <c r="J43" s="604"/>
      <c r="K43" s="605"/>
      <c r="P43" s="24">
        <v>12</v>
      </c>
      <c r="Q43" t="s">
        <v>139</v>
      </c>
    </row>
    <row r="44" spans="3:17" ht="18" customHeight="1">
      <c r="C44" s="655">
        <v>9</v>
      </c>
      <c r="D44" s="651" t="str">
        <f>IF('様式Ⅲ－1(女子)'!R6&lt;&gt;"",'様式Ⅲ－1(女子)'!E43,"")</f>
        <v/>
      </c>
      <c r="E44" s="652"/>
      <c r="F44" s="653"/>
      <c r="G44" s="654" t="str">
        <f>IF('様式Ⅲ－1(女子)'!R6&lt;&gt;"",'様式Ⅲ－1(女子)'!C43,"")</f>
        <v/>
      </c>
      <c r="H44" s="655" t="str">
        <f>IF('様式Ⅲ－1(女子)'!R6&lt;&gt;"",'様式Ⅲ－1(女子)'!F43,"")</f>
        <v/>
      </c>
      <c r="I44" s="655" t="str">
        <f>IF('様式Ⅲ－1(女子)'!R6&lt;&gt;"",'様式Ⅲ－1(女子)'!F44,"")</f>
        <v/>
      </c>
      <c r="J44" s="849" t="str">
        <f>IF('様式Ⅲ－1(女子)'!R6&lt;&gt;"",'様式Ⅲ－1(女子)'!N43,"")</f>
        <v/>
      </c>
      <c r="K44" s="850"/>
      <c r="P44" s="24">
        <v>11</v>
      </c>
      <c r="Q44" t="s">
        <v>140</v>
      </c>
    </row>
    <row r="45" spans="3:17" ht="18" customHeight="1">
      <c r="C45" s="615"/>
      <c r="D45" s="609" t="str">
        <f>IF('様式Ⅲ－1(女子)'!R6&lt;&gt;"",'様式Ⅲ－1(女子)'!D43,"")</f>
        <v/>
      </c>
      <c r="E45" s="610"/>
      <c r="F45" s="611"/>
      <c r="G45" s="613"/>
      <c r="H45" s="615"/>
      <c r="I45" s="615"/>
      <c r="J45" s="604"/>
      <c r="K45" s="605"/>
      <c r="P45" s="24">
        <v>10</v>
      </c>
      <c r="Q45" t="s">
        <v>141</v>
      </c>
    </row>
    <row r="46" spans="3:17" ht="18" customHeight="1">
      <c r="C46" s="614">
        <v>10</v>
      </c>
      <c r="D46" s="606" t="str">
        <f>IF('様式Ⅲ－1(女子)'!R6&lt;&gt;"",'様式Ⅲ－1(女子)'!E46,"")</f>
        <v/>
      </c>
      <c r="E46" s="607"/>
      <c r="F46" s="608"/>
      <c r="G46" s="612" t="str">
        <f>IF('様式Ⅲ－1(女子)'!R6&lt;&gt;"",'様式Ⅲ－1(女子)'!C46,"")</f>
        <v/>
      </c>
      <c r="H46" s="614" t="str">
        <f>IF('様式Ⅲ－1(女子)'!R6&lt;&gt;"",'様式Ⅲ－1(女子)'!F46,"")</f>
        <v/>
      </c>
      <c r="I46" s="614" t="str">
        <f>IF('様式Ⅲ－1(女子)'!R6&lt;&gt;"",'様式Ⅲ－1(女子)'!F47,"")</f>
        <v/>
      </c>
      <c r="J46" s="602" t="str">
        <f>IF('様式Ⅲ－1(女子)'!R6&lt;&gt;"",'様式Ⅲ－1(女子)'!N46,"")</f>
        <v/>
      </c>
      <c r="K46" s="603"/>
      <c r="P46" s="24">
        <v>9</v>
      </c>
      <c r="Q46" t="s">
        <v>142</v>
      </c>
    </row>
    <row r="47" spans="3:17" ht="18" customHeight="1">
      <c r="C47" s="615"/>
      <c r="D47" s="609" t="str">
        <f>IF('様式Ⅲ－1(女子)'!R6&lt;&gt;"",'様式Ⅲ－1(女子)'!D46,"")</f>
        <v/>
      </c>
      <c r="E47" s="610"/>
      <c r="F47" s="611"/>
      <c r="G47" s="613"/>
      <c r="H47" s="615"/>
      <c r="I47" s="615"/>
      <c r="J47" s="604"/>
      <c r="K47" s="605"/>
      <c r="P47" s="24">
        <v>8</v>
      </c>
      <c r="Q47" t="s">
        <v>143</v>
      </c>
    </row>
    <row r="48" spans="3:17" ht="18.399999999999999" customHeight="1">
      <c r="C48" s="144"/>
      <c r="D48" s="144"/>
      <c r="E48" s="144"/>
      <c r="F48" s="144"/>
      <c r="G48" s="145"/>
      <c r="H48" s="144"/>
      <c r="I48" s="144"/>
      <c r="J48" s="146"/>
      <c r="K48" s="146"/>
      <c r="P48" s="24">
        <v>7</v>
      </c>
      <c r="Q48" t="s">
        <v>144</v>
      </c>
    </row>
    <row r="49" spans="3:17" ht="18.399999999999999" customHeight="1">
      <c r="C49" s="124" t="s">
        <v>145</v>
      </c>
      <c r="D49" s="876" t="s">
        <v>146</v>
      </c>
      <c r="E49" s="876"/>
      <c r="F49" s="876"/>
      <c r="G49" s="145"/>
      <c r="H49" s="144"/>
      <c r="I49" s="144"/>
      <c r="J49" s="146"/>
      <c r="K49" s="146"/>
      <c r="P49" s="24">
        <v>6</v>
      </c>
      <c r="Q49" t="s">
        <v>147</v>
      </c>
    </row>
    <row r="50" spans="3:17" ht="18.399999999999999" customHeight="1">
      <c r="C50" s="124" t="s">
        <v>145</v>
      </c>
      <c r="D50" s="129" t="s">
        <v>6192</v>
      </c>
      <c r="G50" s="145"/>
      <c r="H50" s="144"/>
      <c r="I50" s="144"/>
      <c r="J50" s="147"/>
      <c r="K50" s="147"/>
      <c r="P50" s="24">
        <v>5</v>
      </c>
      <c r="Q50" t="s">
        <v>148</v>
      </c>
    </row>
    <row r="51" spans="3:17" ht="18.399999999999999" customHeight="1">
      <c r="C51" s="124" t="s">
        <v>145</v>
      </c>
      <c r="D51" s="188" t="s">
        <v>4832</v>
      </c>
      <c r="G51" s="145"/>
      <c r="H51" s="144"/>
      <c r="I51" s="144"/>
      <c r="J51" s="147"/>
      <c r="K51" s="147"/>
      <c r="P51" s="24">
        <v>4</v>
      </c>
      <c r="Q51" t="s">
        <v>150</v>
      </c>
    </row>
    <row r="52" spans="3:17">
      <c r="H52" s="122"/>
      <c r="J52" s="123"/>
      <c r="P52" s="24">
        <v>3</v>
      </c>
      <c r="Q52" t="s">
        <v>152</v>
      </c>
    </row>
    <row r="53" spans="3:17" ht="15.5">
      <c r="J53" s="128"/>
      <c r="K53" s="128" t="s">
        <v>151</v>
      </c>
      <c r="P53" s="24">
        <v>2</v>
      </c>
      <c r="Q53" t="s">
        <v>153</v>
      </c>
    </row>
    <row r="54" spans="3:17" ht="15.5">
      <c r="J54" s="128"/>
      <c r="K54" s="128"/>
      <c r="P54" s="24">
        <v>1</v>
      </c>
      <c r="Q54" t="s">
        <v>154</v>
      </c>
    </row>
    <row r="55" spans="3:17" ht="15.5">
      <c r="E55" s="188"/>
      <c r="F55" s="188"/>
      <c r="I55" s="128"/>
      <c r="J55" s="128"/>
    </row>
    <row r="56" spans="3:17" ht="15.5">
      <c r="C56" s="124"/>
      <c r="D56" s="188"/>
      <c r="E56" s="188"/>
      <c r="F56" s="188"/>
      <c r="I56" s="128"/>
      <c r="J56" s="128"/>
      <c r="K56" s="128"/>
    </row>
    <row r="57" spans="3:17" ht="15.5">
      <c r="C57" s="124"/>
      <c r="D57" s="188"/>
      <c r="E57" s="188"/>
      <c r="F57" s="188"/>
      <c r="I57" s="128"/>
      <c r="J57" s="128"/>
      <c r="K57" s="128"/>
    </row>
    <row r="58" spans="3:17" ht="12.75" customHeight="1">
      <c r="I58" s="128"/>
      <c r="J58" s="128"/>
      <c r="K58" s="128"/>
    </row>
    <row r="59" spans="3:17" ht="12.75" customHeight="1"/>
    <row r="60" spans="3:17" ht="12.75" customHeight="1"/>
    <row r="61" spans="3:17" ht="12.75" customHeight="1"/>
  </sheetData>
  <sheetProtection algorithmName="SHA-512" hashValue="/lsQZJCbyLMrs0AqQggo6hNWu2fMWsLFcQ9S7BUeppJINWJdJpyQJHLhOY6Uj1bSTzD29kBLt61d2fnIpnqXWw==" saltValue="51aNJQJvbZizJsSgZFdfNw==" spinCount="100000" sheet="1" objects="1" scenarios="1"/>
  <mergeCells count="96">
    <mergeCell ref="D49:F49"/>
    <mergeCell ref="G20:J20"/>
    <mergeCell ref="C46:C47"/>
    <mergeCell ref="D46:F46"/>
    <mergeCell ref="G46:G47"/>
    <mergeCell ref="H46:H47"/>
    <mergeCell ref="I46:I47"/>
    <mergeCell ref="J46:K47"/>
    <mergeCell ref="D47:F47"/>
    <mergeCell ref="C40:C41"/>
    <mergeCell ref="D40:F40"/>
    <mergeCell ref="G40:G41"/>
    <mergeCell ref="H40:H41"/>
    <mergeCell ref="I40:I41"/>
    <mergeCell ref="J40:K41"/>
    <mergeCell ref="D41:F41"/>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26:K27"/>
    <mergeCell ref="C20:D21"/>
    <mergeCell ref="E20:F20"/>
    <mergeCell ref="E21:K21"/>
    <mergeCell ref="C24:C25"/>
    <mergeCell ref="D24:F25"/>
    <mergeCell ref="G24:G25"/>
    <mergeCell ref="H24:K25"/>
    <mergeCell ref="C26:C27"/>
    <mergeCell ref="D26:F27"/>
    <mergeCell ref="G26:G27"/>
    <mergeCell ref="H26:H27"/>
    <mergeCell ref="I26:I27"/>
    <mergeCell ref="C13:D14"/>
    <mergeCell ref="C16:D17"/>
    <mergeCell ref="I19:K19"/>
    <mergeCell ref="E13:K14"/>
    <mergeCell ref="E16:K17"/>
    <mergeCell ref="C2:K3"/>
    <mergeCell ref="C4:K5"/>
    <mergeCell ref="C7:D8"/>
    <mergeCell ref="E7:K8"/>
    <mergeCell ref="C10:D11"/>
    <mergeCell ref="E10:K11"/>
    <mergeCell ref="C42:C43"/>
    <mergeCell ref="C44:C45"/>
    <mergeCell ref="D42:F42"/>
    <mergeCell ref="D43:F43"/>
    <mergeCell ref="D44:F44"/>
    <mergeCell ref="D45:F45"/>
    <mergeCell ref="J42:K43"/>
    <mergeCell ref="J44:K45"/>
    <mergeCell ref="G42:G43"/>
    <mergeCell ref="G44:G45"/>
    <mergeCell ref="H42:H43"/>
    <mergeCell ref="H44:H45"/>
    <mergeCell ref="I42:I43"/>
    <mergeCell ref="I44:I45"/>
  </mergeCells>
  <phoneticPr fontId="1"/>
  <dataValidations count="1">
    <dataValidation type="list" allowBlank="1" showInputMessage="1" showErrorMessage="1" sqref="E20:F20" xr:uid="{00000000-0002-0000-0C00-000000000000}">
      <formula1>$Q$8:$Q$54</formula1>
    </dataValidation>
  </dataValidations>
  <pageMargins left="0.7" right="0.7" top="0.75" bottom="0.75" header="0.3" footer="0.3"/>
  <pageSetup paperSize="9" scale="99" orientation="portrait" horizontalDpi="4294967292" r:id="rId1"/>
  <rowBreaks count="1" manualBreakCount="1">
    <brk id="61" max="10"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dimension ref="A1:S157"/>
  <sheetViews>
    <sheetView zoomScale="93" zoomScaleNormal="93" workbookViewId="0">
      <selection activeCell="D18" sqref="D18"/>
    </sheetView>
  </sheetViews>
  <sheetFormatPr defaultRowHeight="13"/>
  <cols>
    <col min="1" max="1" width="7.36328125" style="20" bestFit="1" customWidth="1"/>
    <col min="2" max="2" width="10.453125" style="24" bestFit="1" customWidth="1"/>
    <col min="3" max="3" width="16.08984375" style="24" bestFit="1" customWidth="1"/>
    <col min="4" max="4" width="10.453125" style="24" bestFit="1" customWidth="1"/>
    <col min="5" max="5" width="3.453125" style="24" bestFit="1" customWidth="1"/>
    <col min="6" max="6" width="13.90625" style="24" bestFit="1" customWidth="1"/>
    <col min="7" max="7" width="7.453125" style="24" bestFit="1" customWidth="1"/>
    <col min="8" max="9" width="5.453125" style="24" bestFit="1" customWidth="1"/>
    <col min="10" max="10" width="9" style="24"/>
    <col min="11" max="11" width="15" style="24" bestFit="1" customWidth="1"/>
    <col min="12" max="12" width="9" style="24"/>
    <col min="13" max="13" width="15" style="24" bestFit="1" customWidth="1"/>
    <col min="14" max="14" width="9" style="24"/>
    <col min="15" max="15" width="15" style="24" bestFit="1" customWidth="1"/>
  </cols>
  <sheetData>
    <row r="1" spans="1:15">
      <c r="A1" s="20" t="s">
        <v>190</v>
      </c>
      <c r="B1" s="40" t="s">
        <v>191</v>
      </c>
      <c r="C1" s="40" t="s">
        <v>192</v>
      </c>
      <c r="D1" s="40" t="s">
        <v>193</v>
      </c>
      <c r="E1" s="40" t="s">
        <v>194</v>
      </c>
      <c r="F1" s="40" t="s">
        <v>195</v>
      </c>
      <c r="G1" s="40" t="s">
        <v>196</v>
      </c>
      <c r="H1" s="40" t="s">
        <v>4</v>
      </c>
      <c r="I1" s="40" t="s">
        <v>197</v>
      </c>
      <c r="J1" s="40" t="s">
        <v>198</v>
      </c>
      <c r="K1" s="40" t="s">
        <v>199</v>
      </c>
      <c r="L1" s="40" t="s">
        <v>200</v>
      </c>
      <c r="M1" s="40" t="s">
        <v>201</v>
      </c>
      <c r="N1" s="40" t="s">
        <v>202</v>
      </c>
      <c r="O1" s="40"/>
    </row>
    <row r="2" spans="1:15">
      <c r="A2" s="20">
        <v>1</v>
      </c>
      <c r="B2" s="24" t="str">
        <f>'様式Ⅲ－1(男子)'!H19</f>
        <v/>
      </c>
      <c r="C2" s="24" t="str">
        <f>CONCATENATE('様式Ⅲ－1(男子)'!D19," (",'様式Ⅲ－1(男子)'!F19,")")</f>
        <v xml:space="preserve"> ()</v>
      </c>
      <c r="D2" s="24" t="str">
        <f>'様式Ⅲ－1(男子)'!E19</f>
        <v/>
      </c>
      <c r="E2" s="24">
        <v>1</v>
      </c>
      <c r="F2" s="24">
        <f>基本情報登録!$D$8</f>
        <v>0</v>
      </c>
      <c r="G2" s="24" t="str">
        <f>基本情報登録!$D$10</f>
        <v/>
      </c>
      <c r="H2" s="24" t="e">
        <f>'様式Ⅲ－1(男子)'!G19</f>
        <v>#N/A</v>
      </c>
      <c r="I2" s="24">
        <f>'様式Ⅲ－1(男子)'!C19</f>
        <v>0</v>
      </c>
      <c r="J2" s="24">
        <f>'様式Ⅲ－1(男子)'!K19</f>
        <v>0</v>
      </c>
      <c r="K2" s="24" t="str">
        <f>'様式Ⅲ－1(男子)'!N19</f>
        <v/>
      </c>
      <c r="L2" s="24">
        <f>'様式Ⅲ－1(男子)'!K20</f>
        <v>0</v>
      </c>
      <c r="M2" s="24" t="str">
        <f>'様式Ⅲ－1(男子)'!N20</f>
        <v/>
      </c>
      <c r="N2" s="24">
        <f>'様式Ⅲ－1(男子)'!K21</f>
        <v>0</v>
      </c>
      <c r="O2" s="24" t="str">
        <f>'様式Ⅲ－1(男子)'!N21</f>
        <v/>
      </c>
    </row>
    <row r="3" spans="1:15">
      <c r="A3" s="20">
        <v>2</v>
      </c>
      <c r="B3" s="24" t="str">
        <f>'様式Ⅲ－1(男子)'!H22</f>
        <v/>
      </c>
      <c r="C3" s="24" t="str">
        <f>CONCATENATE('様式Ⅲ－1(男子)'!D22," (",'様式Ⅲ－1(男子)'!F22,")")</f>
        <v xml:space="preserve"> ()</v>
      </c>
      <c r="D3" s="24" t="str">
        <f>'様式Ⅲ－1(男子)'!E22</f>
        <v/>
      </c>
      <c r="E3" s="24">
        <v>1</v>
      </c>
      <c r="F3" s="24">
        <f>基本情報登録!$D$8</f>
        <v>0</v>
      </c>
      <c r="G3" s="24" t="str">
        <f>基本情報登録!$D$10</f>
        <v/>
      </c>
      <c r="H3" s="24" t="e">
        <f>'様式Ⅲ－1(男子)'!G22</f>
        <v>#N/A</v>
      </c>
      <c r="I3" s="24">
        <f>'様式Ⅲ－1(男子)'!C22</f>
        <v>0</v>
      </c>
      <c r="J3" s="24">
        <f>'様式Ⅲ－1(男子)'!K22</f>
        <v>0</v>
      </c>
      <c r="K3" s="24" t="str">
        <f>'様式Ⅲ－1(男子)'!N22</f>
        <v/>
      </c>
      <c r="L3" s="24">
        <f>'様式Ⅲ－1(男子)'!K23</f>
        <v>0</v>
      </c>
      <c r="M3" s="24" t="str">
        <f>'様式Ⅲ－1(男子)'!N23</f>
        <v/>
      </c>
      <c r="N3" s="24">
        <f>'様式Ⅲ－1(男子)'!K24</f>
        <v>0</v>
      </c>
      <c r="O3" s="24" t="str">
        <f>'様式Ⅲ－1(男子)'!N24</f>
        <v/>
      </c>
    </row>
    <row r="4" spans="1:15">
      <c r="A4" s="20">
        <v>3</v>
      </c>
      <c r="B4" s="24" t="str">
        <f>'様式Ⅲ－1(男子)'!H25</f>
        <v/>
      </c>
      <c r="C4" s="24" t="str">
        <f>CONCATENATE('様式Ⅲ－1(男子)'!D25," (",'様式Ⅲ－1(男子)'!F25,")")</f>
        <v xml:space="preserve"> ()</v>
      </c>
      <c r="D4" s="24" t="str">
        <f>'様式Ⅲ－1(男子)'!E25</f>
        <v/>
      </c>
      <c r="E4" s="24">
        <v>1</v>
      </c>
      <c r="F4" s="24">
        <f>基本情報登録!$D$8</f>
        <v>0</v>
      </c>
      <c r="G4" s="24" t="str">
        <f>基本情報登録!$D$10</f>
        <v/>
      </c>
      <c r="H4" s="24" t="e">
        <f>'様式Ⅲ－1(男子)'!G25</f>
        <v>#N/A</v>
      </c>
      <c r="I4" s="24">
        <f>'様式Ⅲ－1(男子)'!C25</f>
        <v>0</v>
      </c>
      <c r="J4" s="24">
        <f>'様式Ⅲ－1(男子)'!K25</f>
        <v>0</v>
      </c>
      <c r="K4" s="24" t="str">
        <f>'様式Ⅲ－1(男子)'!N25</f>
        <v/>
      </c>
      <c r="L4" s="24">
        <f>'様式Ⅲ－1(男子)'!K26</f>
        <v>0</v>
      </c>
      <c r="M4" s="24" t="str">
        <f>'様式Ⅲ－1(男子)'!N26</f>
        <v/>
      </c>
      <c r="N4" s="24">
        <f>'様式Ⅲ－1(男子)'!K27</f>
        <v>0</v>
      </c>
      <c r="O4" s="24" t="str">
        <f>'様式Ⅲ－1(男子)'!N27</f>
        <v/>
      </c>
    </row>
    <row r="5" spans="1:15">
      <c r="A5" s="20">
        <v>4</v>
      </c>
      <c r="B5" s="24" t="str">
        <f>'様式Ⅲ－1(男子)'!H28</f>
        <v/>
      </c>
      <c r="C5" s="24" t="str">
        <f>CONCATENATE('様式Ⅲ－1(男子)'!D28," (",'様式Ⅲ－1(男子)'!F28,")")</f>
        <v xml:space="preserve"> ()</v>
      </c>
      <c r="D5" s="24" t="str">
        <f>'様式Ⅲ－1(男子)'!E28</f>
        <v/>
      </c>
      <c r="E5" s="24">
        <v>1</v>
      </c>
      <c r="F5" s="24">
        <f>基本情報登録!$D$8</f>
        <v>0</v>
      </c>
      <c r="G5" s="24" t="str">
        <f>基本情報登録!$D$10</f>
        <v/>
      </c>
      <c r="H5" s="24" t="e">
        <f>'様式Ⅲ－1(男子)'!G28</f>
        <v>#N/A</v>
      </c>
      <c r="I5" s="24">
        <f>'様式Ⅲ－1(男子)'!C28</f>
        <v>0</v>
      </c>
      <c r="J5" s="24">
        <f>'様式Ⅲ－1(男子)'!K28</f>
        <v>0</v>
      </c>
      <c r="K5" s="24" t="str">
        <f>'様式Ⅲ－1(男子)'!N28</f>
        <v/>
      </c>
      <c r="L5" s="24">
        <f>'様式Ⅲ－1(男子)'!K29</f>
        <v>0</v>
      </c>
      <c r="M5" s="24" t="str">
        <f>'様式Ⅲ－1(男子)'!N29</f>
        <v/>
      </c>
      <c r="N5" s="24">
        <f>'様式Ⅲ－1(男子)'!K30</f>
        <v>0</v>
      </c>
      <c r="O5" s="24" t="str">
        <f>'様式Ⅲ－1(男子)'!N30</f>
        <v/>
      </c>
    </row>
    <row r="6" spans="1:15">
      <c r="A6" s="20">
        <v>5</v>
      </c>
      <c r="B6" s="24" t="str">
        <f>'様式Ⅲ－1(男子)'!H31</f>
        <v/>
      </c>
      <c r="C6" s="24" t="str">
        <f>CONCATENATE('様式Ⅲ－1(男子)'!D31," (",'様式Ⅲ－1(男子)'!F31,")")</f>
        <v xml:space="preserve"> ()</v>
      </c>
      <c r="D6" s="24" t="str">
        <f>'様式Ⅲ－1(男子)'!E31</f>
        <v/>
      </c>
      <c r="E6" s="24">
        <v>1</v>
      </c>
      <c r="F6" s="24">
        <f>基本情報登録!$D$8</f>
        <v>0</v>
      </c>
      <c r="G6" s="24" t="str">
        <f>基本情報登録!$D$10</f>
        <v/>
      </c>
      <c r="H6" s="24" t="e">
        <f>'様式Ⅲ－1(男子)'!G31</f>
        <v>#N/A</v>
      </c>
      <c r="I6" s="24">
        <f>'様式Ⅲ－1(男子)'!C31</f>
        <v>0</v>
      </c>
      <c r="J6" s="24">
        <f>'様式Ⅲ－1(男子)'!K31</f>
        <v>0</v>
      </c>
      <c r="K6" s="24" t="str">
        <f>'様式Ⅲ－1(男子)'!N31</f>
        <v/>
      </c>
      <c r="L6" s="24">
        <f>'様式Ⅲ－1(男子)'!K32</f>
        <v>0</v>
      </c>
      <c r="M6" s="24" t="str">
        <f>'様式Ⅲ－1(男子)'!N32</f>
        <v/>
      </c>
      <c r="N6" s="24">
        <f>'様式Ⅲ－1(男子)'!K33</f>
        <v>0</v>
      </c>
      <c r="O6" s="24" t="str">
        <f>'様式Ⅲ－1(男子)'!N33</f>
        <v/>
      </c>
    </row>
    <row r="7" spans="1:15">
      <c r="A7" s="20">
        <v>6</v>
      </c>
      <c r="B7" s="24" t="str">
        <f>'様式Ⅲ－1(男子)'!H34</f>
        <v/>
      </c>
      <c r="C7" s="24" t="str">
        <f>CONCATENATE('様式Ⅲ－1(男子)'!D34," (",'様式Ⅲ－1(男子)'!F34,")")</f>
        <v xml:space="preserve"> ()</v>
      </c>
      <c r="D7" s="24" t="str">
        <f>'様式Ⅲ－1(男子)'!E34</f>
        <v/>
      </c>
      <c r="E7" s="24">
        <v>1</v>
      </c>
      <c r="F7" s="24">
        <f>基本情報登録!$D$8</f>
        <v>0</v>
      </c>
      <c r="G7" s="24" t="str">
        <f>基本情報登録!$D$10</f>
        <v/>
      </c>
      <c r="H7" s="24" t="e">
        <f>'様式Ⅲ－1(男子)'!G34</f>
        <v>#N/A</v>
      </c>
      <c r="I7" s="24">
        <f>'様式Ⅲ－1(男子)'!C34</f>
        <v>0</v>
      </c>
      <c r="J7" s="24">
        <f>'様式Ⅲ－1(男子)'!K34</f>
        <v>0</v>
      </c>
      <c r="K7" s="24" t="str">
        <f>'様式Ⅲ－1(男子)'!N34</f>
        <v/>
      </c>
      <c r="L7" s="24">
        <f>'様式Ⅲ－1(男子)'!K35</f>
        <v>0</v>
      </c>
      <c r="M7" s="24" t="str">
        <f>'様式Ⅲ－1(男子)'!N35</f>
        <v/>
      </c>
      <c r="N7" s="24">
        <f>'様式Ⅲ－1(男子)'!K36</f>
        <v>0</v>
      </c>
      <c r="O7" s="24" t="str">
        <f>'様式Ⅲ－1(男子)'!N36</f>
        <v/>
      </c>
    </row>
    <row r="8" spans="1:15">
      <c r="A8" s="20">
        <v>7</v>
      </c>
      <c r="B8" s="24" t="str">
        <f>'様式Ⅲ－1(男子)'!H37</f>
        <v/>
      </c>
      <c r="C8" s="24" t="str">
        <f>CONCATENATE('様式Ⅲ－1(男子)'!D37," (",'様式Ⅲ－1(男子)'!F37,")")</f>
        <v xml:space="preserve"> ()</v>
      </c>
      <c r="D8" s="24" t="str">
        <f>'様式Ⅲ－1(男子)'!E37</f>
        <v/>
      </c>
      <c r="E8" s="24">
        <v>1</v>
      </c>
      <c r="F8" s="24">
        <f>基本情報登録!$D$8</f>
        <v>0</v>
      </c>
      <c r="G8" s="24" t="str">
        <f>基本情報登録!$D$10</f>
        <v/>
      </c>
      <c r="H8" s="24" t="e">
        <f>'様式Ⅲ－1(男子)'!G37</f>
        <v>#N/A</v>
      </c>
      <c r="I8" s="24">
        <f>'様式Ⅲ－1(男子)'!C37</f>
        <v>0</v>
      </c>
      <c r="J8" s="24">
        <f>'様式Ⅲ－1(男子)'!K37</f>
        <v>0</v>
      </c>
      <c r="K8" s="24" t="str">
        <f>'様式Ⅲ－1(男子)'!N37</f>
        <v/>
      </c>
      <c r="L8" s="24">
        <f>'様式Ⅲ－1(男子)'!K38</f>
        <v>0</v>
      </c>
      <c r="M8" s="24" t="str">
        <f>'様式Ⅲ－1(男子)'!N38</f>
        <v/>
      </c>
      <c r="N8" s="24">
        <f>'様式Ⅲ－1(男子)'!K39</f>
        <v>0</v>
      </c>
      <c r="O8" s="24" t="str">
        <f>'様式Ⅲ－1(男子)'!N39</f>
        <v/>
      </c>
    </row>
    <row r="9" spans="1:15">
      <c r="A9" s="20">
        <v>8</v>
      </c>
      <c r="B9" s="24" t="str">
        <f>'様式Ⅲ－1(男子)'!H40</f>
        <v/>
      </c>
      <c r="C9" s="24" t="str">
        <f>CONCATENATE('様式Ⅲ－1(男子)'!D40," (",'様式Ⅲ－1(男子)'!F40,")")</f>
        <v xml:space="preserve"> ()</v>
      </c>
      <c r="D9" s="24" t="str">
        <f>'様式Ⅲ－1(男子)'!E40</f>
        <v/>
      </c>
      <c r="E9" s="24">
        <v>1</v>
      </c>
      <c r="F9" s="24">
        <f>基本情報登録!$D$8</f>
        <v>0</v>
      </c>
      <c r="G9" s="24" t="str">
        <f>基本情報登録!$D$10</f>
        <v/>
      </c>
      <c r="H9" s="24" t="e">
        <f>'様式Ⅲ－1(男子)'!G40</f>
        <v>#N/A</v>
      </c>
      <c r="I9" s="24">
        <f>'様式Ⅲ－1(男子)'!C40</f>
        <v>0</v>
      </c>
      <c r="J9" s="24">
        <f>'様式Ⅲ－1(男子)'!K40</f>
        <v>0</v>
      </c>
      <c r="K9" s="24" t="str">
        <f>'様式Ⅲ－1(男子)'!N40</f>
        <v/>
      </c>
      <c r="L9" s="24">
        <f>'様式Ⅲ－1(男子)'!K41</f>
        <v>0</v>
      </c>
      <c r="M9" s="24" t="str">
        <f>'様式Ⅲ－1(男子)'!N41</f>
        <v/>
      </c>
      <c r="N9" s="24">
        <f>'様式Ⅲ－1(男子)'!K42</f>
        <v>0</v>
      </c>
      <c r="O9" s="24" t="str">
        <f>'様式Ⅲ－1(男子)'!N42</f>
        <v/>
      </c>
    </row>
    <row r="10" spans="1:15">
      <c r="A10" s="20">
        <v>9</v>
      </c>
      <c r="B10" s="24" t="str">
        <f>'様式Ⅲ－1(男子)'!H43</f>
        <v/>
      </c>
      <c r="C10" s="24" t="str">
        <f>CONCATENATE('様式Ⅲ－1(男子)'!D43," (",'様式Ⅲ－1(男子)'!F43,")")</f>
        <v xml:space="preserve"> ()</v>
      </c>
      <c r="D10" s="24" t="str">
        <f>'様式Ⅲ－1(男子)'!E43</f>
        <v/>
      </c>
      <c r="E10" s="24">
        <v>1</v>
      </c>
      <c r="F10" s="24">
        <f>基本情報登録!$D$8</f>
        <v>0</v>
      </c>
      <c r="G10" s="24" t="str">
        <f>基本情報登録!$D$10</f>
        <v/>
      </c>
      <c r="H10" s="24" t="e">
        <f>'様式Ⅲ－1(男子)'!G43</f>
        <v>#N/A</v>
      </c>
      <c r="I10" s="24">
        <f>'様式Ⅲ－1(男子)'!C43</f>
        <v>0</v>
      </c>
      <c r="J10" s="24">
        <f>'様式Ⅲ－1(男子)'!K43</f>
        <v>0</v>
      </c>
      <c r="K10" s="24" t="str">
        <f>'様式Ⅲ－1(男子)'!N43</f>
        <v/>
      </c>
      <c r="L10" s="24">
        <f>'様式Ⅲ－1(男子)'!K44</f>
        <v>0</v>
      </c>
      <c r="M10" s="24" t="str">
        <f>'様式Ⅲ－1(男子)'!N44</f>
        <v/>
      </c>
      <c r="N10" s="24">
        <f>'様式Ⅲ－1(男子)'!K45</f>
        <v>0</v>
      </c>
      <c r="O10" s="24" t="str">
        <f>'様式Ⅲ－1(男子)'!N45</f>
        <v/>
      </c>
    </row>
    <row r="11" spans="1:15">
      <c r="A11" s="20">
        <v>10</v>
      </c>
      <c r="B11" s="24" t="str">
        <f>'様式Ⅲ－1(男子)'!H46</f>
        <v/>
      </c>
      <c r="C11" s="24" t="str">
        <f>CONCATENATE('様式Ⅲ－1(男子)'!D46," (",'様式Ⅲ－1(男子)'!F46,")")</f>
        <v xml:space="preserve"> ()</v>
      </c>
      <c r="D11" s="24" t="str">
        <f>'様式Ⅲ－1(男子)'!E46</f>
        <v/>
      </c>
      <c r="E11" s="24">
        <v>1</v>
      </c>
      <c r="F11" s="24">
        <f>基本情報登録!$D$8</f>
        <v>0</v>
      </c>
      <c r="G11" s="24" t="str">
        <f>基本情報登録!$D$10</f>
        <v/>
      </c>
      <c r="H11" s="24" t="e">
        <f>'様式Ⅲ－1(男子)'!G46</f>
        <v>#N/A</v>
      </c>
      <c r="I11" s="24">
        <f>'様式Ⅲ－1(男子)'!C46</f>
        <v>0</v>
      </c>
      <c r="J11" s="24">
        <f>'様式Ⅲ－1(男子)'!K46</f>
        <v>0</v>
      </c>
      <c r="K11" s="24" t="str">
        <f>'様式Ⅲ－1(男子)'!N46</f>
        <v/>
      </c>
      <c r="L11" s="24">
        <f>'様式Ⅲ－1(男子)'!K47</f>
        <v>0</v>
      </c>
      <c r="M11" s="24" t="str">
        <f>'様式Ⅲ－1(男子)'!N47</f>
        <v/>
      </c>
      <c r="N11" s="24">
        <f>'様式Ⅲ－1(男子)'!K48</f>
        <v>0</v>
      </c>
      <c r="O11" s="24" t="str">
        <f>'様式Ⅲ－1(男子)'!N48</f>
        <v/>
      </c>
    </row>
    <row r="12" spans="1:15">
      <c r="A12" s="20">
        <v>11</v>
      </c>
      <c r="B12" s="24" t="str">
        <f>'様式Ⅲ－1(男子)'!H49</f>
        <v/>
      </c>
      <c r="C12" s="24" t="str">
        <f>CONCATENATE('様式Ⅲ－1(男子)'!D49," (",'様式Ⅲ－1(男子)'!F49,")")</f>
        <v xml:space="preserve"> ()</v>
      </c>
      <c r="D12" s="24" t="str">
        <f>'様式Ⅲ－1(男子)'!E49</f>
        <v/>
      </c>
      <c r="E12" s="24">
        <v>1</v>
      </c>
      <c r="F12" s="24">
        <f>基本情報登録!$D$8</f>
        <v>0</v>
      </c>
      <c r="G12" s="24" t="str">
        <f>基本情報登録!$D$10</f>
        <v/>
      </c>
      <c r="H12" s="24" t="e">
        <f>'様式Ⅲ－1(男子)'!G49</f>
        <v>#N/A</v>
      </c>
      <c r="I12" s="24">
        <f>'様式Ⅲ－1(男子)'!C49</f>
        <v>0</v>
      </c>
      <c r="J12" s="24">
        <f>'様式Ⅲ－1(男子)'!K49</f>
        <v>0</v>
      </c>
      <c r="K12" s="24" t="str">
        <f>'様式Ⅲ－1(男子)'!N49</f>
        <v/>
      </c>
      <c r="L12" s="24">
        <f>'様式Ⅲ－1(男子)'!K50</f>
        <v>0</v>
      </c>
      <c r="M12" s="24" t="str">
        <f>'様式Ⅲ－1(男子)'!N50</f>
        <v/>
      </c>
      <c r="N12" s="24">
        <f>'様式Ⅲ－1(男子)'!K51</f>
        <v>0</v>
      </c>
      <c r="O12" s="24" t="str">
        <f>'様式Ⅲ－1(男子)'!N51</f>
        <v/>
      </c>
    </row>
    <row r="13" spans="1:15">
      <c r="A13" s="20">
        <v>12</v>
      </c>
      <c r="B13" s="24" t="str">
        <f>'様式Ⅲ－1(男子)'!H52</f>
        <v/>
      </c>
      <c r="C13" s="24" t="str">
        <f>CONCATENATE('様式Ⅲ－1(男子)'!D52," (",'様式Ⅲ－1(男子)'!F52,")")</f>
        <v xml:space="preserve"> ()</v>
      </c>
      <c r="D13" s="24" t="str">
        <f>'様式Ⅲ－1(男子)'!E52</f>
        <v/>
      </c>
      <c r="E13" s="24">
        <v>1</v>
      </c>
      <c r="F13" s="24">
        <f>基本情報登録!$D$8</f>
        <v>0</v>
      </c>
      <c r="G13" s="24" t="str">
        <f>基本情報登録!$D$10</f>
        <v/>
      </c>
      <c r="H13" s="24" t="e">
        <f>'様式Ⅲ－1(男子)'!G52</f>
        <v>#N/A</v>
      </c>
      <c r="I13" s="24">
        <f>'様式Ⅲ－1(男子)'!C52</f>
        <v>0</v>
      </c>
      <c r="J13" s="24">
        <f>'様式Ⅲ－1(男子)'!K52</f>
        <v>0</v>
      </c>
      <c r="K13" s="24" t="str">
        <f>'様式Ⅲ－1(男子)'!N52</f>
        <v/>
      </c>
      <c r="L13" s="24">
        <f>'様式Ⅲ－1(男子)'!K53</f>
        <v>0</v>
      </c>
      <c r="M13" s="24" t="str">
        <f>'様式Ⅲ－1(男子)'!N53</f>
        <v/>
      </c>
      <c r="N13" s="24">
        <f>'様式Ⅲ－1(男子)'!K54</f>
        <v>0</v>
      </c>
      <c r="O13" s="24" t="str">
        <f>'様式Ⅲ－1(男子)'!N54</f>
        <v/>
      </c>
    </row>
    <row r="14" spans="1:15">
      <c r="A14" s="20">
        <v>13</v>
      </c>
      <c r="B14" s="24" t="str">
        <f>'様式Ⅲ－1(男子)'!H55</f>
        <v/>
      </c>
      <c r="C14" s="24" t="str">
        <f>CONCATENATE('様式Ⅲ－1(男子)'!D55," (",'様式Ⅲ－1(男子)'!F55,")")</f>
        <v xml:space="preserve"> ()</v>
      </c>
      <c r="D14" s="24" t="str">
        <f>'様式Ⅲ－1(男子)'!E55</f>
        <v/>
      </c>
      <c r="E14" s="24">
        <v>1</v>
      </c>
      <c r="F14" s="24">
        <f>基本情報登録!$D$8</f>
        <v>0</v>
      </c>
      <c r="G14" s="24" t="str">
        <f>基本情報登録!$D$10</f>
        <v/>
      </c>
      <c r="H14" s="24" t="e">
        <f>'様式Ⅲ－1(男子)'!G55</f>
        <v>#N/A</v>
      </c>
      <c r="I14" s="24">
        <f>'様式Ⅲ－1(男子)'!C55</f>
        <v>0</v>
      </c>
      <c r="J14" s="24">
        <f>'様式Ⅲ－1(男子)'!K55</f>
        <v>0</v>
      </c>
      <c r="K14" s="24" t="str">
        <f>'様式Ⅲ－1(男子)'!N55</f>
        <v/>
      </c>
      <c r="L14" s="24">
        <f>'様式Ⅲ－1(男子)'!K56</f>
        <v>0</v>
      </c>
      <c r="M14" s="24" t="str">
        <f>'様式Ⅲ－1(男子)'!N56</f>
        <v/>
      </c>
      <c r="N14" s="24">
        <f>'様式Ⅲ－1(男子)'!K57</f>
        <v>0</v>
      </c>
      <c r="O14" s="24" t="str">
        <f>'様式Ⅲ－1(男子)'!N57</f>
        <v/>
      </c>
    </row>
    <row r="15" spans="1:15">
      <c r="A15" s="20">
        <v>14</v>
      </c>
      <c r="B15" s="24" t="str">
        <f>'様式Ⅲ－1(男子)'!H58</f>
        <v/>
      </c>
      <c r="C15" s="24" t="str">
        <f>CONCATENATE('様式Ⅲ－1(男子)'!D58," (",'様式Ⅲ－1(男子)'!F58,")")</f>
        <v xml:space="preserve"> ()</v>
      </c>
      <c r="D15" s="24" t="str">
        <f>'様式Ⅲ－1(男子)'!E58</f>
        <v/>
      </c>
      <c r="E15" s="24">
        <v>1</v>
      </c>
      <c r="F15" s="24">
        <f>基本情報登録!$D$8</f>
        <v>0</v>
      </c>
      <c r="G15" s="24" t="str">
        <f>基本情報登録!$D$10</f>
        <v/>
      </c>
      <c r="H15" s="24" t="e">
        <f>'様式Ⅲ－1(男子)'!G58</f>
        <v>#N/A</v>
      </c>
      <c r="I15" s="24">
        <f>'様式Ⅲ－1(男子)'!C58</f>
        <v>0</v>
      </c>
      <c r="J15" s="24">
        <f>'様式Ⅲ－1(男子)'!K58</f>
        <v>0</v>
      </c>
      <c r="K15" s="24" t="str">
        <f>'様式Ⅲ－1(男子)'!N58</f>
        <v/>
      </c>
      <c r="L15" s="24">
        <f>'様式Ⅲ－1(男子)'!K59</f>
        <v>0</v>
      </c>
      <c r="M15" s="24" t="str">
        <f>'様式Ⅲ－1(男子)'!N59</f>
        <v/>
      </c>
      <c r="N15" s="24">
        <f>'様式Ⅲ－1(男子)'!K60</f>
        <v>0</v>
      </c>
      <c r="O15" s="24" t="str">
        <f>'様式Ⅲ－1(男子)'!N60</f>
        <v/>
      </c>
    </row>
    <row r="16" spans="1:15">
      <c r="A16" s="20">
        <v>15</v>
      </c>
      <c r="B16" s="24" t="str">
        <f>'様式Ⅲ－1(男子)'!H61</f>
        <v/>
      </c>
      <c r="C16" s="24" t="str">
        <f>CONCATENATE('様式Ⅲ－1(男子)'!D61," (",'様式Ⅲ－1(男子)'!F61,")")</f>
        <v xml:space="preserve"> ()</v>
      </c>
      <c r="D16" s="24" t="str">
        <f>'様式Ⅲ－1(男子)'!E61</f>
        <v/>
      </c>
      <c r="E16" s="24">
        <v>1</v>
      </c>
      <c r="F16" s="24">
        <f>基本情報登録!$D$8</f>
        <v>0</v>
      </c>
      <c r="G16" s="24" t="str">
        <f>基本情報登録!$D$10</f>
        <v/>
      </c>
      <c r="H16" s="24" t="e">
        <f>'様式Ⅲ－1(男子)'!G61</f>
        <v>#N/A</v>
      </c>
      <c r="I16" s="24">
        <f>'様式Ⅲ－1(男子)'!C61</f>
        <v>0</v>
      </c>
      <c r="J16" s="24">
        <f>'様式Ⅲ－1(男子)'!K61</f>
        <v>0</v>
      </c>
      <c r="K16" s="24" t="str">
        <f>'様式Ⅲ－1(男子)'!N61</f>
        <v/>
      </c>
      <c r="L16" s="24">
        <f>'様式Ⅲ－1(男子)'!K62</f>
        <v>0</v>
      </c>
      <c r="M16" s="24" t="str">
        <f>'様式Ⅲ－1(男子)'!N62</f>
        <v/>
      </c>
      <c r="N16" s="24">
        <f>'様式Ⅲ－1(男子)'!K63</f>
        <v>0</v>
      </c>
      <c r="O16" s="24" t="str">
        <f>'様式Ⅲ－1(男子)'!N63</f>
        <v/>
      </c>
    </row>
    <row r="17" spans="1:15">
      <c r="A17" s="20">
        <v>16</v>
      </c>
      <c r="B17" s="24" t="str">
        <f>'様式Ⅲ－1(男子)'!H64</f>
        <v/>
      </c>
      <c r="C17" s="24" t="str">
        <f>CONCATENATE('様式Ⅲ－1(男子)'!D64," (",'様式Ⅲ－1(男子)'!F64,")")</f>
        <v xml:space="preserve"> ()</v>
      </c>
      <c r="D17" s="24" t="str">
        <f>'様式Ⅲ－1(男子)'!E64</f>
        <v/>
      </c>
      <c r="E17" s="24">
        <v>1</v>
      </c>
      <c r="F17" s="24">
        <f>基本情報登録!$D$8</f>
        <v>0</v>
      </c>
      <c r="G17" s="24" t="str">
        <f>基本情報登録!$D$10</f>
        <v/>
      </c>
      <c r="H17" s="24" t="e">
        <f>'様式Ⅲ－1(男子)'!G64</f>
        <v>#N/A</v>
      </c>
      <c r="I17" s="24">
        <f>'様式Ⅲ－1(男子)'!C64</f>
        <v>0</v>
      </c>
      <c r="J17" s="24">
        <f>'様式Ⅲ－1(男子)'!K64</f>
        <v>0</v>
      </c>
      <c r="K17" s="24" t="str">
        <f>'様式Ⅲ－1(男子)'!N64</f>
        <v/>
      </c>
      <c r="L17" s="24">
        <f>'様式Ⅲ－1(男子)'!K65</f>
        <v>0</v>
      </c>
      <c r="M17" s="24" t="str">
        <f>'様式Ⅲ－1(男子)'!N65</f>
        <v/>
      </c>
      <c r="N17" s="24">
        <f>'様式Ⅲ－1(男子)'!K66</f>
        <v>0</v>
      </c>
      <c r="O17" s="24" t="str">
        <f>'様式Ⅲ－1(男子)'!N66</f>
        <v/>
      </c>
    </row>
    <row r="18" spans="1:15">
      <c r="A18" s="20">
        <v>17</v>
      </c>
      <c r="B18" s="24" t="str">
        <f>'様式Ⅲ－1(男子)'!H67</f>
        <v/>
      </c>
      <c r="C18" s="24" t="str">
        <f>CONCATENATE('様式Ⅲ－1(男子)'!D67," (",'様式Ⅲ－1(男子)'!F67,")")</f>
        <v xml:space="preserve"> ()</v>
      </c>
      <c r="D18" s="24" t="str">
        <f>'様式Ⅲ－1(男子)'!E67</f>
        <v/>
      </c>
      <c r="E18" s="24">
        <v>1</v>
      </c>
      <c r="F18" s="24">
        <f>基本情報登録!$D$8</f>
        <v>0</v>
      </c>
      <c r="G18" s="24" t="str">
        <f>基本情報登録!$D$10</f>
        <v/>
      </c>
      <c r="H18" s="24" t="e">
        <f>'様式Ⅲ－1(男子)'!G67</f>
        <v>#N/A</v>
      </c>
      <c r="I18" s="24">
        <f>'様式Ⅲ－1(男子)'!C67</f>
        <v>0</v>
      </c>
      <c r="J18" s="24">
        <f>'様式Ⅲ－1(男子)'!K67</f>
        <v>0</v>
      </c>
      <c r="K18" s="24" t="str">
        <f>'様式Ⅲ－1(男子)'!N67</f>
        <v/>
      </c>
      <c r="L18" s="24">
        <f>'様式Ⅲ－1(男子)'!K68</f>
        <v>0</v>
      </c>
      <c r="M18" s="24" t="str">
        <f>'様式Ⅲ－1(男子)'!N68</f>
        <v/>
      </c>
      <c r="N18" s="24">
        <f>'様式Ⅲ－1(男子)'!K69</f>
        <v>0</v>
      </c>
      <c r="O18" s="24" t="str">
        <f>'様式Ⅲ－1(男子)'!N69</f>
        <v/>
      </c>
    </row>
    <row r="19" spans="1:15">
      <c r="A19" s="20">
        <v>18</v>
      </c>
      <c r="B19" s="24" t="str">
        <f>'様式Ⅲ－1(男子)'!H70</f>
        <v/>
      </c>
      <c r="C19" s="24" t="str">
        <f>CONCATENATE('様式Ⅲ－1(男子)'!D70," (",'様式Ⅲ－1(男子)'!F70,")")</f>
        <v xml:space="preserve"> ()</v>
      </c>
      <c r="D19" s="24" t="str">
        <f>'様式Ⅲ－1(男子)'!E70</f>
        <v/>
      </c>
      <c r="E19" s="24">
        <v>1</v>
      </c>
      <c r="F19" s="24">
        <f>基本情報登録!$D$8</f>
        <v>0</v>
      </c>
      <c r="G19" s="24" t="str">
        <f>基本情報登録!$D$10</f>
        <v/>
      </c>
      <c r="H19" s="24" t="e">
        <f>'様式Ⅲ－1(男子)'!G70</f>
        <v>#N/A</v>
      </c>
      <c r="I19" s="24">
        <f>'様式Ⅲ－1(男子)'!C70</f>
        <v>0</v>
      </c>
      <c r="J19" s="24">
        <f>'様式Ⅲ－1(男子)'!K70</f>
        <v>0</v>
      </c>
      <c r="K19" s="24" t="str">
        <f>'様式Ⅲ－1(男子)'!N70</f>
        <v/>
      </c>
      <c r="L19" s="24">
        <f>'様式Ⅲ－1(男子)'!K71</f>
        <v>0</v>
      </c>
      <c r="M19" s="24" t="str">
        <f>'様式Ⅲ－1(男子)'!N71</f>
        <v/>
      </c>
      <c r="N19" s="24">
        <f>'様式Ⅲ－1(男子)'!K72</f>
        <v>0</v>
      </c>
      <c r="O19" s="24" t="str">
        <f>'様式Ⅲ－1(男子)'!N72</f>
        <v/>
      </c>
    </row>
    <row r="20" spans="1:15">
      <c r="A20" s="20">
        <v>19</v>
      </c>
      <c r="B20" s="24" t="str">
        <f>'様式Ⅲ－1(男子)'!H73</f>
        <v/>
      </c>
      <c r="C20" s="24" t="str">
        <f>CONCATENATE('様式Ⅲ－1(男子)'!D73," (",'様式Ⅲ－1(男子)'!F73,")")</f>
        <v xml:space="preserve"> ()</v>
      </c>
      <c r="D20" s="24" t="str">
        <f>'様式Ⅲ－1(男子)'!E73</f>
        <v/>
      </c>
      <c r="E20" s="24">
        <v>1</v>
      </c>
      <c r="F20" s="24">
        <f>基本情報登録!$D$8</f>
        <v>0</v>
      </c>
      <c r="G20" s="24" t="str">
        <f>基本情報登録!$D$10</f>
        <v/>
      </c>
      <c r="H20" s="24" t="e">
        <f>'様式Ⅲ－1(男子)'!G73</f>
        <v>#N/A</v>
      </c>
      <c r="I20" s="24">
        <f>'様式Ⅲ－1(男子)'!C73</f>
        <v>0</v>
      </c>
      <c r="J20" s="24">
        <f>'様式Ⅲ－1(男子)'!K73</f>
        <v>0</v>
      </c>
      <c r="K20" s="24" t="str">
        <f>'様式Ⅲ－1(男子)'!N73</f>
        <v/>
      </c>
      <c r="L20" s="24">
        <f>'様式Ⅲ－1(男子)'!K74</f>
        <v>0</v>
      </c>
      <c r="M20" s="24" t="str">
        <f>'様式Ⅲ－1(男子)'!N74</f>
        <v/>
      </c>
      <c r="N20" s="24">
        <f>'様式Ⅲ－1(男子)'!K75</f>
        <v>0</v>
      </c>
      <c r="O20" s="24" t="str">
        <f>'様式Ⅲ－1(男子)'!N75</f>
        <v/>
      </c>
    </row>
    <row r="21" spans="1:15">
      <c r="A21" s="20">
        <v>20</v>
      </c>
      <c r="B21" s="24" t="str">
        <f>'様式Ⅲ－1(男子)'!H76</f>
        <v/>
      </c>
      <c r="C21" s="24" t="str">
        <f>CONCATENATE('様式Ⅲ－1(男子)'!D76," (",'様式Ⅲ－1(男子)'!F76,")")</f>
        <v xml:space="preserve"> ()</v>
      </c>
      <c r="D21" s="24" t="str">
        <f>'様式Ⅲ－1(男子)'!E76</f>
        <v/>
      </c>
      <c r="E21" s="24">
        <v>1</v>
      </c>
      <c r="F21" s="24">
        <f>基本情報登録!$D$8</f>
        <v>0</v>
      </c>
      <c r="G21" s="24" t="str">
        <f>基本情報登録!$D$10</f>
        <v/>
      </c>
      <c r="H21" s="24" t="e">
        <f>'様式Ⅲ－1(男子)'!G76</f>
        <v>#N/A</v>
      </c>
      <c r="I21" s="24">
        <f>'様式Ⅲ－1(男子)'!C76</f>
        <v>0</v>
      </c>
      <c r="J21" s="24">
        <f>'様式Ⅲ－1(男子)'!K76</f>
        <v>0</v>
      </c>
      <c r="K21" s="24" t="str">
        <f>'様式Ⅲ－1(男子)'!N76</f>
        <v/>
      </c>
      <c r="L21" s="24">
        <f>'様式Ⅲ－1(男子)'!K77</f>
        <v>0</v>
      </c>
      <c r="M21" s="24" t="str">
        <f>'様式Ⅲ－1(男子)'!N77</f>
        <v/>
      </c>
      <c r="N21" s="24">
        <f>'様式Ⅲ－1(男子)'!K78</f>
        <v>0</v>
      </c>
      <c r="O21" s="24" t="str">
        <f>'様式Ⅲ－1(男子)'!N78</f>
        <v/>
      </c>
    </row>
    <row r="22" spans="1:15">
      <c r="A22" s="20">
        <v>21</v>
      </c>
      <c r="B22" s="24" t="str">
        <f>'様式Ⅲ－1(男子)'!H79</f>
        <v/>
      </c>
      <c r="C22" s="24" t="str">
        <f>CONCATENATE('様式Ⅲ－1(男子)'!D79," (",'様式Ⅲ－1(男子)'!F79,")")</f>
        <v xml:space="preserve"> ()</v>
      </c>
      <c r="D22" s="24" t="str">
        <f>'様式Ⅲ－1(男子)'!E79</f>
        <v/>
      </c>
      <c r="E22" s="24">
        <v>1</v>
      </c>
      <c r="F22" s="24">
        <f>基本情報登録!$D$8</f>
        <v>0</v>
      </c>
      <c r="G22" s="24" t="str">
        <f>基本情報登録!$D$10</f>
        <v/>
      </c>
      <c r="H22" s="24" t="e">
        <f>'様式Ⅲ－1(男子)'!G79</f>
        <v>#N/A</v>
      </c>
      <c r="I22" s="24">
        <f>'様式Ⅲ－1(男子)'!C79</f>
        <v>0</v>
      </c>
      <c r="J22" s="24">
        <f>'様式Ⅲ－1(男子)'!K79</f>
        <v>0</v>
      </c>
      <c r="K22" s="24" t="str">
        <f>'様式Ⅲ－1(男子)'!N79</f>
        <v/>
      </c>
      <c r="L22" s="24">
        <f>'様式Ⅲ－1(男子)'!K80</f>
        <v>0</v>
      </c>
      <c r="M22" s="24" t="str">
        <f>'様式Ⅲ－1(男子)'!N80</f>
        <v/>
      </c>
      <c r="N22" s="24">
        <f>'様式Ⅲ－1(男子)'!K81</f>
        <v>0</v>
      </c>
      <c r="O22" s="24" t="str">
        <f>'様式Ⅲ－1(男子)'!N81</f>
        <v/>
      </c>
    </row>
    <row r="23" spans="1:15">
      <c r="A23" s="20">
        <v>22</v>
      </c>
      <c r="B23" s="24" t="str">
        <f>'様式Ⅲ－1(男子)'!H82</f>
        <v/>
      </c>
      <c r="C23" s="24" t="str">
        <f>CONCATENATE('様式Ⅲ－1(男子)'!D82," (",'様式Ⅲ－1(男子)'!F82,")")</f>
        <v xml:space="preserve"> ()</v>
      </c>
      <c r="D23" s="24" t="str">
        <f>'様式Ⅲ－1(男子)'!E82</f>
        <v/>
      </c>
      <c r="E23" s="24">
        <v>1</v>
      </c>
      <c r="F23" s="24">
        <f>基本情報登録!$D$8</f>
        <v>0</v>
      </c>
      <c r="G23" s="24" t="str">
        <f>基本情報登録!$D$10</f>
        <v/>
      </c>
      <c r="H23" s="24" t="e">
        <f>'様式Ⅲ－1(男子)'!G82</f>
        <v>#N/A</v>
      </c>
      <c r="I23" s="24">
        <f>'様式Ⅲ－1(男子)'!C82</f>
        <v>0</v>
      </c>
      <c r="J23" s="24">
        <f>'様式Ⅲ－1(男子)'!K82</f>
        <v>0</v>
      </c>
      <c r="K23" s="24" t="str">
        <f>'様式Ⅲ－1(男子)'!N82</f>
        <v/>
      </c>
      <c r="L23" s="24">
        <f>'様式Ⅲ－1(男子)'!K83</f>
        <v>0</v>
      </c>
      <c r="M23" s="24" t="str">
        <f>'様式Ⅲ－1(男子)'!N83</f>
        <v/>
      </c>
      <c r="N23" s="24">
        <f>'様式Ⅲ－1(男子)'!K84</f>
        <v>0</v>
      </c>
      <c r="O23" s="24" t="str">
        <f>'様式Ⅲ－1(男子)'!N84</f>
        <v/>
      </c>
    </row>
    <row r="24" spans="1:15">
      <c r="A24" s="20">
        <v>23</v>
      </c>
      <c r="B24" s="24" t="str">
        <f>'様式Ⅲ－1(男子)'!H85</f>
        <v/>
      </c>
      <c r="C24" s="24" t="str">
        <f>CONCATENATE('様式Ⅲ－1(男子)'!D85," (",'様式Ⅲ－1(男子)'!F85,")")</f>
        <v xml:space="preserve"> ()</v>
      </c>
      <c r="D24" s="24" t="str">
        <f>'様式Ⅲ－1(男子)'!E85</f>
        <v/>
      </c>
      <c r="E24" s="24">
        <v>1</v>
      </c>
      <c r="F24" s="24">
        <f>基本情報登録!$D$8</f>
        <v>0</v>
      </c>
      <c r="G24" s="24" t="str">
        <f>基本情報登録!$D$10</f>
        <v/>
      </c>
      <c r="H24" s="24" t="e">
        <f>'様式Ⅲ－1(男子)'!G85</f>
        <v>#N/A</v>
      </c>
      <c r="I24" s="24">
        <f>'様式Ⅲ－1(男子)'!C85</f>
        <v>0</v>
      </c>
      <c r="J24" s="24">
        <f>'様式Ⅲ－1(男子)'!K85</f>
        <v>0</v>
      </c>
      <c r="K24" s="24" t="str">
        <f>'様式Ⅲ－1(男子)'!N85</f>
        <v/>
      </c>
      <c r="L24" s="24">
        <f>'様式Ⅲ－1(男子)'!K86</f>
        <v>0</v>
      </c>
      <c r="M24" s="24" t="str">
        <f>'様式Ⅲ－1(男子)'!N86</f>
        <v/>
      </c>
      <c r="N24" s="24">
        <f>'様式Ⅲ－1(男子)'!K87</f>
        <v>0</v>
      </c>
      <c r="O24" s="24" t="str">
        <f>'様式Ⅲ－1(男子)'!N87</f>
        <v/>
      </c>
    </row>
    <row r="25" spans="1:15">
      <c r="A25" s="20">
        <v>24</v>
      </c>
      <c r="B25" s="24" t="str">
        <f>'様式Ⅲ－1(男子)'!H88</f>
        <v/>
      </c>
      <c r="C25" s="24" t="str">
        <f>CONCATENATE('様式Ⅲ－1(男子)'!D88," (",'様式Ⅲ－1(男子)'!F88,")")</f>
        <v xml:space="preserve"> ()</v>
      </c>
      <c r="D25" s="24" t="str">
        <f>'様式Ⅲ－1(男子)'!E88</f>
        <v/>
      </c>
      <c r="E25" s="24">
        <v>1</v>
      </c>
      <c r="F25" s="24">
        <f>基本情報登録!$D$8</f>
        <v>0</v>
      </c>
      <c r="G25" s="24" t="str">
        <f>基本情報登録!$D$10</f>
        <v/>
      </c>
      <c r="H25" s="24" t="e">
        <f>'様式Ⅲ－1(男子)'!G88</f>
        <v>#N/A</v>
      </c>
      <c r="I25" s="24">
        <f>'様式Ⅲ－1(男子)'!C88</f>
        <v>0</v>
      </c>
      <c r="J25" s="24">
        <f>'様式Ⅲ－1(男子)'!K88</f>
        <v>0</v>
      </c>
      <c r="K25" s="24" t="str">
        <f>'様式Ⅲ－1(男子)'!N88</f>
        <v/>
      </c>
      <c r="L25" s="24">
        <f>'様式Ⅲ－1(男子)'!K89</f>
        <v>0</v>
      </c>
      <c r="M25" s="24" t="str">
        <f>'様式Ⅲ－1(男子)'!N89</f>
        <v/>
      </c>
      <c r="N25" s="24">
        <f>'様式Ⅲ－1(男子)'!K90</f>
        <v>0</v>
      </c>
      <c r="O25" s="24" t="str">
        <f>'様式Ⅲ－1(男子)'!N90</f>
        <v/>
      </c>
    </row>
    <row r="26" spans="1:15">
      <c r="A26" s="20">
        <v>25</v>
      </c>
      <c r="B26" s="24" t="str">
        <f>'様式Ⅲ－1(男子)'!H91</f>
        <v/>
      </c>
      <c r="C26" s="24" t="str">
        <f>CONCATENATE('様式Ⅲ－1(男子)'!D91," (",'様式Ⅲ－1(男子)'!F91,")")</f>
        <v xml:space="preserve"> ()</v>
      </c>
      <c r="D26" s="24" t="str">
        <f>'様式Ⅲ－1(男子)'!E91</f>
        <v/>
      </c>
      <c r="E26" s="24">
        <v>1</v>
      </c>
      <c r="F26" s="24">
        <f>基本情報登録!$D$8</f>
        <v>0</v>
      </c>
      <c r="G26" s="24" t="str">
        <f>基本情報登録!$D$10</f>
        <v/>
      </c>
      <c r="H26" s="24" t="e">
        <f>'様式Ⅲ－1(男子)'!G91</f>
        <v>#N/A</v>
      </c>
      <c r="I26" s="24">
        <f>'様式Ⅲ－1(男子)'!C91</f>
        <v>0</v>
      </c>
      <c r="J26" s="24">
        <f>'様式Ⅲ－1(男子)'!K91</f>
        <v>0</v>
      </c>
      <c r="K26" s="24" t="str">
        <f>'様式Ⅲ－1(男子)'!N91</f>
        <v/>
      </c>
      <c r="L26" s="24">
        <f>'様式Ⅲ－1(男子)'!K92</f>
        <v>0</v>
      </c>
      <c r="M26" s="24" t="str">
        <f>'様式Ⅲ－1(男子)'!N92</f>
        <v/>
      </c>
      <c r="N26" s="24">
        <f>'様式Ⅲ－1(男子)'!K93</f>
        <v>0</v>
      </c>
      <c r="O26" s="24" t="str">
        <f>'様式Ⅲ－1(男子)'!N93</f>
        <v/>
      </c>
    </row>
    <row r="27" spans="1:15">
      <c r="A27" s="20">
        <v>26</v>
      </c>
      <c r="B27" s="24" t="str">
        <f>'様式Ⅲ－1(男子)'!H94</f>
        <v/>
      </c>
      <c r="C27" s="24" t="str">
        <f>CONCATENATE('様式Ⅲ－1(男子)'!D94," (",'様式Ⅲ－1(男子)'!F94,")")</f>
        <v xml:space="preserve"> ()</v>
      </c>
      <c r="D27" s="24" t="str">
        <f>'様式Ⅲ－1(男子)'!E94</f>
        <v/>
      </c>
      <c r="E27" s="24">
        <v>1</v>
      </c>
      <c r="F27" s="24">
        <f>基本情報登録!$D$8</f>
        <v>0</v>
      </c>
      <c r="G27" s="24" t="str">
        <f>基本情報登録!$D$10</f>
        <v/>
      </c>
      <c r="H27" s="24" t="e">
        <f>'様式Ⅲ－1(男子)'!G94</f>
        <v>#N/A</v>
      </c>
      <c r="I27" s="24">
        <f>'様式Ⅲ－1(男子)'!C94</f>
        <v>0</v>
      </c>
      <c r="J27" s="24">
        <f>'様式Ⅲ－1(男子)'!K94</f>
        <v>0</v>
      </c>
      <c r="K27" s="24" t="str">
        <f>'様式Ⅲ－1(男子)'!N94</f>
        <v/>
      </c>
      <c r="L27" s="24">
        <f>'様式Ⅲ－1(男子)'!K95</f>
        <v>0</v>
      </c>
      <c r="M27" s="24" t="str">
        <f>'様式Ⅲ－1(男子)'!N95</f>
        <v/>
      </c>
      <c r="N27" s="24">
        <f>'様式Ⅲ－1(男子)'!K96</f>
        <v>0</v>
      </c>
      <c r="O27" s="24" t="str">
        <f>'様式Ⅲ－1(男子)'!N96</f>
        <v/>
      </c>
    </row>
    <row r="28" spans="1:15">
      <c r="A28" s="20">
        <v>27</v>
      </c>
      <c r="B28" s="24" t="str">
        <f>'様式Ⅲ－1(男子)'!H97</f>
        <v/>
      </c>
      <c r="C28" s="24" t="str">
        <f>CONCATENATE('様式Ⅲ－1(男子)'!D97," (",'様式Ⅲ－1(男子)'!F97,")")</f>
        <v xml:space="preserve"> ()</v>
      </c>
      <c r="D28" s="24" t="str">
        <f>'様式Ⅲ－1(男子)'!E97</f>
        <v/>
      </c>
      <c r="E28" s="24">
        <v>1</v>
      </c>
      <c r="F28" s="24">
        <f>基本情報登録!$D$8</f>
        <v>0</v>
      </c>
      <c r="G28" s="24" t="str">
        <f>基本情報登録!$D$10</f>
        <v/>
      </c>
      <c r="H28" s="24" t="e">
        <f>'様式Ⅲ－1(男子)'!G97</f>
        <v>#N/A</v>
      </c>
      <c r="I28" s="24">
        <f>'様式Ⅲ－1(男子)'!C97</f>
        <v>0</v>
      </c>
      <c r="J28" s="24">
        <f>'様式Ⅲ－1(男子)'!K97</f>
        <v>0</v>
      </c>
      <c r="K28" s="24" t="str">
        <f>'様式Ⅲ－1(男子)'!N97</f>
        <v/>
      </c>
      <c r="L28" s="24">
        <f>'様式Ⅲ－1(男子)'!K98</f>
        <v>0</v>
      </c>
      <c r="M28" s="24" t="str">
        <f>'様式Ⅲ－1(男子)'!N98</f>
        <v/>
      </c>
      <c r="N28" s="24">
        <f>'様式Ⅲ－1(男子)'!K99</f>
        <v>0</v>
      </c>
      <c r="O28" s="24" t="str">
        <f>'様式Ⅲ－1(男子)'!N99</f>
        <v/>
      </c>
    </row>
    <row r="29" spans="1:15">
      <c r="A29" s="20">
        <v>28</v>
      </c>
      <c r="B29" s="24" t="str">
        <f>'様式Ⅲ－1(男子)'!H100</f>
        <v/>
      </c>
      <c r="C29" s="24" t="str">
        <f>CONCATENATE('様式Ⅲ－1(男子)'!D100," (",'様式Ⅲ－1(男子)'!F100,")")</f>
        <v xml:space="preserve"> ()</v>
      </c>
      <c r="D29" s="24" t="str">
        <f>'様式Ⅲ－1(男子)'!E100</f>
        <v/>
      </c>
      <c r="E29" s="24">
        <v>1</v>
      </c>
      <c r="F29" s="24">
        <f>基本情報登録!$D$8</f>
        <v>0</v>
      </c>
      <c r="G29" s="24" t="str">
        <f>基本情報登録!$D$10</f>
        <v/>
      </c>
      <c r="H29" s="24" t="e">
        <f>'様式Ⅲ－1(男子)'!G100</f>
        <v>#N/A</v>
      </c>
      <c r="I29" s="24">
        <f>'様式Ⅲ－1(男子)'!C100</f>
        <v>0</v>
      </c>
      <c r="J29" s="24">
        <f>'様式Ⅲ－1(男子)'!K100</f>
        <v>0</v>
      </c>
      <c r="K29" s="24" t="str">
        <f>'様式Ⅲ－1(男子)'!N100</f>
        <v/>
      </c>
      <c r="L29" s="24">
        <f>'様式Ⅲ－1(男子)'!K101</f>
        <v>0</v>
      </c>
      <c r="M29" s="24" t="str">
        <f>'様式Ⅲ－1(男子)'!N101</f>
        <v/>
      </c>
      <c r="N29" s="24">
        <f>'様式Ⅲ－1(男子)'!K102</f>
        <v>0</v>
      </c>
      <c r="O29" s="24" t="str">
        <f>'様式Ⅲ－1(男子)'!N102</f>
        <v/>
      </c>
    </row>
    <row r="30" spans="1:15">
      <c r="A30" s="20">
        <v>29</v>
      </c>
      <c r="B30" s="24" t="str">
        <f>'様式Ⅲ－1(男子)'!H103</f>
        <v/>
      </c>
      <c r="C30" s="24" t="str">
        <f>CONCATENATE('様式Ⅲ－1(男子)'!D103," (",'様式Ⅲ－1(男子)'!F103,")")</f>
        <v xml:space="preserve"> ()</v>
      </c>
      <c r="D30" s="24" t="str">
        <f>'様式Ⅲ－1(男子)'!E103</f>
        <v/>
      </c>
      <c r="E30" s="24">
        <v>1</v>
      </c>
      <c r="F30" s="24">
        <f>基本情報登録!$D$8</f>
        <v>0</v>
      </c>
      <c r="G30" s="24" t="str">
        <f>基本情報登録!$D$10</f>
        <v/>
      </c>
      <c r="H30" s="24" t="e">
        <f>'様式Ⅲ－1(男子)'!G103</f>
        <v>#N/A</v>
      </c>
      <c r="I30" s="24">
        <f>'様式Ⅲ－1(男子)'!C103</f>
        <v>0</v>
      </c>
      <c r="J30" s="24">
        <f>'様式Ⅲ－1(男子)'!K103</f>
        <v>0</v>
      </c>
      <c r="K30" s="24" t="str">
        <f>'様式Ⅲ－1(男子)'!N103</f>
        <v/>
      </c>
      <c r="L30" s="24">
        <f>'様式Ⅲ－1(男子)'!K104</f>
        <v>0</v>
      </c>
      <c r="M30" s="24" t="str">
        <f>'様式Ⅲ－1(男子)'!N104</f>
        <v/>
      </c>
      <c r="N30" s="24">
        <f>'様式Ⅲ－1(男子)'!K105</f>
        <v>0</v>
      </c>
      <c r="O30" s="24" t="str">
        <f>'様式Ⅲ－1(男子)'!N105</f>
        <v/>
      </c>
    </row>
    <row r="31" spans="1:15">
      <c r="A31" s="20">
        <v>30</v>
      </c>
      <c r="B31" s="24" t="str">
        <f>'様式Ⅲ－1(男子)'!H106</f>
        <v/>
      </c>
      <c r="C31" s="24" t="str">
        <f>CONCATENATE('様式Ⅲ－1(男子)'!D106," (",'様式Ⅲ－1(男子)'!F106,")")</f>
        <v xml:space="preserve"> ()</v>
      </c>
      <c r="D31" s="24" t="str">
        <f>'様式Ⅲ－1(男子)'!E106</f>
        <v/>
      </c>
      <c r="E31" s="24">
        <v>1</v>
      </c>
      <c r="F31" s="24">
        <f>基本情報登録!$D$8</f>
        <v>0</v>
      </c>
      <c r="G31" s="24" t="str">
        <f>基本情報登録!$D$10</f>
        <v/>
      </c>
      <c r="H31" s="24" t="e">
        <f>'様式Ⅲ－1(男子)'!G106</f>
        <v>#N/A</v>
      </c>
      <c r="I31" s="24">
        <f>'様式Ⅲ－1(男子)'!C106</f>
        <v>0</v>
      </c>
      <c r="J31" s="24">
        <f>'様式Ⅲ－1(男子)'!K106</f>
        <v>0</v>
      </c>
      <c r="K31" s="24" t="str">
        <f>'様式Ⅲ－1(男子)'!N106</f>
        <v/>
      </c>
      <c r="L31" s="24">
        <f>'様式Ⅲ－1(男子)'!K107</f>
        <v>0</v>
      </c>
      <c r="M31" s="24" t="str">
        <f>'様式Ⅲ－1(男子)'!N107</f>
        <v/>
      </c>
      <c r="N31" s="24">
        <f>'様式Ⅲ－1(男子)'!K108</f>
        <v>0</v>
      </c>
      <c r="O31" s="24" t="str">
        <f>'様式Ⅲ－1(男子)'!N108</f>
        <v/>
      </c>
    </row>
    <row r="32" spans="1:15">
      <c r="A32" s="20">
        <v>31</v>
      </c>
      <c r="B32" s="24" t="str">
        <f>'様式Ⅲ－1(男子)'!H109</f>
        <v/>
      </c>
      <c r="C32" s="24" t="str">
        <f>CONCATENATE('様式Ⅲ－1(男子)'!D109," (",'様式Ⅲ－1(男子)'!F109,")")</f>
        <v xml:space="preserve"> ()</v>
      </c>
      <c r="D32" s="24" t="str">
        <f>'様式Ⅲ－1(男子)'!E109</f>
        <v/>
      </c>
      <c r="E32" s="24">
        <v>1</v>
      </c>
      <c r="F32" s="24">
        <f>基本情報登録!$D$8</f>
        <v>0</v>
      </c>
      <c r="G32" s="24" t="str">
        <f>基本情報登録!$D$10</f>
        <v/>
      </c>
      <c r="H32" s="24" t="e">
        <f>'様式Ⅲ－1(男子)'!G109</f>
        <v>#N/A</v>
      </c>
      <c r="I32" s="24">
        <f>'様式Ⅲ－1(男子)'!C109</f>
        <v>0</v>
      </c>
      <c r="J32" s="24">
        <f>'様式Ⅲ－1(男子)'!K109</f>
        <v>0</v>
      </c>
      <c r="K32" s="24" t="str">
        <f>'様式Ⅲ－1(男子)'!N109</f>
        <v/>
      </c>
      <c r="L32" s="24">
        <f>'様式Ⅲ－1(男子)'!K110</f>
        <v>0</v>
      </c>
      <c r="M32" s="24" t="str">
        <f>'様式Ⅲ－1(男子)'!N110</f>
        <v/>
      </c>
      <c r="N32" s="24">
        <f>'様式Ⅲ－1(男子)'!K111</f>
        <v>0</v>
      </c>
      <c r="O32" s="24" t="str">
        <f>'様式Ⅲ－1(男子)'!N111</f>
        <v/>
      </c>
    </row>
    <row r="33" spans="1:19">
      <c r="A33" s="20">
        <v>32</v>
      </c>
      <c r="B33" s="24" t="str">
        <f>'様式Ⅲ－1(男子)'!H112</f>
        <v/>
      </c>
      <c r="C33" s="24" t="str">
        <f>CONCATENATE('様式Ⅲ－1(男子)'!D112," (",'様式Ⅲ－1(男子)'!F112,")")</f>
        <v xml:space="preserve"> ()</v>
      </c>
      <c r="D33" s="24" t="str">
        <f>'様式Ⅲ－1(男子)'!E112</f>
        <v/>
      </c>
      <c r="E33" s="24">
        <v>1</v>
      </c>
      <c r="F33" s="24">
        <f>基本情報登録!$D$8</f>
        <v>0</v>
      </c>
      <c r="G33" s="24" t="str">
        <f>基本情報登録!$D$10</f>
        <v/>
      </c>
      <c r="H33" s="24" t="e">
        <f>'様式Ⅲ－1(男子)'!G112</f>
        <v>#N/A</v>
      </c>
      <c r="I33" s="24">
        <f>'様式Ⅲ－1(男子)'!C112</f>
        <v>0</v>
      </c>
      <c r="J33" s="24">
        <f>'様式Ⅲ－1(男子)'!K112</f>
        <v>0</v>
      </c>
      <c r="K33" s="24" t="str">
        <f>'様式Ⅲ－1(男子)'!N112</f>
        <v/>
      </c>
      <c r="L33" s="24">
        <f>'様式Ⅲ－1(男子)'!K113</f>
        <v>0</v>
      </c>
      <c r="M33" s="24" t="str">
        <f>'様式Ⅲ－1(男子)'!N113</f>
        <v/>
      </c>
      <c r="N33" s="24">
        <f>'様式Ⅲ－1(男子)'!K114</f>
        <v>0</v>
      </c>
      <c r="O33" s="24" t="str">
        <f>'様式Ⅲ－1(男子)'!N114</f>
        <v/>
      </c>
    </row>
    <row r="34" spans="1:19">
      <c r="A34" s="20">
        <v>33</v>
      </c>
      <c r="B34" s="24" t="str">
        <f>'様式Ⅲ－1(男子)'!H115</f>
        <v/>
      </c>
      <c r="C34" s="24" t="str">
        <f>CONCATENATE('様式Ⅲ－1(男子)'!D115," (",'様式Ⅲ－1(男子)'!F115,")")</f>
        <v xml:space="preserve"> ()</v>
      </c>
      <c r="D34" s="24" t="str">
        <f>'様式Ⅲ－1(男子)'!E115</f>
        <v/>
      </c>
      <c r="E34" s="24">
        <v>1</v>
      </c>
      <c r="F34" s="24">
        <f>基本情報登録!$D$8</f>
        <v>0</v>
      </c>
      <c r="G34" s="24" t="str">
        <f>基本情報登録!$D$10</f>
        <v/>
      </c>
      <c r="H34" s="24" t="e">
        <f>'様式Ⅲ－1(男子)'!G115</f>
        <v>#N/A</v>
      </c>
      <c r="I34" s="24">
        <f>'様式Ⅲ－1(男子)'!C115</f>
        <v>0</v>
      </c>
      <c r="J34" s="24">
        <f>'様式Ⅲ－1(男子)'!K115</f>
        <v>0</v>
      </c>
      <c r="K34" s="24" t="str">
        <f>'様式Ⅲ－1(男子)'!N115</f>
        <v/>
      </c>
      <c r="L34" s="24">
        <f>'様式Ⅲ－1(男子)'!K116</f>
        <v>0</v>
      </c>
      <c r="M34" s="24" t="str">
        <f>'様式Ⅲ－1(男子)'!N116</f>
        <v/>
      </c>
      <c r="N34" s="24">
        <f>'様式Ⅲ－1(男子)'!K117</f>
        <v>0</v>
      </c>
      <c r="O34" s="24" t="str">
        <f>'様式Ⅲ－1(男子)'!N117</f>
        <v/>
      </c>
    </row>
    <row r="35" spans="1:19">
      <c r="A35" s="20">
        <v>34</v>
      </c>
      <c r="B35" s="24" t="str">
        <f>'様式Ⅲ－1(男子)'!H118</f>
        <v/>
      </c>
      <c r="C35" s="24" t="str">
        <f>CONCATENATE('様式Ⅲ－1(男子)'!D118," (",'様式Ⅲ－1(男子)'!F118,")")</f>
        <v xml:space="preserve"> ()</v>
      </c>
      <c r="D35" s="24" t="str">
        <f>'様式Ⅲ－1(男子)'!E118</f>
        <v/>
      </c>
      <c r="E35" s="24">
        <v>1</v>
      </c>
      <c r="F35" s="24">
        <f>基本情報登録!$D$8</f>
        <v>0</v>
      </c>
      <c r="G35" s="24" t="str">
        <f>基本情報登録!$D$10</f>
        <v/>
      </c>
      <c r="H35" s="24" t="e">
        <f>'様式Ⅲ－1(男子)'!G118</f>
        <v>#N/A</v>
      </c>
      <c r="I35" s="24">
        <f>'様式Ⅲ－1(男子)'!C118</f>
        <v>0</v>
      </c>
      <c r="J35" s="24">
        <f>'様式Ⅲ－1(男子)'!K118</f>
        <v>0</v>
      </c>
      <c r="K35" s="24" t="str">
        <f>'様式Ⅲ－1(男子)'!N118</f>
        <v/>
      </c>
      <c r="L35" s="24">
        <f>'様式Ⅲ－1(男子)'!K119</f>
        <v>0</v>
      </c>
      <c r="M35" s="24" t="str">
        <f>'様式Ⅲ－1(男子)'!N119</f>
        <v/>
      </c>
      <c r="N35" s="24">
        <f>'様式Ⅲ－1(男子)'!K120</f>
        <v>0</v>
      </c>
      <c r="O35" s="24" t="str">
        <f>'様式Ⅲ－1(男子)'!N120</f>
        <v/>
      </c>
    </row>
    <row r="36" spans="1:19">
      <c r="A36" s="20">
        <v>35</v>
      </c>
      <c r="B36" s="24" t="str">
        <f>'様式Ⅲ－1(男子)'!H121</f>
        <v/>
      </c>
      <c r="C36" s="24" t="str">
        <f>CONCATENATE('様式Ⅲ－1(男子)'!D121," (",'様式Ⅲ－1(男子)'!F121,")")</f>
        <v xml:space="preserve"> ()</v>
      </c>
      <c r="D36" s="24" t="str">
        <f>'様式Ⅲ－1(男子)'!E121</f>
        <v/>
      </c>
      <c r="E36" s="24">
        <v>1</v>
      </c>
      <c r="F36" s="24">
        <f>基本情報登録!$D$8</f>
        <v>0</v>
      </c>
      <c r="G36" s="24" t="str">
        <f>基本情報登録!$D$10</f>
        <v/>
      </c>
      <c r="H36" s="24" t="e">
        <f>'様式Ⅲ－1(男子)'!G121</f>
        <v>#N/A</v>
      </c>
      <c r="I36" s="24">
        <f>'様式Ⅲ－1(男子)'!C121</f>
        <v>0</v>
      </c>
      <c r="J36" s="24">
        <f>'様式Ⅲ－1(男子)'!K121</f>
        <v>0</v>
      </c>
      <c r="K36" s="24" t="str">
        <f>'様式Ⅲ－1(男子)'!N121</f>
        <v/>
      </c>
      <c r="L36" s="24">
        <f>'様式Ⅲ－1(男子)'!K122</f>
        <v>0</v>
      </c>
      <c r="M36" s="24" t="str">
        <f>'様式Ⅲ－1(男子)'!N122</f>
        <v/>
      </c>
      <c r="N36" s="24">
        <f>'様式Ⅲ－1(男子)'!K123</f>
        <v>0</v>
      </c>
      <c r="O36" s="24" t="str">
        <f>'様式Ⅲ－1(男子)'!N123</f>
        <v/>
      </c>
    </row>
    <row r="37" spans="1:19">
      <c r="A37" s="20">
        <v>36</v>
      </c>
      <c r="B37" s="24" t="str">
        <f>'様式Ⅲ－1(男子)'!H124</f>
        <v/>
      </c>
      <c r="C37" s="24" t="str">
        <f>CONCATENATE('様式Ⅲ－1(男子)'!D124," (",'様式Ⅲ－1(男子)'!F124,")")</f>
        <v xml:space="preserve"> ()</v>
      </c>
      <c r="D37" s="24" t="str">
        <f>'様式Ⅲ－1(男子)'!E124</f>
        <v/>
      </c>
      <c r="E37" s="24">
        <v>1</v>
      </c>
      <c r="F37" s="24">
        <f>基本情報登録!$D$8</f>
        <v>0</v>
      </c>
      <c r="G37" s="24" t="str">
        <f>基本情報登録!$D$10</f>
        <v/>
      </c>
      <c r="H37" s="24" t="e">
        <f>'様式Ⅲ－1(男子)'!G124</f>
        <v>#N/A</v>
      </c>
      <c r="I37" s="24">
        <f>'様式Ⅲ－1(男子)'!C124</f>
        <v>0</v>
      </c>
      <c r="J37" s="24">
        <f>'様式Ⅲ－1(男子)'!K124</f>
        <v>0</v>
      </c>
      <c r="K37" s="24" t="str">
        <f>'様式Ⅲ－1(男子)'!N124</f>
        <v/>
      </c>
      <c r="L37" s="24">
        <f>'様式Ⅲ－1(男子)'!K125</f>
        <v>0</v>
      </c>
      <c r="M37" s="24" t="str">
        <f>'様式Ⅲ－1(男子)'!N125</f>
        <v/>
      </c>
      <c r="N37" s="24">
        <f>'様式Ⅲ－1(男子)'!K126</f>
        <v>0</v>
      </c>
      <c r="O37" s="24" t="str">
        <f>'様式Ⅲ－1(男子)'!N126</f>
        <v/>
      </c>
    </row>
    <row r="38" spans="1:19">
      <c r="A38" s="20">
        <v>37</v>
      </c>
      <c r="B38" s="24" t="str">
        <f>'様式Ⅲ－1(男子)'!H127</f>
        <v/>
      </c>
      <c r="C38" s="24" t="str">
        <f>CONCATENATE('様式Ⅲ－1(男子)'!D127," (",'様式Ⅲ－1(男子)'!F127,")")</f>
        <v xml:space="preserve"> ()</v>
      </c>
      <c r="D38" s="24" t="str">
        <f>'様式Ⅲ－1(男子)'!E127</f>
        <v/>
      </c>
      <c r="E38" s="24">
        <v>1</v>
      </c>
      <c r="F38" s="24">
        <f>基本情報登録!$D$8</f>
        <v>0</v>
      </c>
      <c r="G38" s="24" t="str">
        <f>基本情報登録!$D$10</f>
        <v/>
      </c>
      <c r="H38" s="24" t="e">
        <f>'様式Ⅲ－1(男子)'!G127</f>
        <v>#N/A</v>
      </c>
      <c r="I38" s="24">
        <f>'様式Ⅲ－1(男子)'!C127</f>
        <v>0</v>
      </c>
      <c r="J38" s="24">
        <f>'様式Ⅲ－1(男子)'!K127</f>
        <v>0</v>
      </c>
      <c r="K38" s="24" t="str">
        <f>'様式Ⅲ－1(男子)'!N127</f>
        <v/>
      </c>
      <c r="L38" s="24">
        <f>'様式Ⅲ－1(男子)'!K128</f>
        <v>0</v>
      </c>
      <c r="M38" s="24" t="str">
        <f>'様式Ⅲ－1(男子)'!N128</f>
        <v/>
      </c>
      <c r="N38" s="24">
        <f>'様式Ⅲ－1(男子)'!K129</f>
        <v>0</v>
      </c>
      <c r="O38" s="24" t="str">
        <f>'様式Ⅲ－1(男子)'!N129</f>
        <v/>
      </c>
    </row>
    <row r="39" spans="1:19" ht="12.75" customHeight="1">
      <c r="A39" s="20">
        <v>38</v>
      </c>
      <c r="B39" s="24" t="str">
        <f>'様式Ⅲ－1(男子)'!H130</f>
        <v/>
      </c>
      <c r="C39" s="24" t="str">
        <f>CONCATENATE('様式Ⅲ－1(男子)'!D130," (",'様式Ⅲ－1(男子)'!F130,")")</f>
        <v xml:space="preserve"> ()</v>
      </c>
      <c r="D39" s="24" t="str">
        <f>'様式Ⅲ－1(男子)'!E130</f>
        <v/>
      </c>
      <c r="E39" s="24">
        <v>1</v>
      </c>
      <c r="F39" s="24">
        <f>基本情報登録!$D$8</f>
        <v>0</v>
      </c>
      <c r="G39" s="24" t="str">
        <f>基本情報登録!$D$10</f>
        <v/>
      </c>
      <c r="H39" s="24" t="e">
        <f>'様式Ⅲ－1(男子)'!G130</f>
        <v>#N/A</v>
      </c>
      <c r="I39" s="24">
        <f>'様式Ⅲ－1(男子)'!C130</f>
        <v>0</v>
      </c>
      <c r="J39" s="24">
        <f>'様式Ⅲ－1(男子)'!K130</f>
        <v>0</v>
      </c>
      <c r="K39" s="24" t="str">
        <f>'様式Ⅲ－1(男子)'!N130</f>
        <v/>
      </c>
      <c r="L39" s="24">
        <f>'様式Ⅲ－1(男子)'!K131</f>
        <v>0</v>
      </c>
      <c r="M39" s="24" t="str">
        <f>'様式Ⅲ－1(男子)'!N131</f>
        <v/>
      </c>
      <c r="N39" s="24">
        <f>'様式Ⅲ－1(男子)'!K132</f>
        <v>0</v>
      </c>
      <c r="O39" s="24" t="str">
        <f>'様式Ⅲ－1(男子)'!N132</f>
        <v/>
      </c>
    </row>
    <row r="40" spans="1:19">
      <c r="A40" s="20">
        <v>39</v>
      </c>
      <c r="B40" s="24" t="str">
        <f>'様式Ⅲ－1(男子)'!H133</f>
        <v/>
      </c>
      <c r="C40" s="24" t="str">
        <f>CONCATENATE('様式Ⅲ－1(男子)'!D133," (",'様式Ⅲ－1(男子)'!F133,")")</f>
        <v xml:space="preserve"> ()</v>
      </c>
      <c r="D40" s="24" t="str">
        <f>'様式Ⅲ－1(男子)'!E133</f>
        <v/>
      </c>
      <c r="E40" s="24">
        <v>1</v>
      </c>
      <c r="F40" s="24">
        <f>基本情報登録!$D$8</f>
        <v>0</v>
      </c>
      <c r="G40" s="24" t="str">
        <f>基本情報登録!$D$10</f>
        <v/>
      </c>
      <c r="H40" s="24" t="e">
        <f>'様式Ⅲ－1(男子)'!G133</f>
        <v>#N/A</v>
      </c>
      <c r="I40" s="24">
        <f>'様式Ⅲ－1(男子)'!C133</f>
        <v>0</v>
      </c>
      <c r="J40" s="24">
        <f>'様式Ⅲ－1(男子)'!K133</f>
        <v>0</v>
      </c>
      <c r="K40" s="24" t="str">
        <f>'様式Ⅲ－1(男子)'!N133</f>
        <v/>
      </c>
      <c r="L40" s="24">
        <f>'様式Ⅲ－1(男子)'!K134</f>
        <v>0</v>
      </c>
      <c r="M40" s="24" t="str">
        <f>'様式Ⅲ－1(男子)'!N134</f>
        <v/>
      </c>
      <c r="N40" s="24">
        <f>'様式Ⅲ－1(男子)'!K135</f>
        <v>0</v>
      </c>
      <c r="O40" s="24" t="str">
        <f>'様式Ⅲ－1(男子)'!N135</f>
        <v/>
      </c>
    </row>
    <row r="41" spans="1:19">
      <c r="A41" s="20">
        <v>40</v>
      </c>
      <c r="B41" s="24" t="str">
        <f>'様式Ⅲ－1(男子)'!H136</f>
        <v/>
      </c>
      <c r="C41" s="24" t="str">
        <f>CONCATENATE('様式Ⅲ－1(男子)'!D136," (",'様式Ⅲ－1(男子)'!F136,")")</f>
        <v xml:space="preserve"> ()</v>
      </c>
      <c r="D41" s="24" t="str">
        <f>'様式Ⅲ－1(男子)'!E136</f>
        <v/>
      </c>
      <c r="E41" s="24">
        <v>1</v>
      </c>
      <c r="F41" s="24">
        <f>基本情報登録!$D$8</f>
        <v>0</v>
      </c>
      <c r="G41" s="24" t="str">
        <f>基本情報登録!$D$10</f>
        <v/>
      </c>
      <c r="H41" s="24" t="e">
        <f>'様式Ⅲ－1(男子)'!G136</f>
        <v>#N/A</v>
      </c>
      <c r="I41" s="24">
        <f>'様式Ⅲ－1(男子)'!C136</f>
        <v>0</v>
      </c>
      <c r="J41" s="24">
        <f>'様式Ⅲ－1(男子)'!K136</f>
        <v>0</v>
      </c>
      <c r="K41" s="24" t="str">
        <f>'様式Ⅲ－1(男子)'!N136</f>
        <v/>
      </c>
      <c r="L41" s="24">
        <f>'様式Ⅲ－1(男子)'!K137</f>
        <v>0</v>
      </c>
      <c r="M41" s="24" t="str">
        <f>'様式Ⅲ－1(男子)'!N137</f>
        <v/>
      </c>
      <c r="N41" s="24">
        <f>'様式Ⅲ－1(男子)'!K138</f>
        <v>0</v>
      </c>
      <c r="O41" s="24" t="str">
        <f>'様式Ⅲ－1(男子)'!N138</f>
        <v/>
      </c>
    </row>
    <row r="42" spans="1:19">
      <c r="A42" s="20">
        <v>41</v>
      </c>
      <c r="B42" s="24" t="str">
        <f>'様式Ⅲ－1(男子)'!H139</f>
        <v/>
      </c>
      <c r="C42" s="24" t="str">
        <f>CONCATENATE('様式Ⅲ－1(男子)'!D139," (",'様式Ⅲ－1(男子)'!F139,")")</f>
        <v xml:space="preserve"> ()</v>
      </c>
      <c r="D42" s="24" t="str">
        <f>'様式Ⅲ－1(男子)'!E139</f>
        <v/>
      </c>
      <c r="E42" s="24">
        <v>1</v>
      </c>
      <c r="F42" s="24">
        <f>基本情報登録!$D$8</f>
        <v>0</v>
      </c>
      <c r="G42" s="24" t="str">
        <f>基本情報登録!$D$10</f>
        <v/>
      </c>
      <c r="H42" s="24" t="e">
        <f>'様式Ⅲ－1(男子)'!G139</f>
        <v>#N/A</v>
      </c>
      <c r="I42" s="24">
        <f>'様式Ⅲ－1(男子)'!C139</f>
        <v>0</v>
      </c>
      <c r="J42" s="24">
        <f>'様式Ⅲ－1(男子)'!K139</f>
        <v>0</v>
      </c>
      <c r="K42" s="24" t="str">
        <f>'様式Ⅲ－1(男子)'!N139</f>
        <v/>
      </c>
      <c r="L42" s="24">
        <f>'様式Ⅲ－1(男子)'!K140</f>
        <v>0</v>
      </c>
      <c r="M42" s="24" t="str">
        <f>'様式Ⅲ－1(男子)'!N140</f>
        <v/>
      </c>
      <c r="N42" s="24">
        <f>'様式Ⅲ－1(男子)'!K141</f>
        <v>0</v>
      </c>
      <c r="O42" s="24" t="str">
        <f>'様式Ⅲ－1(男子)'!N141</f>
        <v/>
      </c>
    </row>
    <row r="43" spans="1:19">
      <c r="A43" s="20">
        <v>42</v>
      </c>
      <c r="B43" s="24" t="str">
        <f>'様式Ⅲ－1(男子)'!H142</f>
        <v/>
      </c>
      <c r="C43" s="24" t="str">
        <f>CONCATENATE('様式Ⅲ－1(男子)'!D142," (",'様式Ⅲ－1(男子)'!F142,")")</f>
        <v xml:space="preserve"> ()</v>
      </c>
      <c r="D43" s="24" t="str">
        <f>'様式Ⅲ－1(男子)'!E142</f>
        <v/>
      </c>
      <c r="E43" s="24">
        <v>1</v>
      </c>
      <c r="F43" s="24">
        <f>基本情報登録!$D$8</f>
        <v>0</v>
      </c>
      <c r="G43" s="24" t="str">
        <f>基本情報登録!$D$10</f>
        <v/>
      </c>
      <c r="H43" s="24" t="e">
        <f>'様式Ⅲ－1(男子)'!G142</f>
        <v>#N/A</v>
      </c>
      <c r="I43" s="24">
        <f>'様式Ⅲ－1(男子)'!C142</f>
        <v>0</v>
      </c>
      <c r="J43" s="24">
        <f>'様式Ⅲ－1(男子)'!K142</f>
        <v>0</v>
      </c>
      <c r="K43" s="24" t="str">
        <f>'様式Ⅲ－1(男子)'!N142</f>
        <v/>
      </c>
      <c r="L43" s="24">
        <f>'様式Ⅲ－1(男子)'!K143</f>
        <v>0</v>
      </c>
      <c r="M43" s="24" t="str">
        <f>'様式Ⅲ－1(男子)'!N143</f>
        <v/>
      </c>
      <c r="N43" s="24">
        <f>'様式Ⅲ－1(男子)'!K144</f>
        <v>0</v>
      </c>
      <c r="O43" s="24" t="str">
        <f>'様式Ⅲ－1(男子)'!N144</f>
        <v/>
      </c>
    </row>
    <row r="44" spans="1:19">
      <c r="A44" s="20">
        <v>43</v>
      </c>
      <c r="B44" s="24" t="str">
        <f>'様式Ⅲ－1(男子)'!H145</f>
        <v/>
      </c>
      <c r="C44" s="24" t="str">
        <f>CONCATENATE('様式Ⅲ－1(男子)'!D145," (",'様式Ⅲ－1(男子)'!F145,")")</f>
        <v xml:space="preserve"> ()</v>
      </c>
      <c r="D44" s="24" t="str">
        <f>'様式Ⅲ－1(男子)'!E145</f>
        <v/>
      </c>
      <c r="E44" s="24">
        <v>1</v>
      </c>
      <c r="F44" s="24">
        <f>基本情報登録!$D$8</f>
        <v>0</v>
      </c>
      <c r="G44" s="24" t="str">
        <f>基本情報登録!$D$10</f>
        <v/>
      </c>
      <c r="H44" s="24" t="e">
        <f>'様式Ⅲ－1(男子)'!G145</f>
        <v>#N/A</v>
      </c>
      <c r="I44" s="24">
        <f>'様式Ⅲ－1(男子)'!C145</f>
        <v>0</v>
      </c>
      <c r="J44" s="24">
        <f>'様式Ⅲ－1(男子)'!K145</f>
        <v>0</v>
      </c>
      <c r="K44" s="24" t="str">
        <f>'様式Ⅲ－1(男子)'!N145</f>
        <v/>
      </c>
      <c r="L44" s="24">
        <f>'様式Ⅲ－1(男子)'!K146</f>
        <v>0</v>
      </c>
      <c r="M44" s="24" t="str">
        <f>'様式Ⅲ－1(男子)'!N146</f>
        <v/>
      </c>
      <c r="N44" s="24">
        <f>'様式Ⅲ－1(男子)'!K147</f>
        <v>0</v>
      </c>
      <c r="O44" s="24" t="str">
        <f>'様式Ⅲ－1(男子)'!N147</f>
        <v/>
      </c>
    </row>
    <row r="45" spans="1:19">
      <c r="A45" s="20">
        <v>44</v>
      </c>
      <c r="B45" s="24" t="str">
        <f>'様式Ⅲ－1(男子)'!H148</f>
        <v/>
      </c>
      <c r="C45" s="24" t="str">
        <f>CONCATENATE('様式Ⅲ－1(男子)'!D148," (",'様式Ⅲ－1(男子)'!F148,")")</f>
        <v xml:space="preserve"> ()</v>
      </c>
      <c r="D45" s="24" t="str">
        <f>'様式Ⅲ－1(男子)'!E148</f>
        <v/>
      </c>
      <c r="E45" s="24">
        <v>1</v>
      </c>
      <c r="F45" s="24">
        <f>基本情報登録!$D$8</f>
        <v>0</v>
      </c>
      <c r="G45" s="24" t="str">
        <f>基本情報登録!$D$10</f>
        <v/>
      </c>
      <c r="H45" s="24" t="e">
        <f>'様式Ⅲ－1(男子)'!G148</f>
        <v>#N/A</v>
      </c>
      <c r="I45" s="24">
        <f>'様式Ⅲ－1(男子)'!C148</f>
        <v>0</v>
      </c>
      <c r="J45" s="24">
        <f>'様式Ⅲ－1(男子)'!K148</f>
        <v>0</v>
      </c>
      <c r="K45" s="24" t="str">
        <f>'様式Ⅲ－1(男子)'!N148</f>
        <v/>
      </c>
      <c r="L45" s="24">
        <f>'様式Ⅲ－1(男子)'!K149</f>
        <v>0</v>
      </c>
      <c r="M45" s="24" t="str">
        <f>'様式Ⅲ－1(男子)'!N149</f>
        <v/>
      </c>
      <c r="N45" s="24">
        <f>'様式Ⅲ－1(男子)'!K150</f>
        <v>0</v>
      </c>
      <c r="O45" s="24" t="str">
        <f>'様式Ⅲ－1(男子)'!N150</f>
        <v/>
      </c>
    </row>
    <row r="46" spans="1:19">
      <c r="A46" s="20">
        <v>45</v>
      </c>
      <c r="B46" s="24" t="str">
        <f>'様式Ⅲ－1(男子)'!H151</f>
        <v/>
      </c>
      <c r="C46" s="24" t="str">
        <f>CONCATENATE('様式Ⅲ－1(男子)'!D151," (",'様式Ⅲ－1(男子)'!F151,")")</f>
        <v xml:space="preserve"> ()</v>
      </c>
      <c r="D46" s="24" t="str">
        <f>'様式Ⅲ－1(男子)'!E151</f>
        <v/>
      </c>
      <c r="E46" s="24">
        <v>1</v>
      </c>
      <c r="F46" s="24">
        <f>基本情報登録!$D$8</f>
        <v>0</v>
      </c>
      <c r="G46" s="24" t="str">
        <f>基本情報登録!$D$10</f>
        <v/>
      </c>
      <c r="H46" s="24" t="e">
        <f>'様式Ⅲ－1(男子)'!G151</f>
        <v>#N/A</v>
      </c>
      <c r="I46" s="24">
        <f>'様式Ⅲ－1(男子)'!C151</f>
        <v>0</v>
      </c>
      <c r="J46" s="24">
        <f>'様式Ⅲ－1(男子)'!K151</f>
        <v>0</v>
      </c>
      <c r="K46" s="24" t="str">
        <f>'様式Ⅲ－1(男子)'!N151</f>
        <v/>
      </c>
      <c r="L46" s="24">
        <f>'様式Ⅲ－1(男子)'!K152</f>
        <v>0</v>
      </c>
      <c r="M46" s="24" t="str">
        <f>'様式Ⅲ－1(男子)'!N152</f>
        <v/>
      </c>
      <c r="N46" s="24">
        <f>'様式Ⅲ－1(男子)'!K153</f>
        <v>0</v>
      </c>
      <c r="O46" s="24" t="str">
        <f>'様式Ⅲ－1(男子)'!N153</f>
        <v/>
      </c>
    </row>
    <row r="47" spans="1:19">
      <c r="A47" s="20">
        <v>46</v>
      </c>
      <c r="B47" s="24" t="str">
        <f>'様式Ⅲ－1(男子)'!H154</f>
        <v/>
      </c>
      <c r="C47" s="24" t="str">
        <f>CONCATENATE('様式Ⅲ－1(男子)'!D154," (",'様式Ⅲ－1(男子)'!F154,")")</f>
        <v xml:space="preserve"> ()</v>
      </c>
      <c r="D47" s="24" t="str">
        <f>'様式Ⅲ－1(男子)'!E154</f>
        <v/>
      </c>
      <c r="E47" s="24">
        <v>1</v>
      </c>
      <c r="F47" s="24">
        <f>基本情報登録!$D$8</f>
        <v>0</v>
      </c>
      <c r="G47" s="24" t="str">
        <f>基本情報登録!$D$10</f>
        <v/>
      </c>
      <c r="H47" s="24" t="e">
        <f>'様式Ⅲ－1(男子)'!G154</f>
        <v>#N/A</v>
      </c>
      <c r="I47" s="24">
        <f>'様式Ⅲ－1(男子)'!C154</f>
        <v>0</v>
      </c>
      <c r="J47" s="24">
        <f>'様式Ⅲ－1(男子)'!K154</f>
        <v>0</v>
      </c>
      <c r="K47" s="24" t="str">
        <f>'様式Ⅲ－1(男子)'!N154</f>
        <v/>
      </c>
      <c r="L47" s="24">
        <f>'様式Ⅲ－1(男子)'!K155</f>
        <v>0</v>
      </c>
      <c r="M47" s="24" t="str">
        <f>'様式Ⅲ－1(男子)'!N155</f>
        <v/>
      </c>
      <c r="N47" s="24">
        <f>'様式Ⅲ－1(男子)'!K156</f>
        <v>0</v>
      </c>
      <c r="O47" s="24" t="str">
        <f>'様式Ⅲ－1(男子)'!N156</f>
        <v/>
      </c>
    </row>
    <row r="48" spans="1:19">
      <c r="A48" s="20">
        <v>47</v>
      </c>
      <c r="B48" s="24" t="str">
        <f>'様式Ⅲ－1(男子)'!H157</f>
        <v/>
      </c>
      <c r="C48" s="24" t="str">
        <f>CONCATENATE('様式Ⅲ－1(男子)'!D157," (",'様式Ⅲ－1(男子)'!F157,")")</f>
        <v xml:space="preserve"> ()</v>
      </c>
      <c r="D48" s="24" t="str">
        <f>'様式Ⅲ－1(男子)'!E157</f>
        <v/>
      </c>
      <c r="E48" s="24">
        <v>1</v>
      </c>
      <c r="F48" s="24">
        <f>基本情報登録!$D$8</f>
        <v>0</v>
      </c>
      <c r="G48" s="24" t="str">
        <f>基本情報登録!$D$10</f>
        <v/>
      </c>
      <c r="H48" s="24" t="e">
        <f>'様式Ⅲ－1(男子)'!G157</f>
        <v>#N/A</v>
      </c>
      <c r="I48" s="24">
        <f>'様式Ⅲ－1(男子)'!C157</f>
        <v>0</v>
      </c>
      <c r="J48" s="24">
        <f>'様式Ⅲ－1(男子)'!K157</f>
        <v>0</v>
      </c>
      <c r="K48" s="24" t="str">
        <f>'様式Ⅲ－1(男子)'!N157</f>
        <v/>
      </c>
      <c r="L48" s="24">
        <f>'様式Ⅲ－1(男子)'!K158</f>
        <v>0</v>
      </c>
      <c r="M48" s="24" t="str">
        <f>'様式Ⅲ－1(男子)'!N158</f>
        <v/>
      </c>
      <c r="N48" s="24">
        <f>'様式Ⅲ－1(男子)'!K159</f>
        <v>0</v>
      </c>
      <c r="O48" s="24" t="str">
        <f>'様式Ⅲ－1(男子)'!N159</f>
        <v/>
      </c>
      <c r="S48" s="24"/>
    </row>
    <row r="49" spans="1:19">
      <c r="A49" s="20">
        <v>48</v>
      </c>
      <c r="B49" s="24" t="str">
        <f>'様式Ⅲ－1(男子)'!H160</f>
        <v/>
      </c>
      <c r="C49" s="24" t="str">
        <f>CONCATENATE('様式Ⅲ－1(男子)'!D160," (",'様式Ⅲ－1(男子)'!F160,")")</f>
        <v xml:space="preserve"> ()</v>
      </c>
      <c r="D49" s="24" t="str">
        <f>'様式Ⅲ－1(男子)'!E160</f>
        <v/>
      </c>
      <c r="E49" s="24">
        <v>1</v>
      </c>
      <c r="F49" s="24">
        <f>基本情報登録!$D$8</f>
        <v>0</v>
      </c>
      <c r="G49" s="24" t="str">
        <f>基本情報登録!$D$10</f>
        <v/>
      </c>
      <c r="H49" s="24" t="e">
        <f>'様式Ⅲ－1(男子)'!G160</f>
        <v>#N/A</v>
      </c>
      <c r="I49" s="24">
        <f>'様式Ⅲ－1(男子)'!C160</f>
        <v>0</v>
      </c>
      <c r="J49" s="24">
        <f>'様式Ⅲ－1(男子)'!K160</f>
        <v>0</v>
      </c>
      <c r="K49" s="24" t="str">
        <f>'様式Ⅲ－1(男子)'!N160</f>
        <v/>
      </c>
      <c r="L49" s="24">
        <f>'様式Ⅲ－1(男子)'!K161</f>
        <v>0</v>
      </c>
      <c r="M49" s="24" t="str">
        <f>'様式Ⅲ－1(男子)'!N161</f>
        <v/>
      </c>
      <c r="N49" s="24">
        <f>'様式Ⅲ－1(男子)'!K162</f>
        <v>0</v>
      </c>
      <c r="O49" s="24" t="str">
        <f>'様式Ⅲ－1(男子)'!N162</f>
        <v/>
      </c>
      <c r="S49" s="24"/>
    </row>
    <row r="50" spans="1:19">
      <c r="A50" s="20">
        <v>49</v>
      </c>
      <c r="B50" s="24" t="str">
        <f>'様式Ⅲ－1(男子)'!H163</f>
        <v/>
      </c>
      <c r="C50" s="24" t="str">
        <f>CONCATENATE('様式Ⅲ－1(男子)'!D163," (",'様式Ⅲ－1(男子)'!F163,")")</f>
        <v xml:space="preserve"> ()</v>
      </c>
      <c r="D50" s="24" t="str">
        <f>'様式Ⅲ－1(男子)'!E163</f>
        <v/>
      </c>
      <c r="E50" s="24">
        <v>1</v>
      </c>
      <c r="F50" s="24">
        <f>基本情報登録!$D$8</f>
        <v>0</v>
      </c>
      <c r="G50" s="24" t="str">
        <f>基本情報登録!$D$10</f>
        <v/>
      </c>
      <c r="H50" s="24" t="e">
        <f>'様式Ⅲ－1(男子)'!G163</f>
        <v>#N/A</v>
      </c>
      <c r="I50" s="24">
        <f>'様式Ⅲ－1(男子)'!C163</f>
        <v>0</v>
      </c>
      <c r="J50" s="24">
        <f>'様式Ⅲ－1(男子)'!K163</f>
        <v>0</v>
      </c>
      <c r="K50" s="24" t="str">
        <f>'様式Ⅲ－1(男子)'!N163</f>
        <v/>
      </c>
      <c r="L50" s="24">
        <f>'様式Ⅲ－1(男子)'!K164</f>
        <v>0</v>
      </c>
      <c r="M50" s="24" t="str">
        <f>'様式Ⅲ－1(男子)'!N164</f>
        <v/>
      </c>
      <c r="N50" s="24">
        <f>'様式Ⅲ－1(男子)'!K165</f>
        <v>0</v>
      </c>
      <c r="O50" s="24" t="str">
        <f>'様式Ⅲ－1(男子)'!N165</f>
        <v/>
      </c>
      <c r="S50" s="24"/>
    </row>
    <row r="51" spans="1:19">
      <c r="A51" s="20">
        <v>50</v>
      </c>
      <c r="B51" s="24" t="str">
        <f>'様式Ⅲ－1(男子)'!H166</f>
        <v/>
      </c>
      <c r="C51" s="24" t="str">
        <f>CONCATENATE('様式Ⅲ－1(男子)'!D166," (",'様式Ⅲ－1(男子)'!F166,")")</f>
        <v xml:space="preserve"> ()</v>
      </c>
      <c r="D51" s="24" t="str">
        <f>'様式Ⅲ－1(男子)'!E166</f>
        <v/>
      </c>
      <c r="E51" s="24">
        <v>1</v>
      </c>
      <c r="F51" s="24">
        <f>基本情報登録!$D$8</f>
        <v>0</v>
      </c>
      <c r="G51" s="24" t="str">
        <f>基本情報登録!$D$10</f>
        <v/>
      </c>
      <c r="H51" s="24" t="e">
        <f>'様式Ⅲ－1(男子)'!G166</f>
        <v>#N/A</v>
      </c>
      <c r="I51" s="24">
        <f>'様式Ⅲ－1(男子)'!C166</f>
        <v>0</v>
      </c>
      <c r="J51" s="24">
        <f>'様式Ⅲ－1(男子)'!K166</f>
        <v>0</v>
      </c>
      <c r="K51" s="24" t="str">
        <f>'様式Ⅲ－1(男子)'!N166</f>
        <v/>
      </c>
      <c r="L51" s="24">
        <f>'様式Ⅲ－1(男子)'!K167</f>
        <v>0</v>
      </c>
      <c r="M51" s="24" t="str">
        <f>'様式Ⅲ－1(男子)'!N167</f>
        <v/>
      </c>
      <c r="N51" s="24">
        <f>'様式Ⅲ－1(男子)'!K168</f>
        <v>0</v>
      </c>
      <c r="O51" s="24" t="str">
        <f>'様式Ⅲ－1(男子)'!N168</f>
        <v/>
      </c>
      <c r="S51" s="24"/>
    </row>
    <row r="52" spans="1:19">
      <c r="A52" s="20">
        <v>51</v>
      </c>
      <c r="B52" s="24" t="str">
        <f>'様式Ⅲ－1(男子)'!H169</f>
        <v/>
      </c>
      <c r="C52" s="24" t="str">
        <f>CONCATENATE('様式Ⅲ－1(男子)'!D169," (",'様式Ⅲ－1(男子)'!F169,")")</f>
        <v xml:space="preserve"> ()</v>
      </c>
      <c r="D52" s="24" t="str">
        <f>'様式Ⅲ－1(男子)'!E169</f>
        <v/>
      </c>
      <c r="E52" s="24">
        <v>1</v>
      </c>
      <c r="F52" s="24">
        <f>基本情報登録!$D$8</f>
        <v>0</v>
      </c>
      <c r="G52" s="24" t="str">
        <f>基本情報登録!$D$10</f>
        <v/>
      </c>
      <c r="H52" s="24" t="e">
        <f>'様式Ⅲ－1(男子)'!G169</f>
        <v>#N/A</v>
      </c>
      <c r="I52" s="24">
        <f>'様式Ⅲ－1(男子)'!C169</f>
        <v>0</v>
      </c>
      <c r="J52" s="24">
        <f>'様式Ⅲ－1(男子)'!K169</f>
        <v>0</v>
      </c>
      <c r="K52" s="24" t="str">
        <f>'様式Ⅲ－1(男子)'!N169</f>
        <v/>
      </c>
      <c r="L52" s="24">
        <f>'様式Ⅲ－1(男子)'!K170</f>
        <v>0</v>
      </c>
      <c r="M52" s="24" t="str">
        <f>'様式Ⅲ－1(男子)'!N170</f>
        <v/>
      </c>
      <c r="N52" s="24">
        <f>'様式Ⅲ－1(男子)'!K171</f>
        <v>0</v>
      </c>
      <c r="O52" s="24" t="str">
        <f>'様式Ⅲ－1(男子)'!N171</f>
        <v/>
      </c>
    </row>
    <row r="53" spans="1:19">
      <c r="A53" s="20">
        <v>52</v>
      </c>
      <c r="B53" s="24" t="str">
        <f>'様式Ⅲ－1(男子)'!H172</f>
        <v/>
      </c>
      <c r="C53" s="24" t="str">
        <f>CONCATENATE('様式Ⅲ－1(男子)'!D172," (",'様式Ⅲ－1(男子)'!F172,")")</f>
        <v xml:space="preserve"> ()</v>
      </c>
      <c r="D53" s="24" t="str">
        <f>'様式Ⅲ－1(男子)'!E172</f>
        <v/>
      </c>
      <c r="E53" s="24">
        <v>1</v>
      </c>
      <c r="F53" s="24">
        <f>基本情報登録!$D$8</f>
        <v>0</v>
      </c>
      <c r="G53" s="24" t="str">
        <f>基本情報登録!$D$10</f>
        <v/>
      </c>
      <c r="H53" s="24" t="e">
        <f>'様式Ⅲ－1(男子)'!G172</f>
        <v>#N/A</v>
      </c>
      <c r="I53" s="24">
        <f>'様式Ⅲ－1(男子)'!C172</f>
        <v>0</v>
      </c>
      <c r="J53" s="24">
        <f>'様式Ⅲ－1(男子)'!K172</f>
        <v>0</v>
      </c>
      <c r="K53" s="24" t="str">
        <f>'様式Ⅲ－1(男子)'!N172</f>
        <v/>
      </c>
      <c r="L53" s="24">
        <f>'様式Ⅲ－1(男子)'!K173</f>
        <v>0</v>
      </c>
      <c r="M53" s="24" t="str">
        <f>'様式Ⅲ－1(男子)'!N173</f>
        <v/>
      </c>
      <c r="N53" s="24">
        <f>'様式Ⅲ－1(男子)'!K174</f>
        <v>0</v>
      </c>
      <c r="O53" s="24" t="str">
        <f>'様式Ⅲ－1(男子)'!N174</f>
        <v/>
      </c>
    </row>
    <row r="54" spans="1:19">
      <c r="A54" s="20">
        <v>53</v>
      </c>
      <c r="B54" s="24" t="str">
        <f>'様式Ⅲ－1(男子)'!H175</f>
        <v/>
      </c>
      <c r="C54" s="24" t="str">
        <f>CONCATENATE('様式Ⅲ－1(男子)'!D175," (",'様式Ⅲ－1(男子)'!F175,")")</f>
        <v xml:space="preserve"> ()</v>
      </c>
      <c r="D54" s="24" t="str">
        <f>'様式Ⅲ－1(男子)'!E175</f>
        <v/>
      </c>
      <c r="E54" s="24">
        <v>1</v>
      </c>
      <c r="F54" s="24">
        <f>基本情報登録!$D$8</f>
        <v>0</v>
      </c>
      <c r="G54" s="24" t="str">
        <f>基本情報登録!$D$10</f>
        <v/>
      </c>
      <c r="H54" s="24" t="e">
        <f>'様式Ⅲ－1(男子)'!G175</f>
        <v>#N/A</v>
      </c>
      <c r="I54" s="24">
        <f>'様式Ⅲ－1(男子)'!C175</f>
        <v>0</v>
      </c>
      <c r="J54" s="24">
        <f>'様式Ⅲ－1(男子)'!K175</f>
        <v>0</v>
      </c>
      <c r="K54" s="24" t="str">
        <f>'様式Ⅲ－1(男子)'!N175</f>
        <v/>
      </c>
      <c r="L54" s="24">
        <f>'様式Ⅲ－1(男子)'!K176</f>
        <v>0</v>
      </c>
      <c r="M54" s="24" t="str">
        <f>'様式Ⅲ－1(男子)'!N176</f>
        <v/>
      </c>
      <c r="N54" s="24">
        <f>'様式Ⅲ－1(男子)'!K177</f>
        <v>0</v>
      </c>
      <c r="O54" s="24" t="str">
        <f>'様式Ⅲ－1(男子)'!N177</f>
        <v/>
      </c>
      <c r="S54" s="24"/>
    </row>
    <row r="55" spans="1:19">
      <c r="A55" s="20">
        <v>54</v>
      </c>
      <c r="B55" s="24" t="str">
        <f>'様式Ⅲ－1(男子)'!H178</f>
        <v/>
      </c>
      <c r="C55" s="24" t="str">
        <f>CONCATENATE('様式Ⅲ－1(男子)'!D178," (",'様式Ⅲ－1(男子)'!F178,")")</f>
        <v xml:space="preserve"> ()</v>
      </c>
      <c r="D55" s="24" t="str">
        <f>'様式Ⅲ－1(男子)'!E178</f>
        <v/>
      </c>
      <c r="E55" s="24">
        <v>1</v>
      </c>
      <c r="F55" s="24">
        <f>基本情報登録!$D$8</f>
        <v>0</v>
      </c>
      <c r="G55" s="24" t="str">
        <f>基本情報登録!$D$10</f>
        <v/>
      </c>
      <c r="H55" s="24" t="e">
        <f>'様式Ⅲ－1(男子)'!G178</f>
        <v>#N/A</v>
      </c>
      <c r="I55" s="24">
        <f>'様式Ⅲ－1(男子)'!C178</f>
        <v>0</v>
      </c>
      <c r="J55" s="24">
        <f>'様式Ⅲ－1(男子)'!K178</f>
        <v>0</v>
      </c>
      <c r="K55" s="24" t="str">
        <f>'様式Ⅲ－1(男子)'!N178</f>
        <v/>
      </c>
      <c r="L55" s="24">
        <f>'様式Ⅲ－1(男子)'!K179</f>
        <v>0</v>
      </c>
      <c r="M55" s="24" t="str">
        <f>'様式Ⅲ－1(男子)'!N179</f>
        <v/>
      </c>
      <c r="N55" s="24">
        <f>'様式Ⅲ－1(男子)'!K180</f>
        <v>0</v>
      </c>
      <c r="O55" s="24" t="str">
        <f>'様式Ⅲ－1(男子)'!N180</f>
        <v/>
      </c>
    </row>
    <row r="56" spans="1:19">
      <c r="A56" s="20">
        <v>55</v>
      </c>
      <c r="B56" s="24" t="str">
        <f>'様式Ⅲ－1(男子)'!H181</f>
        <v/>
      </c>
      <c r="C56" s="24" t="str">
        <f>CONCATENATE('様式Ⅲ－1(男子)'!D181," (",'様式Ⅲ－1(男子)'!F181,")")</f>
        <v xml:space="preserve"> ()</v>
      </c>
      <c r="D56" s="24" t="str">
        <f>'様式Ⅲ－1(男子)'!E181</f>
        <v/>
      </c>
      <c r="E56" s="24">
        <v>1</v>
      </c>
      <c r="F56" s="24">
        <f>基本情報登録!$D$8</f>
        <v>0</v>
      </c>
      <c r="G56" s="24" t="str">
        <f>基本情報登録!$D$10</f>
        <v/>
      </c>
      <c r="H56" s="24" t="e">
        <f>'様式Ⅲ－1(男子)'!G181</f>
        <v>#N/A</v>
      </c>
      <c r="I56" s="24">
        <f>'様式Ⅲ－1(男子)'!C181</f>
        <v>0</v>
      </c>
      <c r="J56" s="24">
        <f>'様式Ⅲ－1(男子)'!K181</f>
        <v>0</v>
      </c>
      <c r="K56" s="24" t="str">
        <f>'様式Ⅲ－1(男子)'!N181</f>
        <v/>
      </c>
      <c r="L56" s="24">
        <f>'様式Ⅲ－1(男子)'!K182</f>
        <v>0</v>
      </c>
      <c r="M56" s="24" t="str">
        <f>'様式Ⅲ－1(男子)'!N182</f>
        <v/>
      </c>
      <c r="N56" s="24">
        <f>'様式Ⅲ－1(男子)'!K183</f>
        <v>0</v>
      </c>
      <c r="O56" s="24" t="str">
        <f>'様式Ⅲ－1(男子)'!N183</f>
        <v/>
      </c>
    </row>
    <row r="57" spans="1:19">
      <c r="A57" s="20">
        <v>56</v>
      </c>
      <c r="B57" s="24" t="str">
        <f>'様式Ⅲ－1(男子)'!H184</f>
        <v/>
      </c>
      <c r="C57" s="24" t="str">
        <f>CONCATENATE('様式Ⅲ－1(男子)'!D184," (",'様式Ⅲ－1(男子)'!F184,")")</f>
        <v xml:space="preserve"> ()</v>
      </c>
      <c r="D57" s="24" t="str">
        <f>'様式Ⅲ－1(男子)'!E184</f>
        <v/>
      </c>
      <c r="E57" s="24">
        <v>1</v>
      </c>
      <c r="F57" s="24">
        <f>基本情報登録!$D$8</f>
        <v>0</v>
      </c>
      <c r="G57" s="24" t="str">
        <f>基本情報登録!$D$10</f>
        <v/>
      </c>
      <c r="H57" s="24" t="e">
        <f>'様式Ⅲ－1(男子)'!G184</f>
        <v>#N/A</v>
      </c>
      <c r="I57" s="24">
        <f>'様式Ⅲ－1(男子)'!C184</f>
        <v>0</v>
      </c>
      <c r="J57" s="24">
        <f>'様式Ⅲ－1(男子)'!K184</f>
        <v>0</v>
      </c>
      <c r="K57" s="24" t="str">
        <f>'様式Ⅲ－1(男子)'!N184</f>
        <v/>
      </c>
      <c r="L57" s="24">
        <f>'様式Ⅲ－1(男子)'!K185</f>
        <v>0</v>
      </c>
      <c r="M57" s="24" t="str">
        <f>'様式Ⅲ－1(男子)'!N185</f>
        <v/>
      </c>
      <c r="N57" s="24">
        <f>'様式Ⅲ－1(男子)'!K186</f>
        <v>0</v>
      </c>
      <c r="O57" s="24" t="str">
        <f>'様式Ⅲ－1(男子)'!N186</f>
        <v/>
      </c>
      <c r="S57" s="24"/>
    </row>
    <row r="58" spans="1:19">
      <c r="A58" s="20">
        <v>57</v>
      </c>
      <c r="B58" s="24" t="str">
        <f>'様式Ⅲ－1(男子)'!H187</f>
        <v/>
      </c>
      <c r="C58" s="24" t="str">
        <f>CONCATENATE('様式Ⅲ－1(男子)'!D187," (",'様式Ⅲ－1(男子)'!F187,")")</f>
        <v xml:space="preserve"> ()</v>
      </c>
      <c r="D58" s="24" t="str">
        <f>'様式Ⅲ－1(男子)'!E187</f>
        <v/>
      </c>
      <c r="E58" s="24">
        <v>1</v>
      </c>
      <c r="F58" s="24">
        <f>基本情報登録!$D$8</f>
        <v>0</v>
      </c>
      <c r="G58" s="24" t="str">
        <f>基本情報登録!$D$10</f>
        <v/>
      </c>
      <c r="H58" s="24" t="e">
        <f>'様式Ⅲ－1(男子)'!G187</f>
        <v>#N/A</v>
      </c>
      <c r="I58" s="24">
        <f>'様式Ⅲ－1(男子)'!C187</f>
        <v>0</v>
      </c>
      <c r="J58" s="24">
        <f>'様式Ⅲ－1(男子)'!K187</f>
        <v>0</v>
      </c>
      <c r="K58" s="24" t="str">
        <f>'様式Ⅲ－1(男子)'!N187</f>
        <v/>
      </c>
      <c r="L58" s="24">
        <f>'様式Ⅲ－1(男子)'!K188</f>
        <v>0</v>
      </c>
      <c r="M58" s="24" t="str">
        <f>'様式Ⅲ－1(男子)'!N188</f>
        <v/>
      </c>
      <c r="N58" s="24">
        <f>'様式Ⅲ－1(男子)'!K189</f>
        <v>0</v>
      </c>
      <c r="O58" s="24" t="str">
        <f>'様式Ⅲ－1(男子)'!N189</f>
        <v/>
      </c>
    </row>
    <row r="59" spans="1:19">
      <c r="A59" s="20">
        <v>58</v>
      </c>
      <c r="B59" s="24" t="str">
        <f>'様式Ⅲ－1(男子)'!H190</f>
        <v/>
      </c>
      <c r="C59" s="24" t="str">
        <f>CONCATENATE('様式Ⅲ－1(男子)'!D190," (",'様式Ⅲ－1(男子)'!F190,")")</f>
        <v xml:space="preserve"> ()</v>
      </c>
      <c r="D59" s="24" t="str">
        <f>'様式Ⅲ－1(男子)'!E190</f>
        <v/>
      </c>
      <c r="E59" s="24">
        <v>1</v>
      </c>
      <c r="F59" s="24">
        <f>基本情報登録!$D$8</f>
        <v>0</v>
      </c>
      <c r="G59" s="24" t="str">
        <f>基本情報登録!$D$10</f>
        <v/>
      </c>
      <c r="H59" s="24" t="e">
        <f>'様式Ⅲ－1(男子)'!G190</f>
        <v>#N/A</v>
      </c>
      <c r="I59" s="24">
        <f>'様式Ⅲ－1(男子)'!C190</f>
        <v>0</v>
      </c>
      <c r="J59" s="24">
        <f>'様式Ⅲ－1(男子)'!K190</f>
        <v>0</v>
      </c>
      <c r="K59" s="24" t="str">
        <f>'様式Ⅲ－1(男子)'!N190</f>
        <v/>
      </c>
      <c r="L59" s="24">
        <f>'様式Ⅲ－1(男子)'!K191</f>
        <v>0</v>
      </c>
      <c r="M59" s="24" t="str">
        <f>'様式Ⅲ－1(男子)'!N191</f>
        <v/>
      </c>
      <c r="N59" s="24">
        <f>'様式Ⅲ－1(男子)'!K192</f>
        <v>0</v>
      </c>
      <c r="O59" s="24" t="str">
        <f>'様式Ⅲ－1(男子)'!N192</f>
        <v/>
      </c>
    </row>
    <row r="60" spans="1:19">
      <c r="A60" s="20">
        <v>59</v>
      </c>
      <c r="B60" s="24" t="str">
        <f>'様式Ⅲ－1(男子)'!H193</f>
        <v/>
      </c>
      <c r="C60" s="24" t="str">
        <f>CONCATENATE('様式Ⅲ－1(男子)'!D193," (",'様式Ⅲ－1(男子)'!F193,")")</f>
        <v xml:space="preserve"> ()</v>
      </c>
      <c r="D60" s="24" t="str">
        <f>'様式Ⅲ－1(男子)'!E193</f>
        <v/>
      </c>
      <c r="E60" s="24">
        <v>1</v>
      </c>
      <c r="F60" s="24">
        <f>基本情報登録!$D$8</f>
        <v>0</v>
      </c>
      <c r="G60" s="24" t="str">
        <f>基本情報登録!$D$10</f>
        <v/>
      </c>
      <c r="H60" s="24" t="e">
        <f>'様式Ⅲ－1(男子)'!G193</f>
        <v>#N/A</v>
      </c>
      <c r="I60" s="24">
        <f>'様式Ⅲ－1(男子)'!C193</f>
        <v>0</v>
      </c>
      <c r="J60" s="24">
        <f>'様式Ⅲ－1(男子)'!K193</f>
        <v>0</v>
      </c>
      <c r="K60" s="24" t="str">
        <f>'様式Ⅲ－1(男子)'!N193</f>
        <v/>
      </c>
      <c r="L60" s="24">
        <f>'様式Ⅲ－1(男子)'!K194</f>
        <v>0</v>
      </c>
      <c r="M60" s="24" t="str">
        <f>'様式Ⅲ－1(男子)'!N194</f>
        <v/>
      </c>
      <c r="N60" s="24">
        <f>'様式Ⅲ－1(男子)'!K195</f>
        <v>0</v>
      </c>
      <c r="O60" s="24" t="str">
        <f>'様式Ⅲ－1(男子)'!N195</f>
        <v/>
      </c>
      <c r="S60" s="24"/>
    </row>
    <row r="61" spans="1:19">
      <c r="A61" s="20">
        <v>60</v>
      </c>
      <c r="B61" s="24" t="str">
        <f>'様式Ⅲ－1(男子)'!H196</f>
        <v/>
      </c>
      <c r="C61" s="24" t="str">
        <f>CONCATENATE('様式Ⅲ－1(男子)'!D196," (",'様式Ⅲ－1(男子)'!F196,")")</f>
        <v xml:space="preserve"> ()</v>
      </c>
      <c r="D61" s="24" t="str">
        <f>'様式Ⅲ－1(男子)'!E196</f>
        <v/>
      </c>
      <c r="E61" s="24">
        <v>1</v>
      </c>
      <c r="F61" s="24">
        <f>基本情報登録!$D$8</f>
        <v>0</v>
      </c>
      <c r="G61" s="24" t="str">
        <f>基本情報登録!$D$10</f>
        <v/>
      </c>
      <c r="H61" s="24" t="e">
        <f>'様式Ⅲ－1(男子)'!G196</f>
        <v>#N/A</v>
      </c>
      <c r="I61" s="24">
        <f>'様式Ⅲ－1(男子)'!C196</f>
        <v>0</v>
      </c>
      <c r="J61" s="24">
        <f>'様式Ⅲ－1(男子)'!K196</f>
        <v>0</v>
      </c>
      <c r="K61" s="24" t="str">
        <f>'様式Ⅲ－1(男子)'!N196</f>
        <v/>
      </c>
      <c r="L61" s="24">
        <f>'様式Ⅲ－1(男子)'!K197</f>
        <v>0</v>
      </c>
      <c r="M61" s="24" t="str">
        <f>'様式Ⅲ－1(男子)'!N197</f>
        <v/>
      </c>
      <c r="N61" s="24">
        <f>'様式Ⅲ－1(男子)'!K198</f>
        <v>0</v>
      </c>
      <c r="O61" s="24" t="str">
        <f>'様式Ⅲ－1(男子)'!N198</f>
        <v/>
      </c>
    </row>
    <row r="62" spans="1:19">
      <c r="A62" s="20">
        <v>61</v>
      </c>
      <c r="B62" s="24" t="str">
        <f>'様式Ⅲ－1(男子)'!H199</f>
        <v/>
      </c>
      <c r="C62" s="24" t="str">
        <f>CONCATENATE('様式Ⅲ－1(男子)'!D199," (",'様式Ⅲ－1(男子)'!F199,")")</f>
        <v xml:space="preserve"> ()</v>
      </c>
      <c r="D62" s="24" t="str">
        <f>'様式Ⅲ－1(男子)'!E199</f>
        <v/>
      </c>
      <c r="E62" s="24">
        <v>1</v>
      </c>
      <c r="F62" s="24">
        <f>基本情報登録!$D$8</f>
        <v>0</v>
      </c>
      <c r="G62" s="24" t="str">
        <f>基本情報登録!$D$10</f>
        <v/>
      </c>
      <c r="H62" s="24" t="e">
        <f>'様式Ⅲ－1(男子)'!G199</f>
        <v>#N/A</v>
      </c>
      <c r="I62" s="24">
        <f>'様式Ⅲ－1(男子)'!C199</f>
        <v>0</v>
      </c>
      <c r="J62" s="24">
        <f>'様式Ⅲ－1(男子)'!K199</f>
        <v>0</v>
      </c>
      <c r="K62" s="24" t="str">
        <f>'様式Ⅲ－1(男子)'!N199</f>
        <v/>
      </c>
      <c r="L62" s="24">
        <f>'様式Ⅲ－1(男子)'!K200</f>
        <v>0</v>
      </c>
      <c r="M62" s="24" t="str">
        <f>'様式Ⅲ－1(男子)'!N200</f>
        <v/>
      </c>
      <c r="N62" s="24">
        <f>'様式Ⅲ－1(男子)'!K201</f>
        <v>0</v>
      </c>
      <c r="O62" s="24" t="str">
        <f>'様式Ⅲ－1(男子)'!N201</f>
        <v/>
      </c>
    </row>
    <row r="63" spans="1:19">
      <c r="A63" s="20">
        <v>62</v>
      </c>
      <c r="B63" s="24" t="str">
        <f>'様式Ⅲ－1(男子)'!H202</f>
        <v/>
      </c>
      <c r="C63" s="24" t="str">
        <f>CONCATENATE('様式Ⅲ－1(男子)'!D202," (",'様式Ⅲ－1(男子)'!F202,")")</f>
        <v xml:space="preserve"> ()</v>
      </c>
      <c r="D63" s="24" t="str">
        <f>'様式Ⅲ－1(男子)'!E202</f>
        <v/>
      </c>
      <c r="E63" s="24">
        <v>1</v>
      </c>
      <c r="F63" s="24">
        <f>基本情報登録!$D$8</f>
        <v>0</v>
      </c>
      <c r="G63" s="24" t="str">
        <f>基本情報登録!$D$10</f>
        <v/>
      </c>
      <c r="H63" s="24" t="e">
        <f>'様式Ⅲ－1(男子)'!G202</f>
        <v>#N/A</v>
      </c>
      <c r="I63" s="24">
        <f>'様式Ⅲ－1(男子)'!C202</f>
        <v>0</v>
      </c>
      <c r="J63" s="24">
        <f>'様式Ⅲ－1(男子)'!K202</f>
        <v>0</v>
      </c>
      <c r="K63" s="24" t="str">
        <f>'様式Ⅲ－1(男子)'!N202</f>
        <v/>
      </c>
      <c r="L63" s="24">
        <f>'様式Ⅲ－1(男子)'!K203</f>
        <v>0</v>
      </c>
      <c r="M63" s="24" t="str">
        <f>'様式Ⅲ－1(男子)'!N203</f>
        <v/>
      </c>
      <c r="N63" s="24">
        <f>'様式Ⅲ－1(男子)'!K204</f>
        <v>0</v>
      </c>
      <c r="O63" s="24" t="str">
        <f>'様式Ⅲ－1(男子)'!N204</f>
        <v/>
      </c>
      <c r="S63" s="24"/>
    </row>
    <row r="64" spans="1:19">
      <c r="A64" s="20">
        <v>63</v>
      </c>
      <c r="B64" s="24" t="str">
        <f>'様式Ⅲ－1(男子)'!H205</f>
        <v/>
      </c>
      <c r="C64" s="24" t="str">
        <f>CONCATENATE('様式Ⅲ－1(男子)'!D205," (",'様式Ⅲ－1(男子)'!F205,")")</f>
        <v xml:space="preserve"> ()</v>
      </c>
      <c r="D64" s="24" t="str">
        <f>'様式Ⅲ－1(男子)'!E205</f>
        <v/>
      </c>
      <c r="E64" s="24">
        <v>1</v>
      </c>
      <c r="F64" s="24">
        <f>基本情報登録!$D$8</f>
        <v>0</v>
      </c>
      <c r="G64" s="24" t="str">
        <f>基本情報登録!$D$10</f>
        <v/>
      </c>
      <c r="H64" s="24" t="e">
        <f>'様式Ⅲ－1(男子)'!G205</f>
        <v>#N/A</v>
      </c>
      <c r="I64" s="24">
        <f>'様式Ⅲ－1(男子)'!C205</f>
        <v>0</v>
      </c>
      <c r="J64" s="24">
        <f>'様式Ⅲ－1(男子)'!K205</f>
        <v>0</v>
      </c>
      <c r="K64" s="24" t="str">
        <f>'様式Ⅲ－1(男子)'!N205</f>
        <v/>
      </c>
      <c r="L64" s="24">
        <f>'様式Ⅲ－1(男子)'!K206</f>
        <v>0</v>
      </c>
      <c r="M64" s="24" t="str">
        <f>'様式Ⅲ－1(男子)'!N206</f>
        <v/>
      </c>
      <c r="N64" s="24">
        <f>'様式Ⅲ－1(男子)'!K207</f>
        <v>0</v>
      </c>
      <c r="O64" s="24" t="str">
        <f>'様式Ⅲ－1(男子)'!N207</f>
        <v/>
      </c>
    </row>
    <row r="65" spans="1:19">
      <c r="A65" s="20">
        <v>64</v>
      </c>
      <c r="B65" s="24" t="str">
        <f>'様式Ⅲ－1(男子)'!H208</f>
        <v/>
      </c>
      <c r="C65" s="24" t="str">
        <f>CONCATENATE('様式Ⅲ－1(男子)'!D208," (",'様式Ⅲ－1(男子)'!F208,")")</f>
        <v xml:space="preserve"> ()</v>
      </c>
      <c r="D65" s="24" t="str">
        <f>'様式Ⅲ－1(男子)'!E208</f>
        <v/>
      </c>
      <c r="E65" s="24">
        <v>1</v>
      </c>
      <c r="F65" s="24">
        <f>基本情報登録!$D$8</f>
        <v>0</v>
      </c>
      <c r="G65" s="24" t="str">
        <f>基本情報登録!$D$10</f>
        <v/>
      </c>
      <c r="H65" s="24" t="e">
        <f>'様式Ⅲ－1(男子)'!G208</f>
        <v>#N/A</v>
      </c>
      <c r="I65" s="24">
        <f>'様式Ⅲ－1(男子)'!C208</f>
        <v>0</v>
      </c>
      <c r="J65" s="24">
        <f>'様式Ⅲ－1(男子)'!K208</f>
        <v>0</v>
      </c>
      <c r="K65" s="24" t="str">
        <f>'様式Ⅲ－1(男子)'!N208</f>
        <v/>
      </c>
      <c r="L65" s="24">
        <f>'様式Ⅲ－1(男子)'!K209</f>
        <v>0</v>
      </c>
      <c r="M65" s="24" t="str">
        <f>'様式Ⅲ－1(男子)'!N209</f>
        <v/>
      </c>
      <c r="N65" s="24">
        <f>'様式Ⅲ－1(男子)'!K210</f>
        <v>0</v>
      </c>
      <c r="O65" s="24" t="str">
        <f>'様式Ⅲ－1(男子)'!N210</f>
        <v/>
      </c>
    </row>
    <row r="66" spans="1:19">
      <c r="A66" s="20">
        <v>65</v>
      </c>
      <c r="B66" s="24" t="str">
        <f>'様式Ⅲ－1(男子)'!H211</f>
        <v/>
      </c>
      <c r="C66" s="24" t="str">
        <f>CONCATENATE('様式Ⅲ－1(男子)'!D211," (",'様式Ⅲ－1(男子)'!F211,")")</f>
        <v xml:space="preserve"> ()</v>
      </c>
      <c r="D66" s="24" t="str">
        <f>'様式Ⅲ－1(男子)'!E211</f>
        <v/>
      </c>
      <c r="E66" s="24">
        <v>1</v>
      </c>
      <c r="F66" s="24">
        <f>基本情報登録!$D$8</f>
        <v>0</v>
      </c>
      <c r="G66" s="24" t="str">
        <f>基本情報登録!$D$10</f>
        <v/>
      </c>
      <c r="H66" s="24" t="e">
        <f>'様式Ⅲ－1(男子)'!G211</f>
        <v>#N/A</v>
      </c>
      <c r="I66" s="24">
        <f>'様式Ⅲ－1(男子)'!C211</f>
        <v>0</v>
      </c>
      <c r="J66" s="24">
        <f>'様式Ⅲ－1(男子)'!K211</f>
        <v>0</v>
      </c>
      <c r="K66" s="24" t="str">
        <f>'様式Ⅲ－1(男子)'!N211</f>
        <v/>
      </c>
      <c r="L66" s="24">
        <f>'様式Ⅲ－1(男子)'!K212</f>
        <v>0</v>
      </c>
      <c r="M66" s="24" t="str">
        <f>'様式Ⅲ－1(男子)'!N212</f>
        <v/>
      </c>
      <c r="N66" s="24">
        <f>'様式Ⅲ－1(男子)'!K213</f>
        <v>0</v>
      </c>
      <c r="O66" s="24" t="str">
        <f>'様式Ⅲ－1(男子)'!N213</f>
        <v/>
      </c>
      <c r="S66" s="24"/>
    </row>
    <row r="67" spans="1:19">
      <c r="A67" s="20">
        <v>66</v>
      </c>
      <c r="B67" s="24" t="str">
        <f>'様式Ⅲ－1(男子)'!H214</f>
        <v/>
      </c>
      <c r="C67" s="24" t="str">
        <f>CONCATENATE('様式Ⅲ－1(男子)'!D214," (",'様式Ⅲ－1(男子)'!F214,")")</f>
        <v xml:space="preserve"> ()</v>
      </c>
      <c r="D67" s="24" t="str">
        <f>'様式Ⅲ－1(男子)'!E214</f>
        <v/>
      </c>
      <c r="E67" s="24">
        <v>1</v>
      </c>
      <c r="F67" s="24">
        <f>基本情報登録!$D$8</f>
        <v>0</v>
      </c>
      <c r="G67" s="24" t="str">
        <f>基本情報登録!$D$10</f>
        <v/>
      </c>
      <c r="H67" s="24" t="e">
        <f>'様式Ⅲ－1(男子)'!G214</f>
        <v>#N/A</v>
      </c>
      <c r="I67" s="24">
        <f>'様式Ⅲ－1(男子)'!C214</f>
        <v>0</v>
      </c>
      <c r="J67" s="24">
        <f>'様式Ⅲ－1(男子)'!K214</f>
        <v>0</v>
      </c>
      <c r="K67" s="24" t="str">
        <f>'様式Ⅲ－1(男子)'!N214</f>
        <v/>
      </c>
      <c r="L67" s="24">
        <f>'様式Ⅲ－1(男子)'!K215</f>
        <v>0</v>
      </c>
      <c r="M67" s="24" t="str">
        <f>'様式Ⅲ－1(男子)'!N215</f>
        <v/>
      </c>
      <c r="N67" s="24">
        <f>'様式Ⅲ－1(男子)'!K216</f>
        <v>0</v>
      </c>
      <c r="O67" s="24" t="str">
        <f>'様式Ⅲ－1(男子)'!N216</f>
        <v/>
      </c>
    </row>
    <row r="68" spans="1:19">
      <c r="A68" s="20">
        <v>67</v>
      </c>
      <c r="B68" s="24" t="str">
        <f>'様式Ⅲ－1(男子)'!H217</f>
        <v/>
      </c>
      <c r="C68" s="24" t="str">
        <f>CONCATENATE('様式Ⅲ－1(男子)'!D217," (",'様式Ⅲ－1(男子)'!F217,")")</f>
        <v xml:space="preserve"> ()</v>
      </c>
      <c r="D68" s="24" t="str">
        <f>'様式Ⅲ－1(男子)'!E217</f>
        <v/>
      </c>
      <c r="E68" s="24">
        <v>1</v>
      </c>
      <c r="F68" s="24">
        <f>基本情報登録!$D$8</f>
        <v>0</v>
      </c>
      <c r="G68" s="24" t="str">
        <f>基本情報登録!$D$10</f>
        <v/>
      </c>
      <c r="H68" s="24" t="e">
        <f>'様式Ⅲ－1(男子)'!G217</f>
        <v>#N/A</v>
      </c>
      <c r="I68" s="24">
        <f>'様式Ⅲ－1(男子)'!C217</f>
        <v>0</v>
      </c>
      <c r="J68" s="24">
        <f>'様式Ⅲ－1(男子)'!K217</f>
        <v>0</v>
      </c>
      <c r="K68" s="24" t="str">
        <f>'様式Ⅲ－1(男子)'!N217</f>
        <v/>
      </c>
      <c r="L68" s="24">
        <f>'様式Ⅲ－1(男子)'!K218</f>
        <v>0</v>
      </c>
      <c r="M68" s="24" t="str">
        <f>'様式Ⅲ－1(男子)'!N218</f>
        <v/>
      </c>
      <c r="N68" s="24">
        <f>'様式Ⅲ－1(男子)'!K219</f>
        <v>0</v>
      </c>
      <c r="O68" s="24" t="str">
        <f>'様式Ⅲ－1(男子)'!N219</f>
        <v/>
      </c>
    </row>
    <row r="69" spans="1:19">
      <c r="A69" s="20">
        <v>68</v>
      </c>
      <c r="B69" s="24" t="str">
        <f>'様式Ⅲ－1(男子)'!H220</f>
        <v/>
      </c>
      <c r="C69" s="24" t="str">
        <f>CONCATENATE('様式Ⅲ－1(男子)'!D220," (",'様式Ⅲ－1(男子)'!F220,")")</f>
        <v xml:space="preserve"> ()</v>
      </c>
      <c r="D69" s="24" t="str">
        <f>'様式Ⅲ－1(男子)'!E220</f>
        <v/>
      </c>
      <c r="E69" s="24">
        <v>1</v>
      </c>
      <c r="F69" s="24">
        <f>基本情報登録!$D$8</f>
        <v>0</v>
      </c>
      <c r="G69" s="24" t="str">
        <f>基本情報登録!$D$10</f>
        <v/>
      </c>
      <c r="H69" s="24" t="e">
        <f>'様式Ⅲ－1(男子)'!G220</f>
        <v>#N/A</v>
      </c>
      <c r="I69" s="24">
        <f>'様式Ⅲ－1(男子)'!C220</f>
        <v>0</v>
      </c>
      <c r="J69" s="24">
        <f>'様式Ⅲ－1(男子)'!K220</f>
        <v>0</v>
      </c>
      <c r="K69" s="24" t="str">
        <f>'様式Ⅲ－1(男子)'!N220</f>
        <v/>
      </c>
      <c r="L69" s="24">
        <f>'様式Ⅲ－1(男子)'!K221</f>
        <v>0</v>
      </c>
      <c r="M69" s="24" t="str">
        <f>'様式Ⅲ－1(男子)'!N221</f>
        <v/>
      </c>
      <c r="N69" s="24">
        <f>'様式Ⅲ－1(男子)'!K222</f>
        <v>0</v>
      </c>
      <c r="O69" s="24" t="str">
        <f>'様式Ⅲ－1(男子)'!N222</f>
        <v/>
      </c>
      <c r="S69" s="24"/>
    </row>
    <row r="70" spans="1:19">
      <c r="A70" s="20">
        <v>69</v>
      </c>
      <c r="B70" s="24" t="str">
        <f>'様式Ⅲ－1(男子)'!H223</f>
        <v/>
      </c>
      <c r="C70" s="24" t="str">
        <f>CONCATENATE('様式Ⅲ－1(男子)'!D223," (",'様式Ⅲ－1(男子)'!F223,")")</f>
        <v xml:space="preserve"> ()</v>
      </c>
      <c r="D70" s="24" t="str">
        <f>'様式Ⅲ－1(男子)'!E223</f>
        <v/>
      </c>
      <c r="E70" s="24">
        <v>1</v>
      </c>
      <c r="F70" s="24">
        <f>基本情報登録!$D$8</f>
        <v>0</v>
      </c>
      <c r="G70" s="24" t="str">
        <f>基本情報登録!$D$10</f>
        <v/>
      </c>
      <c r="H70" s="24" t="e">
        <f>'様式Ⅲ－1(男子)'!G223</f>
        <v>#N/A</v>
      </c>
      <c r="I70" s="24">
        <f>'様式Ⅲ－1(男子)'!C223</f>
        <v>0</v>
      </c>
      <c r="J70" s="24">
        <f>'様式Ⅲ－1(男子)'!K223</f>
        <v>0</v>
      </c>
      <c r="K70" s="24" t="str">
        <f>'様式Ⅲ－1(男子)'!N223</f>
        <v/>
      </c>
      <c r="L70" s="24">
        <f>'様式Ⅲ－1(男子)'!K224</f>
        <v>0</v>
      </c>
      <c r="M70" s="24" t="str">
        <f>'様式Ⅲ－1(男子)'!N224</f>
        <v/>
      </c>
      <c r="N70" s="24">
        <f>'様式Ⅲ－1(男子)'!K225</f>
        <v>0</v>
      </c>
      <c r="O70" s="24" t="str">
        <f>'様式Ⅲ－1(男子)'!N225</f>
        <v/>
      </c>
    </row>
    <row r="71" spans="1:19">
      <c r="A71" s="20">
        <v>70</v>
      </c>
      <c r="B71" s="24" t="str">
        <f>'様式Ⅲ－1(男子)'!H226</f>
        <v/>
      </c>
      <c r="C71" s="24" t="str">
        <f>CONCATENATE('様式Ⅲ－1(男子)'!D226," (",'様式Ⅲ－1(男子)'!F226,")")</f>
        <v xml:space="preserve"> ()</v>
      </c>
      <c r="D71" s="24" t="str">
        <f>'様式Ⅲ－1(男子)'!E226</f>
        <v/>
      </c>
      <c r="E71" s="24">
        <v>1</v>
      </c>
      <c r="F71" s="24">
        <f>基本情報登録!$D$8</f>
        <v>0</v>
      </c>
      <c r="G71" s="24" t="str">
        <f>基本情報登録!$D$10</f>
        <v/>
      </c>
      <c r="H71" s="24" t="e">
        <f>'様式Ⅲ－1(男子)'!G226</f>
        <v>#N/A</v>
      </c>
      <c r="I71" s="24">
        <f>'様式Ⅲ－1(男子)'!C226</f>
        <v>0</v>
      </c>
      <c r="J71" s="24">
        <f>'様式Ⅲ－1(男子)'!K226</f>
        <v>0</v>
      </c>
      <c r="K71" s="24" t="str">
        <f>'様式Ⅲ－1(男子)'!N226</f>
        <v/>
      </c>
      <c r="L71" s="24">
        <f>'様式Ⅲ－1(男子)'!K227</f>
        <v>0</v>
      </c>
      <c r="M71" s="24" t="str">
        <f>'様式Ⅲ－1(男子)'!N227</f>
        <v/>
      </c>
      <c r="N71" s="24">
        <f>'様式Ⅲ－1(男子)'!K228</f>
        <v>0</v>
      </c>
      <c r="O71" s="24" t="str">
        <f>'様式Ⅲ－1(男子)'!N228</f>
        <v/>
      </c>
    </row>
    <row r="72" spans="1:19">
      <c r="A72" s="20">
        <v>71</v>
      </c>
      <c r="B72" s="24" t="str">
        <f>'様式Ⅲ－1(男子)'!H229</f>
        <v/>
      </c>
      <c r="C72" s="24" t="str">
        <f>CONCATENATE('様式Ⅲ－1(男子)'!D229," (",'様式Ⅲ－1(男子)'!F229,")")</f>
        <v xml:space="preserve"> ()</v>
      </c>
      <c r="D72" s="24" t="str">
        <f>'様式Ⅲ－1(男子)'!E229</f>
        <v/>
      </c>
      <c r="E72" s="24">
        <v>1</v>
      </c>
      <c r="F72" s="24">
        <f>基本情報登録!$D$8</f>
        <v>0</v>
      </c>
      <c r="G72" s="24" t="str">
        <f>基本情報登録!$D$10</f>
        <v/>
      </c>
      <c r="H72" s="24" t="e">
        <f>'様式Ⅲ－1(男子)'!G229</f>
        <v>#N/A</v>
      </c>
      <c r="I72" s="24">
        <f>'様式Ⅲ－1(男子)'!C229</f>
        <v>0</v>
      </c>
      <c r="J72" s="24">
        <f>'様式Ⅲ－1(男子)'!K229</f>
        <v>0</v>
      </c>
      <c r="K72" s="24" t="str">
        <f>'様式Ⅲ－1(男子)'!N229</f>
        <v/>
      </c>
      <c r="L72" s="24">
        <f>'様式Ⅲ－1(男子)'!K230</f>
        <v>0</v>
      </c>
      <c r="M72" s="24" t="str">
        <f>'様式Ⅲ－1(男子)'!N230</f>
        <v/>
      </c>
      <c r="N72" s="24">
        <f>'様式Ⅲ－1(男子)'!K231</f>
        <v>0</v>
      </c>
      <c r="O72" s="24" t="str">
        <f>'様式Ⅲ－1(男子)'!N231</f>
        <v/>
      </c>
    </row>
    <row r="73" spans="1:19">
      <c r="A73" s="20">
        <v>72</v>
      </c>
      <c r="B73" s="24" t="str">
        <f>'様式Ⅲ－1(男子)'!H232</f>
        <v/>
      </c>
      <c r="C73" s="24" t="str">
        <f>CONCATENATE('様式Ⅲ－1(男子)'!D232," (",'様式Ⅲ－1(男子)'!F232,")")</f>
        <v xml:space="preserve"> ()</v>
      </c>
      <c r="D73" s="24" t="str">
        <f>'様式Ⅲ－1(男子)'!E232</f>
        <v/>
      </c>
      <c r="E73" s="24">
        <v>1</v>
      </c>
      <c r="F73" s="24">
        <f>基本情報登録!$D$8</f>
        <v>0</v>
      </c>
      <c r="G73" s="24" t="str">
        <f>基本情報登録!$D$10</f>
        <v/>
      </c>
      <c r="H73" s="24" t="e">
        <f>'様式Ⅲ－1(男子)'!G232</f>
        <v>#N/A</v>
      </c>
      <c r="I73" s="24">
        <f>'様式Ⅲ－1(男子)'!C232</f>
        <v>0</v>
      </c>
      <c r="J73" s="24">
        <f>'様式Ⅲ－1(男子)'!K232</f>
        <v>0</v>
      </c>
      <c r="K73" s="24" t="str">
        <f>'様式Ⅲ－1(男子)'!N232</f>
        <v/>
      </c>
      <c r="L73" s="24">
        <f>'様式Ⅲ－1(男子)'!K233</f>
        <v>0</v>
      </c>
      <c r="M73" s="24" t="str">
        <f>'様式Ⅲ－1(男子)'!N233</f>
        <v/>
      </c>
      <c r="N73" s="24">
        <f>'様式Ⅲ－1(男子)'!K234</f>
        <v>0</v>
      </c>
      <c r="O73" s="24" t="str">
        <f>'様式Ⅲ－1(男子)'!N234</f>
        <v/>
      </c>
    </row>
    <row r="74" spans="1:19">
      <c r="A74" s="20">
        <v>73</v>
      </c>
      <c r="B74" s="24" t="str">
        <f>'様式Ⅲ－1(男子)'!H235</f>
        <v/>
      </c>
      <c r="C74" s="24" t="str">
        <f>CONCATENATE('様式Ⅲ－1(男子)'!D235," (",'様式Ⅲ－1(男子)'!F235,")")</f>
        <v xml:space="preserve"> ()</v>
      </c>
      <c r="D74" s="24" t="str">
        <f>'様式Ⅲ－1(男子)'!E235</f>
        <v/>
      </c>
      <c r="E74" s="24">
        <v>1</v>
      </c>
      <c r="F74" s="24">
        <f>基本情報登録!$D$8</f>
        <v>0</v>
      </c>
      <c r="G74" s="24" t="str">
        <f>基本情報登録!$D$10</f>
        <v/>
      </c>
      <c r="H74" s="24" t="e">
        <f>'様式Ⅲ－1(男子)'!G235</f>
        <v>#N/A</v>
      </c>
      <c r="I74" s="24">
        <f>'様式Ⅲ－1(男子)'!C235</f>
        <v>0</v>
      </c>
      <c r="J74" s="24">
        <f>'様式Ⅲ－1(男子)'!K235</f>
        <v>0</v>
      </c>
      <c r="K74" s="24" t="str">
        <f>'様式Ⅲ－1(男子)'!N235</f>
        <v/>
      </c>
      <c r="L74" s="24">
        <f>'様式Ⅲ－1(男子)'!K236</f>
        <v>0</v>
      </c>
      <c r="M74" s="24" t="str">
        <f>'様式Ⅲ－1(男子)'!N236</f>
        <v/>
      </c>
      <c r="N74" s="24">
        <f>'様式Ⅲ－1(男子)'!K237</f>
        <v>0</v>
      </c>
      <c r="O74" s="24" t="str">
        <f>'様式Ⅲ－1(男子)'!N237</f>
        <v/>
      </c>
    </row>
    <row r="75" spans="1:19">
      <c r="A75" s="20">
        <v>74</v>
      </c>
      <c r="B75" s="24" t="str">
        <f>'様式Ⅲ－1(男子)'!H238</f>
        <v/>
      </c>
      <c r="C75" s="24" t="str">
        <f>CONCATENATE('様式Ⅲ－1(男子)'!D238," (",'様式Ⅲ－1(男子)'!F238,")")</f>
        <v xml:space="preserve"> ()</v>
      </c>
      <c r="D75" s="24" t="str">
        <f>'様式Ⅲ－1(男子)'!E238</f>
        <v/>
      </c>
      <c r="E75" s="24">
        <v>1</v>
      </c>
      <c r="F75" s="24">
        <f>基本情報登録!$D$8</f>
        <v>0</v>
      </c>
      <c r="G75" s="24" t="str">
        <f>基本情報登録!$D$10</f>
        <v/>
      </c>
      <c r="H75" s="24" t="e">
        <f>'様式Ⅲ－1(男子)'!G238</f>
        <v>#N/A</v>
      </c>
      <c r="I75" s="24">
        <f>'様式Ⅲ－1(男子)'!C238</f>
        <v>0</v>
      </c>
      <c r="J75" s="24">
        <f>'様式Ⅲ－1(男子)'!K238</f>
        <v>0</v>
      </c>
      <c r="K75" s="24" t="str">
        <f>'様式Ⅲ－1(男子)'!N238</f>
        <v/>
      </c>
      <c r="L75" s="24">
        <f>'様式Ⅲ－1(男子)'!K239</f>
        <v>0</v>
      </c>
      <c r="M75" s="24" t="str">
        <f>'様式Ⅲ－1(男子)'!N239</f>
        <v/>
      </c>
      <c r="N75" s="24">
        <f>'様式Ⅲ－1(男子)'!K240</f>
        <v>0</v>
      </c>
      <c r="O75" s="24" t="str">
        <f>'様式Ⅲ－1(男子)'!N240</f>
        <v/>
      </c>
    </row>
    <row r="76" spans="1:19">
      <c r="A76" s="20">
        <v>75</v>
      </c>
      <c r="B76" s="24" t="str">
        <f>'様式Ⅲ－1(男子)'!H241</f>
        <v/>
      </c>
      <c r="C76" s="24" t="str">
        <f>CONCATENATE('様式Ⅲ－1(男子)'!D241," (",'様式Ⅲ－1(男子)'!F241,")")</f>
        <v xml:space="preserve"> ()</v>
      </c>
      <c r="D76" s="24" t="str">
        <f>'様式Ⅲ－1(男子)'!E241</f>
        <v/>
      </c>
      <c r="E76" s="24">
        <v>1</v>
      </c>
      <c r="F76" s="24">
        <f>基本情報登録!$D$8</f>
        <v>0</v>
      </c>
      <c r="G76" s="24" t="str">
        <f>基本情報登録!$D$10</f>
        <v/>
      </c>
      <c r="H76" s="24" t="e">
        <f>'様式Ⅲ－1(男子)'!G241</f>
        <v>#N/A</v>
      </c>
      <c r="I76" s="24">
        <f>'様式Ⅲ－1(男子)'!C241</f>
        <v>0</v>
      </c>
      <c r="J76" s="24">
        <f>'様式Ⅲ－1(男子)'!K241</f>
        <v>0</v>
      </c>
      <c r="K76" s="24" t="str">
        <f>'様式Ⅲ－1(男子)'!N241</f>
        <v/>
      </c>
      <c r="L76" s="24">
        <f>'様式Ⅲ－1(男子)'!K242</f>
        <v>0</v>
      </c>
      <c r="M76" s="24" t="str">
        <f>'様式Ⅲ－1(男子)'!N242</f>
        <v/>
      </c>
      <c r="N76" s="24">
        <f>'様式Ⅲ－1(男子)'!K243</f>
        <v>0</v>
      </c>
      <c r="O76" s="24" t="str">
        <f>'様式Ⅲ－1(男子)'!N243</f>
        <v/>
      </c>
    </row>
    <row r="77" spans="1:19">
      <c r="A77" s="20">
        <v>76</v>
      </c>
      <c r="B77" s="24" t="str">
        <f>'様式Ⅲ－1(男子)'!H244</f>
        <v/>
      </c>
      <c r="C77" s="24" t="str">
        <f>CONCATENATE('様式Ⅲ－1(男子)'!D244," (",'様式Ⅲ－1(男子)'!F244,")")</f>
        <v xml:space="preserve"> ()</v>
      </c>
      <c r="D77" s="24" t="str">
        <f>'様式Ⅲ－1(男子)'!E244</f>
        <v/>
      </c>
      <c r="E77" s="24">
        <v>1</v>
      </c>
      <c r="F77" s="24">
        <f>基本情報登録!$D$8</f>
        <v>0</v>
      </c>
      <c r="G77" s="24" t="str">
        <f>基本情報登録!$D$10</f>
        <v/>
      </c>
      <c r="H77" s="24" t="e">
        <f>'様式Ⅲ－1(男子)'!G244</f>
        <v>#N/A</v>
      </c>
      <c r="I77" s="24">
        <f>'様式Ⅲ－1(男子)'!C244</f>
        <v>0</v>
      </c>
      <c r="J77" s="24">
        <f>'様式Ⅲ－1(男子)'!K244</f>
        <v>0</v>
      </c>
      <c r="K77" s="24" t="str">
        <f>'様式Ⅲ－1(男子)'!N244</f>
        <v/>
      </c>
      <c r="L77" s="24">
        <f>'様式Ⅲ－1(男子)'!K245</f>
        <v>0</v>
      </c>
      <c r="M77" s="24" t="str">
        <f>'様式Ⅲ－1(男子)'!N245</f>
        <v/>
      </c>
      <c r="N77" s="24">
        <f>'様式Ⅲ－1(男子)'!K246</f>
        <v>0</v>
      </c>
      <c r="O77" s="24" t="str">
        <f>'様式Ⅲ－1(男子)'!N246</f>
        <v/>
      </c>
    </row>
    <row r="78" spans="1:19">
      <c r="A78" s="20">
        <v>77</v>
      </c>
      <c r="B78" s="24" t="str">
        <f>'様式Ⅲ－1(男子)'!H247</f>
        <v/>
      </c>
      <c r="C78" s="24" t="str">
        <f>CONCATENATE('様式Ⅲ－1(男子)'!D247," (",'様式Ⅲ－1(男子)'!F247,")")</f>
        <v xml:space="preserve"> ()</v>
      </c>
      <c r="D78" s="24" t="str">
        <f>'様式Ⅲ－1(男子)'!E247</f>
        <v/>
      </c>
      <c r="E78" s="24">
        <v>1</v>
      </c>
      <c r="F78" s="24">
        <f>基本情報登録!$D$8</f>
        <v>0</v>
      </c>
      <c r="G78" s="24" t="str">
        <f>基本情報登録!$D$10</f>
        <v/>
      </c>
      <c r="H78" s="24" t="e">
        <f>'様式Ⅲ－1(男子)'!G247</f>
        <v>#N/A</v>
      </c>
      <c r="I78" s="24">
        <f>'様式Ⅲ－1(男子)'!C247</f>
        <v>0</v>
      </c>
      <c r="J78" s="24">
        <f>'様式Ⅲ－1(男子)'!K247</f>
        <v>0</v>
      </c>
      <c r="K78" s="24" t="str">
        <f>'様式Ⅲ－1(男子)'!N247</f>
        <v/>
      </c>
      <c r="L78" s="24">
        <f>'様式Ⅲ－1(男子)'!K248</f>
        <v>0</v>
      </c>
      <c r="M78" s="24" t="str">
        <f>'様式Ⅲ－1(男子)'!N248</f>
        <v/>
      </c>
      <c r="N78" s="24">
        <f>'様式Ⅲ－1(男子)'!K249</f>
        <v>0</v>
      </c>
      <c r="O78" s="24" t="str">
        <f>'様式Ⅲ－1(男子)'!N249</f>
        <v/>
      </c>
    </row>
    <row r="79" spans="1:19">
      <c r="A79" s="20">
        <v>78</v>
      </c>
      <c r="B79" s="24" t="str">
        <f>'様式Ⅲ－1(男子)'!H250</f>
        <v/>
      </c>
      <c r="C79" s="24" t="str">
        <f>CONCATENATE('様式Ⅲ－1(男子)'!D250," (",'様式Ⅲ－1(男子)'!F250,")")</f>
        <v xml:space="preserve"> ()</v>
      </c>
      <c r="D79" s="24" t="str">
        <f>'様式Ⅲ－1(男子)'!E250</f>
        <v/>
      </c>
      <c r="E79" s="24">
        <v>1</v>
      </c>
      <c r="F79" s="24">
        <f>基本情報登録!$D$8</f>
        <v>0</v>
      </c>
      <c r="G79" s="24" t="str">
        <f>基本情報登録!$D$10</f>
        <v/>
      </c>
      <c r="H79" s="24" t="e">
        <f>'様式Ⅲ－1(男子)'!G250</f>
        <v>#N/A</v>
      </c>
      <c r="I79" s="24">
        <f>'様式Ⅲ－1(男子)'!C250</f>
        <v>0</v>
      </c>
      <c r="J79" s="24">
        <f>'様式Ⅲ－1(男子)'!K250</f>
        <v>0</v>
      </c>
      <c r="K79" s="24" t="str">
        <f>'様式Ⅲ－1(男子)'!N250</f>
        <v/>
      </c>
      <c r="L79" s="24">
        <f>'様式Ⅲ－1(男子)'!K251</f>
        <v>0</v>
      </c>
      <c r="M79" s="24" t="str">
        <f>'様式Ⅲ－1(男子)'!N251</f>
        <v/>
      </c>
      <c r="N79" s="24">
        <f>'様式Ⅲ－1(男子)'!K252</f>
        <v>0</v>
      </c>
      <c r="O79" s="24" t="str">
        <f>'様式Ⅲ－1(男子)'!N252</f>
        <v/>
      </c>
    </row>
    <row r="80" spans="1:19">
      <c r="A80" s="20">
        <v>79</v>
      </c>
      <c r="B80" s="24" t="str">
        <f>'様式Ⅲ－1(男子)'!H253</f>
        <v/>
      </c>
      <c r="C80" s="24" t="str">
        <f>CONCATENATE('様式Ⅲ－1(男子)'!D253," (",'様式Ⅲ－1(男子)'!F253,")")</f>
        <v xml:space="preserve"> ()</v>
      </c>
      <c r="D80" s="24" t="str">
        <f>'様式Ⅲ－1(男子)'!E253</f>
        <v/>
      </c>
      <c r="E80" s="24">
        <v>1</v>
      </c>
      <c r="F80" s="24">
        <f>基本情報登録!$D$8</f>
        <v>0</v>
      </c>
      <c r="G80" s="24" t="str">
        <f>基本情報登録!$D$10</f>
        <v/>
      </c>
      <c r="H80" s="24" t="e">
        <f>'様式Ⅲ－1(男子)'!G253</f>
        <v>#N/A</v>
      </c>
      <c r="I80" s="24">
        <f>'様式Ⅲ－1(男子)'!C253</f>
        <v>0</v>
      </c>
      <c r="J80" s="24">
        <f>'様式Ⅲ－1(男子)'!K253</f>
        <v>0</v>
      </c>
      <c r="K80" s="24" t="str">
        <f>'様式Ⅲ－1(男子)'!N253</f>
        <v/>
      </c>
      <c r="L80" s="24">
        <f>'様式Ⅲ－1(男子)'!K254</f>
        <v>0</v>
      </c>
      <c r="M80" s="24" t="str">
        <f>'様式Ⅲ－1(男子)'!N254</f>
        <v/>
      </c>
      <c r="N80" s="24">
        <f>'様式Ⅲ－1(男子)'!K255</f>
        <v>0</v>
      </c>
      <c r="O80" s="24" t="str">
        <f>'様式Ⅲ－1(男子)'!N255</f>
        <v/>
      </c>
    </row>
    <row r="81" spans="1:15">
      <c r="A81" s="20">
        <v>80</v>
      </c>
      <c r="B81" s="24" t="str">
        <f>'様式Ⅲ－1(男子)'!H256</f>
        <v/>
      </c>
      <c r="C81" s="24" t="str">
        <f>CONCATENATE('様式Ⅲ－1(男子)'!D256," (",'様式Ⅲ－1(男子)'!F256,")")</f>
        <v xml:space="preserve"> ()</v>
      </c>
      <c r="D81" s="24" t="str">
        <f>'様式Ⅲ－1(男子)'!E256</f>
        <v/>
      </c>
      <c r="E81" s="24">
        <v>1</v>
      </c>
      <c r="F81" s="24">
        <f>基本情報登録!$D$8</f>
        <v>0</v>
      </c>
      <c r="G81" s="24" t="str">
        <f>基本情報登録!$D$10</f>
        <v/>
      </c>
      <c r="H81" s="24" t="e">
        <f>'様式Ⅲ－1(男子)'!G256</f>
        <v>#N/A</v>
      </c>
      <c r="I81" s="24">
        <f>'様式Ⅲ－1(男子)'!C256</f>
        <v>0</v>
      </c>
      <c r="J81" s="24">
        <f>'様式Ⅲ－1(男子)'!K256</f>
        <v>0</v>
      </c>
      <c r="K81" s="24" t="str">
        <f>'様式Ⅲ－1(男子)'!N256</f>
        <v/>
      </c>
      <c r="L81" s="24">
        <f>'様式Ⅲ－1(男子)'!K257</f>
        <v>0</v>
      </c>
      <c r="M81" s="24" t="str">
        <f>'様式Ⅲ－1(男子)'!N257</f>
        <v/>
      </c>
      <c r="N81" s="24">
        <f>'様式Ⅲ－1(男子)'!K258</f>
        <v>0</v>
      </c>
      <c r="O81" s="24" t="str">
        <f>'様式Ⅲ－1(男子)'!N258</f>
        <v/>
      </c>
    </row>
    <row r="82" spans="1:15">
      <c r="A82" s="20">
        <v>81</v>
      </c>
      <c r="B82" s="24" t="str">
        <f>'様式Ⅲ－1(男子)'!H259</f>
        <v/>
      </c>
      <c r="C82" s="24" t="str">
        <f>CONCATENATE('様式Ⅲ－1(男子)'!D259," (",'様式Ⅲ－1(男子)'!F259,")")</f>
        <v xml:space="preserve"> ()</v>
      </c>
      <c r="D82" s="24" t="str">
        <f>'様式Ⅲ－1(男子)'!E259</f>
        <v/>
      </c>
      <c r="E82" s="24">
        <v>1</v>
      </c>
      <c r="F82" s="24">
        <f>基本情報登録!$D$8</f>
        <v>0</v>
      </c>
      <c r="G82" s="24" t="str">
        <f>基本情報登録!$D$10</f>
        <v/>
      </c>
      <c r="H82" s="24" t="e">
        <f>'様式Ⅲ－1(男子)'!G259</f>
        <v>#N/A</v>
      </c>
      <c r="I82" s="24">
        <f>'様式Ⅲ－1(男子)'!C259</f>
        <v>0</v>
      </c>
      <c r="J82" s="24">
        <f>'様式Ⅲ－1(男子)'!K259</f>
        <v>0</v>
      </c>
      <c r="K82" s="24" t="str">
        <f>'様式Ⅲ－1(男子)'!N259</f>
        <v/>
      </c>
      <c r="L82" s="24">
        <f>'様式Ⅲ－1(男子)'!K260</f>
        <v>0</v>
      </c>
      <c r="M82" s="24" t="str">
        <f>'様式Ⅲ－1(男子)'!N260</f>
        <v/>
      </c>
      <c r="N82" s="24">
        <f>'様式Ⅲ－1(男子)'!K261</f>
        <v>0</v>
      </c>
      <c r="O82" s="24" t="str">
        <f>'様式Ⅲ－1(男子)'!N261</f>
        <v/>
      </c>
    </row>
    <row r="83" spans="1:15">
      <c r="A83" s="20">
        <v>82</v>
      </c>
      <c r="B83" s="24" t="str">
        <f>'様式Ⅲ－1(男子)'!H262</f>
        <v/>
      </c>
      <c r="C83" s="24" t="str">
        <f>CONCATENATE('様式Ⅲ－1(男子)'!D262," (",'様式Ⅲ－1(男子)'!F262,")")</f>
        <v xml:space="preserve"> ()</v>
      </c>
      <c r="D83" s="24" t="str">
        <f>'様式Ⅲ－1(男子)'!E262</f>
        <v/>
      </c>
      <c r="E83" s="24">
        <v>1</v>
      </c>
      <c r="F83" s="24">
        <f>基本情報登録!$D$8</f>
        <v>0</v>
      </c>
      <c r="G83" s="24" t="str">
        <f>基本情報登録!$D$10</f>
        <v/>
      </c>
      <c r="H83" s="24" t="e">
        <f>'様式Ⅲ－1(男子)'!G262</f>
        <v>#N/A</v>
      </c>
      <c r="I83" s="24">
        <f>'様式Ⅲ－1(男子)'!C262</f>
        <v>0</v>
      </c>
      <c r="J83" s="24">
        <f>'様式Ⅲ－1(男子)'!K262</f>
        <v>0</v>
      </c>
      <c r="K83" s="24" t="str">
        <f>'様式Ⅲ－1(男子)'!N262</f>
        <v/>
      </c>
      <c r="L83" s="24">
        <f>'様式Ⅲ－1(男子)'!K263</f>
        <v>0</v>
      </c>
      <c r="M83" s="24" t="str">
        <f>'様式Ⅲ－1(男子)'!N263</f>
        <v/>
      </c>
      <c r="N83" s="24">
        <f>'様式Ⅲ－1(男子)'!K264</f>
        <v>0</v>
      </c>
      <c r="O83" s="24" t="str">
        <f>'様式Ⅲ－1(男子)'!N264</f>
        <v/>
      </c>
    </row>
    <row r="84" spans="1:15">
      <c r="A84" s="20">
        <v>83</v>
      </c>
      <c r="B84" s="24" t="str">
        <f>'様式Ⅲ－1(男子)'!H265</f>
        <v/>
      </c>
      <c r="C84" s="24" t="str">
        <f>CONCATENATE('様式Ⅲ－1(男子)'!D265," (",'様式Ⅲ－1(男子)'!F265,")")</f>
        <v xml:space="preserve"> ()</v>
      </c>
      <c r="D84" s="24" t="str">
        <f>'様式Ⅲ－1(男子)'!E265</f>
        <v/>
      </c>
      <c r="E84" s="24">
        <v>1</v>
      </c>
      <c r="F84" s="24">
        <f>基本情報登録!$D$8</f>
        <v>0</v>
      </c>
      <c r="G84" s="24" t="str">
        <f>基本情報登録!$D$10</f>
        <v/>
      </c>
      <c r="H84" s="24" t="e">
        <f>'様式Ⅲ－1(男子)'!G265</f>
        <v>#N/A</v>
      </c>
      <c r="I84" s="24">
        <f>'様式Ⅲ－1(男子)'!C265</f>
        <v>0</v>
      </c>
      <c r="J84" s="24">
        <f>'様式Ⅲ－1(男子)'!K265</f>
        <v>0</v>
      </c>
      <c r="K84" s="24" t="str">
        <f>'様式Ⅲ－1(男子)'!N265</f>
        <v/>
      </c>
      <c r="L84" s="24">
        <f>'様式Ⅲ－1(男子)'!K266</f>
        <v>0</v>
      </c>
      <c r="M84" s="24" t="str">
        <f>'様式Ⅲ－1(男子)'!N266</f>
        <v/>
      </c>
      <c r="N84" s="24">
        <f>'様式Ⅲ－1(男子)'!K267</f>
        <v>0</v>
      </c>
      <c r="O84" s="24" t="str">
        <f>'様式Ⅲ－1(男子)'!N267</f>
        <v/>
      </c>
    </row>
    <row r="85" spans="1:15">
      <c r="A85" s="20">
        <v>84</v>
      </c>
      <c r="B85" s="24" t="str">
        <f>'様式Ⅲ－1(男子)'!H268</f>
        <v/>
      </c>
      <c r="C85" s="24" t="str">
        <f>CONCATENATE('様式Ⅲ－1(男子)'!D268," (",'様式Ⅲ－1(男子)'!F268,")")</f>
        <v xml:space="preserve"> ()</v>
      </c>
      <c r="D85" s="24" t="str">
        <f>'様式Ⅲ－1(男子)'!E268</f>
        <v/>
      </c>
      <c r="E85" s="24">
        <v>1</v>
      </c>
      <c r="F85" s="24">
        <f>基本情報登録!$D$8</f>
        <v>0</v>
      </c>
      <c r="G85" s="24" t="str">
        <f>基本情報登録!$D$10</f>
        <v/>
      </c>
      <c r="H85" s="24" t="e">
        <f>'様式Ⅲ－1(男子)'!G268</f>
        <v>#N/A</v>
      </c>
      <c r="I85" s="24">
        <f>'様式Ⅲ－1(男子)'!C268</f>
        <v>0</v>
      </c>
      <c r="J85" s="24">
        <f>'様式Ⅲ－1(男子)'!K268</f>
        <v>0</v>
      </c>
      <c r="K85" s="24" t="str">
        <f>'様式Ⅲ－1(男子)'!N268</f>
        <v/>
      </c>
      <c r="L85" s="24">
        <f>'様式Ⅲ－1(男子)'!K269</f>
        <v>0</v>
      </c>
      <c r="M85" s="24" t="str">
        <f>'様式Ⅲ－1(男子)'!N269</f>
        <v/>
      </c>
      <c r="N85" s="24">
        <f>'様式Ⅲ－1(男子)'!K270</f>
        <v>0</v>
      </c>
      <c r="O85" s="24" t="str">
        <f>'様式Ⅲ－1(男子)'!N270</f>
        <v/>
      </c>
    </row>
    <row r="86" spans="1:15">
      <c r="A86" s="20">
        <v>85</v>
      </c>
      <c r="B86" s="24" t="str">
        <f>'様式Ⅲ－1(男子)'!H271</f>
        <v/>
      </c>
      <c r="C86" s="24" t="str">
        <f>CONCATENATE('様式Ⅲ－1(男子)'!D271," (",'様式Ⅲ－1(男子)'!F271,")")</f>
        <v xml:space="preserve"> ()</v>
      </c>
      <c r="D86" s="24" t="str">
        <f>'様式Ⅲ－1(男子)'!E271</f>
        <v/>
      </c>
      <c r="E86" s="24">
        <v>1</v>
      </c>
      <c r="F86" s="24">
        <f>基本情報登録!$D$8</f>
        <v>0</v>
      </c>
      <c r="G86" s="24" t="str">
        <f>基本情報登録!$D$10</f>
        <v/>
      </c>
      <c r="H86" s="24" t="e">
        <f>'様式Ⅲ－1(男子)'!G271</f>
        <v>#N/A</v>
      </c>
      <c r="I86" s="24">
        <f>'様式Ⅲ－1(男子)'!C271</f>
        <v>0</v>
      </c>
      <c r="J86" s="24">
        <f>'様式Ⅲ－1(男子)'!K271</f>
        <v>0</v>
      </c>
      <c r="K86" s="24" t="str">
        <f>'様式Ⅲ－1(男子)'!N271</f>
        <v/>
      </c>
      <c r="L86" s="24">
        <f>'様式Ⅲ－1(男子)'!K272</f>
        <v>0</v>
      </c>
      <c r="M86" s="24" t="str">
        <f>'様式Ⅲ－1(男子)'!N272</f>
        <v/>
      </c>
      <c r="N86" s="24">
        <f>'様式Ⅲ－1(男子)'!K273</f>
        <v>0</v>
      </c>
      <c r="O86" s="24" t="str">
        <f>'様式Ⅲ－1(男子)'!N273</f>
        <v/>
      </c>
    </row>
    <row r="87" spans="1:15">
      <c r="A87" s="20">
        <v>86</v>
      </c>
      <c r="B87" s="24" t="str">
        <f>'様式Ⅲ－1(男子)'!H274</f>
        <v/>
      </c>
      <c r="C87" s="24" t="str">
        <f>CONCATENATE('様式Ⅲ－1(男子)'!D274," (",'様式Ⅲ－1(男子)'!F274,")")</f>
        <v xml:space="preserve"> ()</v>
      </c>
      <c r="D87" s="24" t="str">
        <f>'様式Ⅲ－1(男子)'!E274</f>
        <v/>
      </c>
      <c r="E87" s="24">
        <v>1</v>
      </c>
      <c r="F87" s="24">
        <f>基本情報登録!$D$8</f>
        <v>0</v>
      </c>
      <c r="G87" s="24" t="str">
        <f>基本情報登録!$D$10</f>
        <v/>
      </c>
      <c r="H87" s="24" t="e">
        <f>'様式Ⅲ－1(男子)'!G274</f>
        <v>#N/A</v>
      </c>
      <c r="I87" s="24">
        <f>'様式Ⅲ－1(男子)'!C274</f>
        <v>0</v>
      </c>
      <c r="J87" s="24">
        <f>'様式Ⅲ－1(男子)'!K274</f>
        <v>0</v>
      </c>
      <c r="K87" s="24" t="str">
        <f>'様式Ⅲ－1(男子)'!N274</f>
        <v/>
      </c>
      <c r="L87" s="24">
        <f>'様式Ⅲ－1(男子)'!K275</f>
        <v>0</v>
      </c>
      <c r="M87" s="24" t="str">
        <f>'様式Ⅲ－1(男子)'!N275</f>
        <v/>
      </c>
      <c r="N87" s="24">
        <f>'様式Ⅲ－1(男子)'!K276</f>
        <v>0</v>
      </c>
      <c r="O87" s="24" t="str">
        <f>'様式Ⅲ－1(男子)'!N276</f>
        <v/>
      </c>
    </row>
    <row r="88" spans="1:15">
      <c r="A88" s="20">
        <v>87</v>
      </c>
      <c r="B88" s="24" t="str">
        <f>'様式Ⅲ－1(男子)'!H277</f>
        <v/>
      </c>
      <c r="C88" s="24" t="str">
        <f>CONCATENATE('様式Ⅲ－1(男子)'!D277," (",'様式Ⅲ－1(男子)'!F277,")")</f>
        <v xml:space="preserve"> ()</v>
      </c>
      <c r="D88" s="24" t="str">
        <f>'様式Ⅲ－1(男子)'!E277</f>
        <v/>
      </c>
      <c r="E88" s="24">
        <v>1</v>
      </c>
      <c r="F88" s="24">
        <f>基本情報登録!$D$8</f>
        <v>0</v>
      </c>
      <c r="G88" s="24" t="str">
        <f>基本情報登録!$D$10</f>
        <v/>
      </c>
      <c r="H88" s="24" t="e">
        <f>'様式Ⅲ－1(男子)'!G277</f>
        <v>#N/A</v>
      </c>
      <c r="I88" s="24">
        <f>'様式Ⅲ－1(男子)'!C277</f>
        <v>0</v>
      </c>
      <c r="J88" s="24">
        <f>'様式Ⅲ－1(男子)'!K277</f>
        <v>0</v>
      </c>
      <c r="K88" s="24" t="str">
        <f>'様式Ⅲ－1(男子)'!N277</f>
        <v/>
      </c>
      <c r="L88" s="24">
        <f>'様式Ⅲ－1(男子)'!K278</f>
        <v>0</v>
      </c>
      <c r="M88" s="24" t="str">
        <f>'様式Ⅲ－1(男子)'!N278</f>
        <v/>
      </c>
      <c r="N88" s="24">
        <f>'様式Ⅲ－1(男子)'!K279</f>
        <v>0</v>
      </c>
      <c r="O88" s="24" t="str">
        <f>'様式Ⅲ－1(男子)'!N279</f>
        <v/>
      </c>
    </row>
    <row r="89" spans="1:15">
      <c r="A89" s="20">
        <v>88</v>
      </c>
      <c r="B89" s="24" t="str">
        <f>'様式Ⅲ－1(男子)'!H280</f>
        <v/>
      </c>
      <c r="C89" s="24" t="str">
        <f>CONCATENATE('様式Ⅲ－1(男子)'!D280," (",'様式Ⅲ－1(男子)'!F280,")")</f>
        <v xml:space="preserve"> ()</v>
      </c>
      <c r="D89" s="24" t="str">
        <f>'様式Ⅲ－1(男子)'!E280</f>
        <v/>
      </c>
      <c r="E89" s="24">
        <v>1</v>
      </c>
      <c r="F89" s="24">
        <f>基本情報登録!$D$8</f>
        <v>0</v>
      </c>
      <c r="G89" s="24" t="str">
        <f>基本情報登録!$D$10</f>
        <v/>
      </c>
      <c r="H89" s="24" t="e">
        <f>'様式Ⅲ－1(男子)'!G280</f>
        <v>#N/A</v>
      </c>
      <c r="I89" s="24">
        <f>'様式Ⅲ－1(男子)'!C280</f>
        <v>0</v>
      </c>
      <c r="J89" s="24">
        <f>'様式Ⅲ－1(男子)'!K280</f>
        <v>0</v>
      </c>
      <c r="K89" s="24" t="str">
        <f>'様式Ⅲ－1(男子)'!N280</f>
        <v/>
      </c>
      <c r="L89" s="24">
        <f>'様式Ⅲ－1(男子)'!K281</f>
        <v>0</v>
      </c>
      <c r="M89" s="24" t="str">
        <f>'様式Ⅲ－1(男子)'!N281</f>
        <v/>
      </c>
      <c r="N89" s="24">
        <f>'様式Ⅲ－1(男子)'!K282</f>
        <v>0</v>
      </c>
      <c r="O89" s="24" t="str">
        <f>'様式Ⅲ－1(男子)'!N282</f>
        <v/>
      </c>
    </row>
    <row r="90" spans="1:15">
      <c r="A90" s="20">
        <v>89</v>
      </c>
      <c r="B90" s="24" t="str">
        <f>'様式Ⅲ－1(男子)'!H283</f>
        <v/>
      </c>
      <c r="C90" s="24" t="str">
        <f>CONCATENATE('様式Ⅲ－1(男子)'!D283," (",'様式Ⅲ－1(男子)'!F283,")")</f>
        <v xml:space="preserve"> ()</v>
      </c>
      <c r="D90" s="24" t="str">
        <f>'様式Ⅲ－1(男子)'!E283</f>
        <v/>
      </c>
      <c r="E90" s="24">
        <v>1</v>
      </c>
      <c r="F90" s="24">
        <f>基本情報登録!$D$8</f>
        <v>0</v>
      </c>
      <c r="G90" s="24" t="str">
        <f>基本情報登録!$D$10</f>
        <v/>
      </c>
      <c r="H90" s="24" t="e">
        <f>'様式Ⅲ－1(男子)'!G283</f>
        <v>#N/A</v>
      </c>
      <c r="I90" s="24">
        <f>'様式Ⅲ－1(男子)'!C283</f>
        <v>0</v>
      </c>
      <c r="J90" s="24">
        <f>'様式Ⅲ－1(男子)'!K283</f>
        <v>0</v>
      </c>
      <c r="K90" s="24" t="str">
        <f>'様式Ⅲ－1(男子)'!N283</f>
        <v/>
      </c>
      <c r="L90" s="24">
        <f>'様式Ⅲ－1(男子)'!K284</f>
        <v>0</v>
      </c>
      <c r="M90" s="24" t="str">
        <f>'様式Ⅲ－1(男子)'!N284</f>
        <v/>
      </c>
      <c r="N90" s="24">
        <f>'様式Ⅲ－1(男子)'!K285</f>
        <v>0</v>
      </c>
      <c r="O90" s="24" t="str">
        <f>'様式Ⅲ－1(男子)'!N285</f>
        <v/>
      </c>
    </row>
    <row r="91" spans="1:15">
      <c r="A91" s="20">
        <v>90</v>
      </c>
      <c r="B91" s="24" t="str">
        <f>'様式Ⅲ－1(男子)'!H286</f>
        <v/>
      </c>
      <c r="C91" s="24" t="str">
        <f>CONCATENATE('様式Ⅲ－1(男子)'!D286," (",'様式Ⅲ－1(男子)'!F286,")")</f>
        <v xml:space="preserve"> ()</v>
      </c>
      <c r="D91" s="24" t="str">
        <f>'様式Ⅲ－1(男子)'!E286</f>
        <v/>
      </c>
      <c r="E91" s="24">
        <v>1</v>
      </c>
      <c r="F91" s="24">
        <f>基本情報登録!$D$8</f>
        <v>0</v>
      </c>
      <c r="G91" s="24" t="str">
        <f>基本情報登録!$D$10</f>
        <v/>
      </c>
      <c r="H91" s="24" t="e">
        <f>'様式Ⅲ－1(男子)'!G286</f>
        <v>#N/A</v>
      </c>
      <c r="I91" s="24">
        <f>'様式Ⅲ－1(男子)'!C286</f>
        <v>0</v>
      </c>
      <c r="J91" s="24">
        <f>'様式Ⅲ－1(男子)'!K286</f>
        <v>0</v>
      </c>
      <c r="K91" s="24" t="str">
        <f>'様式Ⅲ－1(男子)'!N286</f>
        <v/>
      </c>
      <c r="L91" s="24">
        <f>'様式Ⅲ－1(男子)'!K287</f>
        <v>0</v>
      </c>
      <c r="M91" s="24" t="str">
        <f>'様式Ⅲ－1(男子)'!N287</f>
        <v/>
      </c>
      <c r="N91" s="24">
        <f>'様式Ⅲ－1(男子)'!K288</f>
        <v>0</v>
      </c>
      <c r="O91" s="24" t="str">
        <f>'様式Ⅲ－1(男子)'!N288</f>
        <v/>
      </c>
    </row>
    <row r="92" spans="1:15">
      <c r="A92" s="20">
        <v>91</v>
      </c>
      <c r="B92" s="24" t="str">
        <f>'様式Ⅲ－1(男子)'!H289</f>
        <v/>
      </c>
      <c r="C92" s="24" t="str">
        <f>CONCATENATE('様式Ⅲ－1(男子)'!D289," (",'様式Ⅲ－1(男子)'!F289,")")</f>
        <v xml:space="preserve"> ()</v>
      </c>
      <c r="D92" s="24" t="str">
        <f>'様式Ⅲ－1(男子)'!E289</f>
        <v/>
      </c>
      <c r="E92" s="24">
        <v>1</v>
      </c>
      <c r="F92" s="24">
        <f>基本情報登録!$D$8</f>
        <v>0</v>
      </c>
      <c r="G92" s="24" t="str">
        <f>基本情報登録!$D$10</f>
        <v/>
      </c>
      <c r="H92" s="24" t="e">
        <f>'様式Ⅲ－1(男子)'!G289</f>
        <v>#N/A</v>
      </c>
      <c r="I92" s="24">
        <f>'様式Ⅲ－1(男子)'!C289</f>
        <v>0</v>
      </c>
      <c r="J92" s="24">
        <f>'様式Ⅲ－1(男子)'!K289</f>
        <v>0</v>
      </c>
      <c r="K92" s="24" t="str">
        <f>'様式Ⅲ－1(男子)'!N289</f>
        <v/>
      </c>
      <c r="L92" s="24">
        <f>'様式Ⅲ－1(男子)'!K290</f>
        <v>0</v>
      </c>
      <c r="M92" s="24" t="str">
        <f>'様式Ⅲ－1(男子)'!N290</f>
        <v/>
      </c>
      <c r="N92" s="24">
        <f>'様式Ⅲ－1(男子)'!K291</f>
        <v>0</v>
      </c>
      <c r="O92" s="24" t="str">
        <f>'様式Ⅲ－1(男子)'!N291</f>
        <v/>
      </c>
    </row>
    <row r="93" spans="1:15">
      <c r="A93" s="20">
        <v>92</v>
      </c>
      <c r="B93" s="24" t="str">
        <f>'様式Ⅲ－1(男子)'!H292</f>
        <v/>
      </c>
      <c r="C93" s="24" t="str">
        <f>CONCATENATE('様式Ⅲ－1(男子)'!D292," (",'様式Ⅲ－1(男子)'!F292,")")</f>
        <v xml:space="preserve"> ()</v>
      </c>
      <c r="D93" s="24" t="str">
        <f>'様式Ⅲ－1(男子)'!E292</f>
        <v/>
      </c>
      <c r="E93" s="24">
        <v>1</v>
      </c>
      <c r="F93" s="24">
        <f>基本情報登録!$D$8</f>
        <v>0</v>
      </c>
      <c r="G93" s="24" t="str">
        <f>基本情報登録!$D$10</f>
        <v/>
      </c>
      <c r="H93" s="24" t="e">
        <f>'様式Ⅲ－1(男子)'!G292</f>
        <v>#N/A</v>
      </c>
      <c r="I93" s="24">
        <f>'様式Ⅲ－1(男子)'!C292</f>
        <v>0</v>
      </c>
      <c r="J93" s="24">
        <f>'様式Ⅲ－1(男子)'!K292</f>
        <v>0</v>
      </c>
      <c r="K93" s="24" t="str">
        <f>'様式Ⅲ－1(男子)'!N292</f>
        <v/>
      </c>
      <c r="L93" s="24">
        <f>'様式Ⅲ－1(男子)'!K293</f>
        <v>0</v>
      </c>
      <c r="M93" s="24" t="str">
        <f>'様式Ⅲ－1(男子)'!N293</f>
        <v/>
      </c>
      <c r="N93" s="24">
        <f>'様式Ⅲ－1(男子)'!K294</f>
        <v>0</v>
      </c>
      <c r="O93" s="24" t="str">
        <f>'様式Ⅲ－1(男子)'!N294</f>
        <v/>
      </c>
    </row>
    <row r="94" spans="1:15">
      <c r="A94" s="20">
        <v>93</v>
      </c>
      <c r="B94" s="24" t="str">
        <f>'様式Ⅲ－1(男子)'!H295</f>
        <v/>
      </c>
      <c r="C94" s="24" t="str">
        <f>CONCATENATE('様式Ⅲ－1(男子)'!D295," (",'様式Ⅲ－1(男子)'!F295,")")</f>
        <v xml:space="preserve"> ()</v>
      </c>
      <c r="D94" s="24" t="str">
        <f>'様式Ⅲ－1(男子)'!E295</f>
        <v/>
      </c>
      <c r="E94" s="24">
        <v>1</v>
      </c>
      <c r="F94" s="24">
        <f>基本情報登録!$D$8</f>
        <v>0</v>
      </c>
      <c r="G94" s="24" t="str">
        <f>基本情報登録!$D$10</f>
        <v/>
      </c>
      <c r="H94" s="24" t="e">
        <f>'様式Ⅲ－1(男子)'!G295</f>
        <v>#N/A</v>
      </c>
      <c r="I94" s="24">
        <f>'様式Ⅲ－1(男子)'!C295</f>
        <v>0</v>
      </c>
      <c r="J94" s="24">
        <f>'様式Ⅲ－1(男子)'!K295</f>
        <v>0</v>
      </c>
      <c r="K94" s="24" t="str">
        <f>'様式Ⅲ－1(男子)'!N295</f>
        <v/>
      </c>
      <c r="L94" s="24">
        <f>'様式Ⅲ－1(男子)'!K296</f>
        <v>0</v>
      </c>
      <c r="M94" s="24" t="str">
        <f>'様式Ⅲ－1(男子)'!N296</f>
        <v/>
      </c>
      <c r="N94" s="24">
        <f>'様式Ⅲ－1(男子)'!K297</f>
        <v>0</v>
      </c>
      <c r="O94" s="24" t="str">
        <f>'様式Ⅲ－1(男子)'!N297</f>
        <v/>
      </c>
    </row>
    <row r="95" spans="1:15">
      <c r="A95" s="20">
        <v>94</v>
      </c>
      <c r="B95" s="24" t="str">
        <f>'様式Ⅲ－1(男子)'!H298</f>
        <v/>
      </c>
      <c r="C95" s="24" t="str">
        <f>CONCATENATE('様式Ⅲ－1(男子)'!D298," (",'様式Ⅲ－1(男子)'!F298,")")</f>
        <v xml:space="preserve"> ()</v>
      </c>
      <c r="D95" s="24" t="str">
        <f>'様式Ⅲ－1(男子)'!E298</f>
        <v/>
      </c>
      <c r="E95" s="24">
        <v>1</v>
      </c>
      <c r="F95" s="24">
        <f>基本情報登録!$D$8</f>
        <v>0</v>
      </c>
      <c r="G95" s="24" t="str">
        <f>基本情報登録!$D$10</f>
        <v/>
      </c>
      <c r="H95" s="24" t="e">
        <f>'様式Ⅲ－1(男子)'!G298</f>
        <v>#N/A</v>
      </c>
      <c r="I95" s="24">
        <f>'様式Ⅲ－1(男子)'!C298</f>
        <v>0</v>
      </c>
      <c r="J95" s="24">
        <f>'様式Ⅲ－1(男子)'!K298</f>
        <v>0</v>
      </c>
      <c r="K95" s="24" t="str">
        <f>'様式Ⅲ－1(男子)'!N298</f>
        <v/>
      </c>
      <c r="L95" s="24">
        <f>'様式Ⅲ－1(男子)'!K299</f>
        <v>0</v>
      </c>
      <c r="M95" s="24" t="str">
        <f>'様式Ⅲ－1(男子)'!N299</f>
        <v/>
      </c>
      <c r="N95" s="24">
        <f>'様式Ⅲ－1(男子)'!K300</f>
        <v>0</v>
      </c>
      <c r="O95" s="24" t="str">
        <f>'様式Ⅲ－1(男子)'!N300</f>
        <v/>
      </c>
    </row>
    <row r="96" spans="1:15">
      <c r="A96" s="20">
        <v>95</v>
      </c>
      <c r="B96" s="24" t="str">
        <f>'様式Ⅲ－1(男子)'!H301</f>
        <v/>
      </c>
      <c r="C96" s="24" t="str">
        <f>CONCATENATE('様式Ⅲ－1(男子)'!D301," (",'様式Ⅲ－1(男子)'!F301,")")</f>
        <v xml:space="preserve"> ()</v>
      </c>
      <c r="D96" s="24" t="str">
        <f>'様式Ⅲ－1(男子)'!E301</f>
        <v/>
      </c>
      <c r="E96" s="24">
        <v>1</v>
      </c>
      <c r="F96" s="24">
        <f>基本情報登録!$D$8</f>
        <v>0</v>
      </c>
      <c r="G96" s="24" t="str">
        <f>基本情報登録!$D$10</f>
        <v/>
      </c>
      <c r="H96" s="24" t="e">
        <f>'様式Ⅲ－1(男子)'!G301</f>
        <v>#N/A</v>
      </c>
      <c r="I96" s="24">
        <f>'様式Ⅲ－1(男子)'!C301</f>
        <v>0</v>
      </c>
      <c r="J96" s="24">
        <f>'様式Ⅲ－1(男子)'!K301</f>
        <v>0</v>
      </c>
      <c r="K96" s="24" t="str">
        <f>'様式Ⅲ－1(男子)'!N301</f>
        <v/>
      </c>
      <c r="L96" s="24">
        <f>'様式Ⅲ－1(男子)'!K302</f>
        <v>0</v>
      </c>
      <c r="M96" s="24" t="str">
        <f>'様式Ⅲ－1(男子)'!N302</f>
        <v/>
      </c>
      <c r="N96" s="24">
        <f>'様式Ⅲ－1(男子)'!K303</f>
        <v>0</v>
      </c>
      <c r="O96" s="24" t="str">
        <f>'様式Ⅲ－1(男子)'!N303</f>
        <v/>
      </c>
    </row>
    <row r="97" spans="1:15">
      <c r="A97" s="20">
        <v>96</v>
      </c>
      <c r="B97" s="24" t="str">
        <f>'様式Ⅲ－1(男子)'!H304</f>
        <v/>
      </c>
      <c r="C97" s="24" t="str">
        <f>CONCATENATE('様式Ⅲ－1(男子)'!D304," (",'様式Ⅲ－1(男子)'!F304,")")</f>
        <v xml:space="preserve"> ()</v>
      </c>
      <c r="D97" s="24" t="str">
        <f>'様式Ⅲ－1(男子)'!E304</f>
        <v/>
      </c>
      <c r="E97" s="24">
        <v>1</v>
      </c>
      <c r="F97" s="24">
        <f>基本情報登録!$D$8</f>
        <v>0</v>
      </c>
      <c r="G97" s="24" t="str">
        <f>基本情報登録!$D$10</f>
        <v/>
      </c>
      <c r="H97" s="24" t="e">
        <f>'様式Ⅲ－1(男子)'!G304</f>
        <v>#N/A</v>
      </c>
      <c r="I97" s="24">
        <f>'様式Ⅲ－1(男子)'!C304</f>
        <v>0</v>
      </c>
      <c r="J97" s="24">
        <f>'様式Ⅲ－1(男子)'!K304</f>
        <v>0</v>
      </c>
      <c r="K97" s="24" t="str">
        <f>'様式Ⅲ－1(男子)'!N304</f>
        <v/>
      </c>
      <c r="L97" s="24">
        <f>'様式Ⅲ－1(男子)'!K305</f>
        <v>0</v>
      </c>
      <c r="M97" s="24" t="str">
        <f>'様式Ⅲ－1(男子)'!N305</f>
        <v/>
      </c>
      <c r="N97" s="24">
        <f>'様式Ⅲ－1(男子)'!K306</f>
        <v>0</v>
      </c>
      <c r="O97" s="24" t="str">
        <f>'様式Ⅲ－1(男子)'!N306</f>
        <v/>
      </c>
    </row>
    <row r="98" spans="1:15">
      <c r="A98" s="20">
        <v>97</v>
      </c>
      <c r="B98" s="24" t="str">
        <f>'様式Ⅲ－1(男子)'!H307</f>
        <v/>
      </c>
      <c r="C98" s="24" t="str">
        <f>CONCATENATE('様式Ⅲ－1(男子)'!D307," (",'様式Ⅲ－1(男子)'!F307,")")</f>
        <v xml:space="preserve"> ()</v>
      </c>
      <c r="D98" s="24" t="str">
        <f>'様式Ⅲ－1(男子)'!E307</f>
        <v/>
      </c>
      <c r="E98" s="24">
        <v>1</v>
      </c>
      <c r="F98" s="24">
        <f>基本情報登録!$D$8</f>
        <v>0</v>
      </c>
      <c r="G98" s="24" t="str">
        <f>基本情報登録!$D$10</f>
        <v/>
      </c>
      <c r="H98" s="24" t="e">
        <f>'様式Ⅲ－1(男子)'!G307</f>
        <v>#N/A</v>
      </c>
      <c r="I98" s="24">
        <f>'様式Ⅲ－1(男子)'!C307</f>
        <v>0</v>
      </c>
      <c r="J98" s="24">
        <f>'様式Ⅲ－1(男子)'!K307</f>
        <v>0</v>
      </c>
      <c r="K98" s="24" t="str">
        <f>'様式Ⅲ－1(男子)'!N307</f>
        <v/>
      </c>
      <c r="L98" s="24">
        <f>'様式Ⅲ－1(男子)'!K308</f>
        <v>0</v>
      </c>
      <c r="M98" s="24" t="str">
        <f>'様式Ⅲ－1(男子)'!N308</f>
        <v/>
      </c>
      <c r="N98" s="24">
        <f>'様式Ⅲ－1(男子)'!K309</f>
        <v>0</v>
      </c>
      <c r="O98" s="24" t="str">
        <f>'様式Ⅲ－1(男子)'!N309</f>
        <v/>
      </c>
    </row>
    <row r="99" spans="1:15">
      <c r="A99" s="20">
        <v>98</v>
      </c>
      <c r="B99" s="24" t="str">
        <f>'様式Ⅲ－1(男子)'!H310</f>
        <v/>
      </c>
      <c r="C99" s="24" t="str">
        <f>CONCATENATE('様式Ⅲ－1(男子)'!D310," (",'様式Ⅲ－1(男子)'!F310,")")</f>
        <v xml:space="preserve"> ()</v>
      </c>
      <c r="D99" s="24" t="str">
        <f>'様式Ⅲ－1(男子)'!E310</f>
        <v/>
      </c>
      <c r="E99" s="24">
        <v>1</v>
      </c>
      <c r="F99" s="24">
        <f>基本情報登録!$D$8</f>
        <v>0</v>
      </c>
      <c r="G99" s="24" t="str">
        <f>基本情報登録!$D$10</f>
        <v/>
      </c>
      <c r="H99" s="24" t="e">
        <f>'様式Ⅲ－1(男子)'!G310</f>
        <v>#N/A</v>
      </c>
      <c r="I99" s="24">
        <f>'様式Ⅲ－1(男子)'!C310</f>
        <v>0</v>
      </c>
      <c r="J99" s="24">
        <f>'様式Ⅲ－1(男子)'!K310</f>
        <v>0</v>
      </c>
      <c r="K99" s="24" t="str">
        <f>'様式Ⅲ－1(男子)'!N310</f>
        <v/>
      </c>
      <c r="L99" s="24">
        <f>'様式Ⅲ－1(男子)'!K311</f>
        <v>0</v>
      </c>
      <c r="M99" s="24" t="str">
        <f>'様式Ⅲ－1(男子)'!N311</f>
        <v/>
      </c>
      <c r="N99" s="24">
        <f>'様式Ⅲ－1(男子)'!K312</f>
        <v>0</v>
      </c>
      <c r="O99" s="24" t="str">
        <f>'様式Ⅲ－1(男子)'!N312</f>
        <v/>
      </c>
    </row>
    <row r="100" spans="1:15">
      <c r="A100" s="20">
        <v>99</v>
      </c>
      <c r="B100" s="24" t="str">
        <f>'様式Ⅲ－1(男子)'!H313</f>
        <v/>
      </c>
      <c r="C100" s="24" t="str">
        <f>CONCATENATE('様式Ⅲ－1(男子)'!D313," (",'様式Ⅲ－1(男子)'!F313,")")</f>
        <v xml:space="preserve"> ()</v>
      </c>
      <c r="D100" s="24" t="str">
        <f>'様式Ⅲ－1(男子)'!E313</f>
        <v/>
      </c>
      <c r="E100" s="24">
        <v>1</v>
      </c>
      <c r="F100" s="24">
        <f>基本情報登録!$D$8</f>
        <v>0</v>
      </c>
      <c r="G100" s="24" t="str">
        <f>基本情報登録!$D$10</f>
        <v/>
      </c>
      <c r="H100" s="24" t="e">
        <f>'様式Ⅲ－1(男子)'!G313</f>
        <v>#N/A</v>
      </c>
      <c r="I100" s="24">
        <f>'様式Ⅲ－1(男子)'!C313</f>
        <v>0</v>
      </c>
      <c r="J100" s="24">
        <f>'様式Ⅲ－1(男子)'!K313</f>
        <v>0</v>
      </c>
      <c r="K100" s="24" t="str">
        <f>'様式Ⅲ－1(男子)'!N313</f>
        <v/>
      </c>
      <c r="L100" s="24">
        <f>'様式Ⅲ－1(男子)'!K314</f>
        <v>0</v>
      </c>
      <c r="M100" s="24" t="str">
        <f>'様式Ⅲ－1(男子)'!N314</f>
        <v/>
      </c>
      <c r="N100" s="24">
        <f>'様式Ⅲ－1(男子)'!K315</f>
        <v>0</v>
      </c>
      <c r="O100" s="24" t="str">
        <f>'様式Ⅲ－1(男子)'!N315</f>
        <v/>
      </c>
    </row>
    <row r="101" spans="1:15">
      <c r="A101" s="20">
        <v>100</v>
      </c>
      <c r="B101" s="24" t="str">
        <f>'様式Ⅲ－1(男子)'!H316</f>
        <v/>
      </c>
      <c r="C101" s="24" t="str">
        <f>CONCATENATE('様式Ⅲ－1(男子)'!D316," (",'様式Ⅲ－1(男子)'!F316,")")</f>
        <v xml:space="preserve"> ()</v>
      </c>
      <c r="D101" s="24" t="str">
        <f>'様式Ⅲ－1(男子)'!E316</f>
        <v/>
      </c>
      <c r="E101" s="24">
        <v>1</v>
      </c>
      <c r="F101" s="24">
        <f>基本情報登録!$D$8</f>
        <v>0</v>
      </c>
      <c r="G101" s="24" t="str">
        <f>基本情報登録!$D$10</f>
        <v/>
      </c>
      <c r="H101" s="24" t="e">
        <f>'様式Ⅲ－1(男子)'!G316</f>
        <v>#N/A</v>
      </c>
      <c r="I101" s="24">
        <f>'様式Ⅲ－1(男子)'!C316</f>
        <v>0</v>
      </c>
      <c r="J101" s="24">
        <f>'様式Ⅲ－1(男子)'!K316</f>
        <v>0</v>
      </c>
      <c r="K101" s="24" t="str">
        <f>'様式Ⅲ－1(男子)'!N316</f>
        <v/>
      </c>
      <c r="L101" s="24">
        <f>'様式Ⅲ－1(男子)'!K317</f>
        <v>0</v>
      </c>
      <c r="M101" s="24" t="str">
        <f>'様式Ⅲ－1(男子)'!N317</f>
        <v/>
      </c>
      <c r="N101" s="24">
        <f>'様式Ⅲ－1(男子)'!K318</f>
        <v>0</v>
      </c>
      <c r="O101" s="24" t="str">
        <f>'様式Ⅲ－1(男子)'!N318</f>
        <v/>
      </c>
    </row>
    <row r="102" spans="1:15">
      <c r="A102" s="20">
        <v>101</v>
      </c>
      <c r="B102" s="24" t="str">
        <f>'様式Ⅲ－1(男子)'!H319</f>
        <v/>
      </c>
      <c r="C102" s="24" t="str">
        <f>CONCATENATE('様式Ⅲ－1(男子)'!D319," (",'様式Ⅲ－1(男子)'!F319,")")</f>
        <v xml:space="preserve"> ()</v>
      </c>
      <c r="D102" s="24" t="str">
        <f>'様式Ⅲ－1(男子)'!E319</f>
        <v/>
      </c>
      <c r="E102" s="24">
        <v>1</v>
      </c>
      <c r="F102" s="24">
        <f>基本情報登録!$D$8</f>
        <v>0</v>
      </c>
      <c r="G102" s="24" t="str">
        <f>基本情報登録!$D$10</f>
        <v/>
      </c>
      <c r="H102" s="24" t="e">
        <f>'様式Ⅲ－1(男子)'!G319</f>
        <v>#N/A</v>
      </c>
      <c r="I102" s="24">
        <f>'様式Ⅲ－1(男子)'!C319</f>
        <v>0</v>
      </c>
      <c r="J102" s="24">
        <f>'様式Ⅲ－1(男子)'!K319</f>
        <v>0</v>
      </c>
      <c r="K102" s="24" t="str">
        <f>'様式Ⅲ－1(男子)'!N319</f>
        <v/>
      </c>
      <c r="L102" s="24">
        <f>'様式Ⅲ－1(男子)'!K320</f>
        <v>0</v>
      </c>
      <c r="M102" s="24" t="str">
        <f>'様式Ⅲ－1(男子)'!N320</f>
        <v/>
      </c>
      <c r="N102" s="24">
        <f>'様式Ⅲ－1(男子)'!K321</f>
        <v>0</v>
      </c>
      <c r="O102" s="24" t="str">
        <f>'様式Ⅲ－1(男子)'!N321</f>
        <v/>
      </c>
    </row>
    <row r="103" spans="1:15">
      <c r="A103" s="20">
        <v>102</v>
      </c>
      <c r="B103" s="24" t="str">
        <f>'様式Ⅲ－1(男子)'!H322</f>
        <v/>
      </c>
      <c r="C103" s="24" t="str">
        <f>CONCATENATE('様式Ⅲ－1(男子)'!D322," (",'様式Ⅲ－1(男子)'!F322,")")</f>
        <v xml:space="preserve"> ()</v>
      </c>
      <c r="D103" s="24" t="str">
        <f>'様式Ⅲ－1(男子)'!E322</f>
        <v/>
      </c>
      <c r="E103" s="24">
        <v>1</v>
      </c>
      <c r="F103" s="24">
        <f>基本情報登録!$D$8</f>
        <v>0</v>
      </c>
      <c r="G103" s="24" t="str">
        <f>基本情報登録!$D$10</f>
        <v/>
      </c>
      <c r="H103" s="24" t="e">
        <f>'様式Ⅲ－1(男子)'!G322</f>
        <v>#N/A</v>
      </c>
      <c r="I103" s="24">
        <f>'様式Ⅲ－1(男子)'!C322</f>
        <v>0</v>
      </c>
      <c r="J103" s="24">
        <f>'様式Ⅲ－1(男子)'!K322</f>
        <v>0</v>
      </c>
      <c r="K103" s="24" t="str">
        <f>'様式Ⅲ－1(男子)'!N322</f>
        <v/>
      </c>
      <c r="L103" s="24">
        <f>'様式Ⅲ－1(男子)'!K323</f>
        <v>0</v>
      </c>
      <c r="M103" s="24" t="str">
        <f>'様式Ⅲ－1(男子)'!N323</f>
        <v/>
      </c>
      <c r="N103" s="24">
        <f>'様式Ⅲ－1(男子)'!K324</f>
        <v>0</v>
      </c>
      <c r="O103" s="24" t="str">
        <f>'様式Ⅲ－1(男子)'!N324</f>
        <v/>
      </c>
    </row>
    <row r="104" spans="1:15">
      <c r="A104" s="20">
        <v>103</v>
      </c>
      <c r="B104" s="24" t="str">
        <f>'様式Ⅲ－1(男子)'!H325</f>
        <v/>
      </c>
      <c r="C104" s="24" t="str">
        <f>CONCATENATE('様式Ⅲ－1(男子)'!D325," (",'様式Ⅲ－1(男子)'!F325,")")</f>
        <v xml:space="preserve"> ()</v>
      </c>
      <c r="D104" s="24" t="str">
        <f>'様式Ⅲ－1(男子)'!E325</f>
        <v/>
      </c>
      <c r="E104" s="24">
        <v>1</v>
      </c>
      <c r="F104" s="24">
        <f>基本情報登録!$D$8</f>
        <v>0</v>
      </c>
      <c r="G104" s="24" t="str">
        <f>基本情報登録!$D$10</f>
        <v/>
      </c>
      <c r="H104" s="24" t="e">
        <f>'様式Ⅲ－1(男子)'!G325</f>
        <v>#N/A</v>
      </c>
      <c r="I104" s="24">
        <f>'様式Ⅲ－1(男子)'!C325</f>
        <v>0</v>
      </c>
      <c r="J104" s="24">
        <f>'様式Ⅲ－1(男子)'!K325</f>
        <v>0</v>
      </c>
      <c r="K104" s="24" t="str">
        <f>'様式Ⅲ－1(男子)'!N325</f>
        <v/>
      </c>
      <c r="L104" s="24">
        <f>'様式Ⅲ－1(男子)'!K326</f>
        <v>0</v>
      </c>
      <c r="M104" s="24" t="str">
        <f>'様式Ⅲ－1(男子)'!N326</f>
        <v/>
      </c>
      <c r="N104" s="24">
        <f>'様式Ⅲ－1(男子)'!K327</f>
        <v>0</v>
      </c>
      <c r="O104" s="24" t="str">
        <f>'様式Ⅲ－1(男子)'!N327</f>
        <v/>
      </c>
    </row>
    <row r="105" spans="1:15">
      <c r="A105" s="20">
        <v>104</v>
      </c>
      <c r="B105" s="24" t="str">
        <f>'様式Ⅲ－1(男子)'!H328</f>
        <v/>
      </c>
      <c r="C105" s="24" t="str">
        <f>CONCATENATE('様式Ⅲ－1(男子)'!D328," (",'様式Ⅲ－1(男子)'!F328,")")</f>
        <v xml:space="preserve"> ()</v>
      </c>
      <c r="D105" s="24" t="str">
        <f>'様式Ⅲ－1(男子)'!E328</f>
        <v/>
      </c>
      <c r="E105" s="24">
        <v>1</v>
      </c>
      <c r="F105" s="24">
        <f>基本情報登録!$D$8</f>
        <v>0</v>
      </c>
      <c r="G105" s="24" t="str">
        <f>基本情報登録!$D$10</f>
        <v/>
      </c>
      <c r="H105" s="24" t="e">
        <f>'様式Ⅲ－1(男子)'!G328</f>
        <v>#N/A</v>
      </c>
      <c r="I105" s="24">
        <f>'様式Ⅲ－1(男子)'!C328</f>
        <v>0</v>
      </c>
      <c r="J105" s="24">
        <f>'様式Ⅲ－1(男子)'!K328</f>
        <v>0</v>
      </c>
      <c r="K105" s="24" t="str">
        <f>'様式Ⅲ－1(男子)'!N328</f>
        <v/>
      </c>
      <c r="L105" s="24">
        <f>'様式Ⅲ－1(男子)'!K329</f>
        <v>0</v>
      </c>
      <c r="M105" s="24" t="str">
        <f>'様式Ⅲ－1(男子)'!N329</f>
        <v/>
      </c>
      <c r="N105" s="24">
        <f>'様式Ⅲ－1(男子)'!K330</f>
        <v>0</v>
      </c>
      <c r="O105" s="24" t="str">
        <f>'様式Ⅲ－1(男子)'!N330</f>
        <v/>
      </c>
    </row>
    <row r="106" spans="1:15">
      <c r="A106" s="20">
        <v>105</v>
      </c>
      <c r="B106" s="24" t="str">
        <f>'様式Ⅲ－1(男子)'!H331</f>
        <v/>
      </c>
      <c r="C106" s="24" t="str">
        <f>CONCATENATE('様式Ⅲ－1(男子)'!D331," (",'様式Ⅲ－1(男子)'!F331,")")</f>
        <v xml:space="preserve"> ()</v>
      </c>
      <c r="D106" s="24" t="str">
        <f>'様式Ⅲ－1(男子)'!E331</f>
        <v/>
      </c>
      <c r="E106" s="24">
        <v>1</v>
      </c>
      <c r="F106" s="24">
        <f>基本情報登録!$D$8</f>
        <v>0</v>
      </c>
      <c r="G106" s="24" t="str">
        <f>基本情報登録!$D$10</f>
        <v/>
      </c>
      <c r="H106" s="24" t="e">
        <f>'様式Ⅲ－1(男子)'!G331</f>
        <v>#N/A</v>
      </c>
      <c r="I106" s="24">
        <f>'様式Ⅲ－1(男子)'!C331</f>
        <v>0</v>
      </c>
      <c r="J106" s="24">
        <f>'様式Ⅲ－1(男子)'!K331</f>
        <v>0</v>
      </c>
      <c r="K106" s="24" t="str">
        <f>'様式Ⅲ－1(男子)'!N331</f>
        <v/>
      </c>
      <c r="L106" s="24">
        <f>'様式Ⅲ－1(男子)'!K332</f>
        <v>0</v>
      </c>
      <c r="M106" s="24" t="str">
        <f>'様式Ⅲ－1(男子)'!N332</f>
        <v/>
      </c>
      <c r="N106" s="24">
        <f>'様式Ⅲ－1(男子)'!K333</f>
        <v>0</v>
      </c>
      <c r="O106" s="24" t="str">
        <f>'様式Ⅲ－1(男子)'!N333</f>
        <v/>
      </c>
    </row>
    <row r="107" spans="1:15">
      <c r="A107" s="20">
        <v>106</v>
      </c>
      <c r="B107" s="24" t="str">
        <f>'様式Ⅲ－1(男子)'!H334</f>
        <v/>
      </c>
      <c r="C107" s="24" t="str">
        <f>CONCATENATE('様式Ⅲ－1(男子)'!D334," (",'様式Ⅲ－1(男子)'!F334,")")</f>
        <v xml:space="preserve"> ()</v>
      </c>
      <c r="D107" s="24" t="str">
        <f>'様式Ⅲ－1(男子)'!E334</f>
        <v/>
      </c>
      <c r="E107" s="24">
        <v>1</v>
      </c>
      <c r="F107" s="24">
        <f>基本情報登録!$D$8</f>
        <v>0</v>
      </c>
      <c r="G107" s="24" t="str">
        <f>基本情報登録!$D$10</f>
        <v/>
      </c>
      <c r="H107" s="24" t="e">
        <f>'様式Ⅲ－1(男子)'!G334</f>
        <v>#N/A</v>
      </c>
      <c r="I107" s="24">
        <f>'様式Ⅲ－1(男子)'!C334</f>
        <v>0</v>
      </c>
      <c r="J107" s="24">
        <f>'様式Ⅲ－1(男子)'!K334</f>
        <v>0</v>
      </c>
      <c r="K107" s="24" t="str">
        <f>'様式Ⅲ－1(男子)'!N334</f>
        <v/>
      </c>
      <c r="L107" s="24">
        <f>'様式Ⅲ－1(男子)'!K335</f>
        <v>0</v>
      </c>
      <c r="M107" s="24" t="str">
        <f>'様式Ⅲ－1(男子)'!N335</f>
        <v/>
      </c>
      <c r="N107" s="24">
        <f>'様式Ⅲ－1(男子)'!K336</f>
        <v>0</v>
      </c>
      <c r="O107" s="24" t="str">
        <f>'様式Ⅲ－1(男子)'!N336</f>
        <v/>
      </c>
    </row>
    <row r="108" spans="1:15">
      <c r="A108" s="20">
        <v>107</v>
      </c>
      <c r="B108" s="24" t="str">
        <f>'様式Ⅲ－1(男子)'!H337</f>
        <v/>
      </c>
      <c r="C108" s="24" t="str">
        <f>CONCATENATE('様式Ⅲ－1(男子)'!D337," (",'様式Ⅲ－1(男子)'!F337,")")</f>
        <v xml:space="preserve"> ()</v>
      </c>
      <c r="D108" s="24" t="str">
        <f>'様式Ⅲ－1(男子)'!E337</f>
        <v/>
      </c>
      <c r="E108" s="24">
        <v>1</v>
      </c>
      <c r="F108" s="24">
        <f>基本情報登録!$D$8</f>
        <v>0</v>
      </c>
      <c r="G108" s="24" t="str">
        <f>基本情報登録!$D$10</f>
        <v/>
      </c>
      <c r="H108" s="24" t="e">
        <f>'様式Ⅲ－1(男子)'!G337</f>
        <v>#N/A</v>
      </c>
      <c r="I108" s="24">
        <f>'様式Ⅲ－1(男子)'!C337</f>
        <v>0</v>
      </c>
      <c r="J108" s="24">
        <f>'様式Ⅲ－1(男子)'!K337</f>
        <v>0</v>
      </c>
      <c r="K108" s="24" t="str">
        <f>'様式Ⅲ－1(男子)'!N337</f>
        <v/>
      </c>
      <c r="L108" s="24">
        <f>'様式Ⅲ－1(男子)'!K338</f>
        <v>0</v>
      </c>
      <c r="M108" s="24" t="str">
        <f>'様式Ⅲ－1(男子)'!N338</f>
        <v/>
      </c>
      <c r="N108" s="24">
        <f>'様式Ⅲ－1(男子)'!K339</f>
        <v>0</v>
      </c>
      <c r="O108" s="24" t="str">
        <f>'様式Ⅲ－1(男子)'!N339</f>
        <v/>
      </c>
    </row>
    <row r="109" spans="1:15">
      <c r="A109" s="20">
        <v>108</v>
      </c>
      <c r="B109" s="24" t="str">
        <f>'様式Ⅲ－1(男子)'!H340</f>
        <v/>
      </c>
      <c r="C109" s="24" t="str">
        <f>CONCATENATE('様式Ⅲ－1(男子)'!D340," (",'様式Ⅲ－1(男子)'!F340,")")</f>
        <v xml:space="preserve"> ()</v>
      </c>
      <c r="D109" s="24" t="str">
        <f>'様式Ⅲ－1(男子)'!E340</f>
        <v/>
      </c>
      <c r="E109" s="24">
        <v>1</v>
      </c>
      <c r="F109" s="24">
        <f>基本情報登録!$D$8</f>
        <v>0</v>
      </c>
      <c r="G109" s="24" t="str">
        <f>基本情報登録!$D$10</f>
        <v/>
      </c>
      <c r="H109" s="24" t="e">
        <f>'様式Ⅲ－1(男子)'!G340</f>
        <v>#N/A</v>
      </c>
      <c r="I109" s="24">
        <f>'様式Ⅲ－1(男子)'!C340</f>
        <v>0</v>
      </c>
      <c r="J109" s="24">
        <f>'様式Ⅲ－1(男子)'!K340</f>
        <v>0</v>
      </c>
      <c r="K109" s="24" t="str">
        <f>'様式Ⅲ－1(男子)'!N340</f>
        <v/>
      </c>
      <c r="L109" s="24">
        <f>'様式Ⅲ－1(男子)'!K341</f>
        <v>0</v>
      </c>
      <c r="M109" s="24" t="str">
        <f>'様式Ⅲ－1(男子)'!N341</f>
        <v/>
      </c>
      <c r="N109" s="24">
        <f>'様式Ⅲ－1(男子)'!K342</f>
        <v>0</v>
      </c>
      <c r="O109" s="24" t="str">
        <f>'様式Ⅲ－1(男子)'!N342</f>
        <v/>
      </c>
    </row>
    <row r="110" spans="1:15">
      <c r="A110" s="20">
        <v>109</v>
      </c>
      <c r="B110" s="24" t="str">
        <f>'様式Ⅲ－1(男子)'!H343</f>
        <v/>
      </c>
      <c r="C110" s="24" t="str">
        <f>CONCATENATE('様式Ⅲ－1(男子)'!D343," (",'様式Ⅲ－1(男子)'!F343,")")</f>
        <v xml:space="preserve"> ()</v>
      </c>
      <c r="D110" s="24" t="str">
        <f>'様式Ⅲ－1(男子)'!E343</f>
        <v/>
      </c>
      <c r="E110" s="24">
        <v>1</v>
      </c>
      <c r="F110" s="24">
        <f>基本情報登録!$D$8</f>
        <v>0</v>
      </c>
      <c r="G110" s="24" t="str">
        <f>基本情報登録!$D$10</f>
        <v/>
      </c>
      <c r="H110" s="24" t="e">
        <f>'様式Ⅲ－1(男子)'!G343</f>
        <v>#N/A</v>
      </c>
      <c r="I110" s="24">
        <f>'様式Ⅲ－1(男子)'!C343</f>
        <v>0</v>
      </c>
      <c r="J110" s="24">
        <f>'様式Ⅲ－1(男子)'!K343</f>
        <v>0</v>
      </c>
      <c r="K110" s="24" t="str">
        <f>'様式Ⅲ－1(男子)'!N343</f>
        <v/>
      </c>
      <c r="L110" s="24">
        <f>'様式Ⅲ－1(男子)'!K344</f>
        <v>0</v>
      </c>
      <c r="M110" s="24" t="str">
        <f>'様式Ⅲ－1(男子)'!N344</f>
        <v/>
      </c>
      <c r="N110" s="24">
        <f>'様式Ⅲ－1(男子)'!K345</f>
        <v>0</v>
      </c>
      <c r="O110" s="24" t="str">
        <f>'様式Ⅲ－1(男子)'!N345</f>
        <v/>
      </c>
    </row>
    <row r="111" spans="1:15">
      <c r="A111" s="20">
        <v>110</v>
      </c>
      <c r="B111" s="24" t="str">
        <f>'様式Ⅲ－1(男子)'!H346</f>
        <v/>
      </c>
      <c r="C111" s="24" t="str">
        <f>CONCATENATE('様式Ⅲ－1(男子)'!D346," (",'様式Ⅲ－1(男子)'!F346,")")</f>
        <v xml:space="preserve"> ()</v>
      </c>
      <c r="D111" s="24" t="str">
        <f>'様式Ⅲ－1(男子)'!E346</f>
        <v/>
      </c>
      <c r="E111" s="24">
        <v>1</v>
      </c>
      <c r="F111" s="24">
        <f>基本情報登録!$D$8</f>
        <v>0</v>
      </c>
      <c r="G111" s="24" t="str">
        <f>基本情報登録!$D$10</f>
        <v/>
      </c>
      <c r="H111" s="24" t="e">
        <f>'様式Ⅲ－1(男子)'!G346</f>
        <v>#N/A</v>
      </c>
      <c r="I111" s="24">
        <f>'様式Ⅲ－1(男子)'!C346</f>
        <v>0</v>
      </c>
      <c r="J111" s="24">
        <f>'様式Ⅲ－1(男子)'!K346</f>
        <v>0</v>
      </c>
      <c r="K111" s="24" t="str">
        <f>'様式Ⅲ－1(男子)'!N346</f>
        <v/>
      </c>
      <c r="L111" s="24">
        <f>'様式Ⅲ－1(男子)'!K347</f>
        <v>0</v>
      </c>
      <c r="M111" s="24" t="str">
        <f>'様式Ⅲ－1(男子)'!N347</f>
        <v/>
      </c>
      <c r="N111" s="24">
        <f>'様式Ⅲ－1(男子)'!K348</f>
        <v>0</v>
      </c>
      <c r="O111" s="24" t="str">
        <f>'様式Ⅲ－1(男子)'!N348</f>
        <v/>
      </c>
    </row>
    <row r="112" spans="1:15">
      <c r="A112" s="20">
        <v>111</v>
      </c>
      <c r="B112" s="24" t="str">
        <f>'様式Ⅲ－1(男子)'!H349</f>
        <v/>
      </c>
      <c r="C112" s="24" t="str">
        <f>CONCATENATE('様式Ⅲ－1(男子)'!D349," (",'様式Ⅲ－1(男子)'!F349,")")</f>
        <v xml:space="preserve"> ()</v>
      </c>
      <c r="D112" s="24" t="str">
        <f>'様式Ⅲ－1(男子)'!E349</f>
        <v/>
      </c>
      <c r="E112" s="24">
        <v>1</v>
      </c>
      <c r="F112" s="24">
        <f>基本情報登録!$D$8</f>
        <v>0</v>
      </c>
      <c r="G112" s="24" t="str">
        <f>基本情報登録!$D$10</f>
        <v/>
      </c>
      <c r="H112" s="24" t="e">
        <f>'様式Ⅲ－1(男子)'!G349</f>
        <v>#N/A</v>
      </c>
      <c r="I112" s="24">
        <f>'様式Ⅲ－1(男子)'!C349</f>
        <v>0</v>
      </c>
      <c r="J112" s="24">
        <f>'様式Ⅲ－1(男子)'!K349</f>
        <v>0</v>
      </c>
      <c r="K112" s="24" t="str">
        <f>'様式Ⅲ－1(男子)'!N349</f>
        <v/>
      </c>
      <c r="L112" s="24">
        <f>'様式Ⅲ－1(男子)'!K350</f>
        <v>0</v>
      </c>
      <c r="M112" s="24" t="str">
        <f>'様式Ⅲ－1(男子)'!N350</f>
        <v/>
      </c>
      <c r="N112" s="24">
        <f>'様式Ⅲ－1(男子)'!K351</f>
        <v>0</v>
      </c>
      <c r="O112" s="24" t="str">
        <f>'様式Ⅲ－1(男子)'!N351</f>
        <v/>
      </c>
    </row>
    <row r="113" spans="1:15">
      <c r="A113" s="20">
        <v>112</v>
      </c>
      <c r="B113" s="24" t="str">
        <f>'様式Ⅲ－1(男子)'!H352</f>
        <v/>
      </c>
      <c r="C113" s="24" t="str">
        <f>CONCATENATE('様式Ⅲ－1(男子)'!D352," (",'様式Ⅲ－1(男子)'!F352,")")</f>
        <v xml:space="preserve"> ()</v>
      </c>
      <c r="D113" s="24" t="str">
        <f>'様式Ⅲ－1(男子)'!E352</f>
        <v/>
      </c>
      <c r="E113" s="24">
        <v>1</v>
      </c>
      <c r="F113" s="24">
        <f>基本情報登録!$D$8</f>
        <v>0</v>
      </c>
      <c r="G113" s="24" t="str">
        <f>基本情報登録!$D$10</f>
        <v/>
      </c>
      <c r="H113" s="24" t="e">
        <f>'様式Ⅲ－1(男子)'!G352</f>
        <v>#N/A</v>
      </c>
      <c r="I113" s="24">
        <f>'様式Ⅲ－1(男子)'!C352</f>
        <v>0</v>
      </c>
      <c r="J113" s="24">
        <f>'様式Ⅲ－1(男子)'!K352</f>
        <v>0</v>
      </c>
      <c r="K113" s="24" t="str">
        <f>'様式Ⅲ－1(男子)'!N352</f>
        <v/>
      </c>
      <c r="L113" s="24">
        <f>'様式Ⅲ－1(男子)'!K353</f>
        <v>0</v>
      </c>
      <c r="M113" s="24" t="str">
        <f>'様式Ⅲ－1(男子)'!N353</f>
        <v/>
      </c>
      <c r="N113" s="24">
        <f>'様式Ⅲ－1(男子)'!K354</f>
        <v>0</v>
      </c>
      <c r="O113" s="24" t="str">
        <f>'様式Ⅲ－1(男子)'!N354</f>
        <v/>
      </c>
    </row>
    <row r="114" spans="1:15">
      <c r="A114" s="20">
        <v>113</v>
      </c>
      <c r="B114" s="24" t="str">
        <f>'様式Ⅲ－1(男子)'!H355</f>
        <v/>
      </c>
      <c r="C114" s="24" t="str">
        <f>CONCATENATE('様式Ⅲ－1(男子)'!D355," (",'様式Ⅲ－1(男子)'!F355,")")</f>
        <v xml:space="preserve"> ()</v>
      </c>
      <c r="D114" s="24" t="str">
        <f>'様式Ⅲ－1(男子)'!E355</f>
        <v/>
      </c>
      <c r="E114" s="24">
        <v>1</v>
      </c>
      <c r="F114" s="24">
        <f>基本情報登録!$D$8</f>
        <v>0</v>
      </c>
      <c r="G114" s="24" t="str">
        <f>基本情報登録!$D$10</f>
        <v/>
      </c>
      <c r="H114" s="24" t="e">
        <f>'様式Ⅲ－1(男子)'!G355</f>
        <v>#N/A</v>
      </c>
      <c r="I114" s="24">
        <f>'様式Ⅲ－1(男子)'!C355</f>
        <v>0</v>
      </c>
      <c r="J114" s="24">
        <f>'様式Ⅲ－1(男子)'!K355</f>
        <v>0</v>
      </c>
      <c r="K114" s="24" t="str">
        <f>'様式Ⅲ－1(男子)'!N355</f>
        <v/>
      </c>
      <c r="L114" s="24">
        <f>'様式Ⅲ－1(男子)'!K356</f>
        <v>0</v>
      </c>
      <c r="M114" s="24" t="str">
        <f>'様式Ⅲ－1(男子)'!N356</f>
        <v/>
      </c>
      <c r="N114" s="24">
        <f>'様式Ⅲ－1(男子)'!K357</f>
        <v>0</v>
      </c>
      <c r="O114" s="24" t="str">
        <f>'様式Ⅲ－1(男子)'!N357</f>
        <v/>
      </c>
    </row>
    <row r="115" spans="1:15">
      <c r="A115" s="20">
        <v>114</v>
      </c>
      <c r="B115" s="24" t="str">
        <f>'様式Ⅲ－1(男子)'!H358</f>
        <v/>
      </c>
      <c r="C115" s="24" t="str">
        <f>CONCATENATE('様式Ⅲ－1(男子)'!D358," (",'様式Ⅲ－1(男子)'!F358,")")</f>
        <v xml:space="preserve"> ()</v>
      </c>
      <c r="D115" s="24" t="str">
        <f>'様式Ⅲ－1(男子)'!E358</f>
        <v/>
      </c>
      <c r="E115" s="24">
        <v>1</v>
      </c>
      <c r="F115" s="24">
        <f>基本情報登録!$D$8</f>
        <v>0</v>
      </c>
      <c r="G115" s="24" t="str">
        <f>基本情報登録!$D$10</f>
        <v/>
      </c>
      <c r="H115" s="24" t="e">
        <f>'様式Ⅲ－1(男子)'!G358</f>
        <v>#N/A</v>
      </c>
      <c r="I115" s="24">
        <f>'様式Ⅲ－1(男子)'!C358</f>
        <v>0</v>
      </c>
      <c r="J115" s="24">
        <f>'様式Ⅲ－1(男子)'!K358</f>
        <v>0</v>
      </c>
      <c r="K115" s="24" t="str">
        <f>'様式Ⅲ－1(男子)'!N358</f>
        <v/>
      </c>
      <c r="L115" s="24">
        <f>'様式Ⅲ－1(男子)'!K359</f>
        <v>0</v>
      </c>
      <c r="M115" s="24" t="str">
        <f>'様式Ⅲ－1(男子)'!N359</f>
        <v/>
      </c>
      <c r="N115" s="24">
        <f>'様式Ⅲ－1(男子)'!K360</f>
        <v>0</v>
      </c>
      <c r="O115" s="24" t="str">
        <f>'様式Ⅲ－1(男子)'!N360</f>
        <v/>
      </c>
    </row>
    <row r="116" spans="1:15">
      <c r="A116" s="20">
        <v>115</v>
      </c>
      <c r="B116" s="24" t="str">
        <f>'様式Ⅲ－1(男子)'!H361</f>
        <v/>
      </c>
      <c r="C116" s="24" t="str">
        <f>CONCATENATE('様式Ⅲ－1(男子)'!D361," (",'様式Ⅲ－1(男子)'!F361,")")</f>
        <v xml:space="preserve"> ()</v>
      </c>
      <c r="D116" s="24" t="str">
        <f>'様式Ⅲ－1(男子)'!E361</f>
        <v/>
      </c>
      <c r="E116" s="24">
        <v>1</v>
      </c>
      <c r="F116" s="24">
        <f>基本情報登録!$D$8</f>
        <v>0</v>
      </c>
      <c r="G116" s="24" t="str">
        <f>基本情報登録!$D$10</f>
        <v/>
      </c>
      <c r="H116" s="24" t="e">
        <f>'様式Ⅲ－1(男子)'!G361</f>
        <v>#N/A</v>
      </c>
      <c r="I116" s="24">
        <f>'様式Ⅲ－1(男子)'!C361</f>
        <v>0</v>
      </c>
      <c r="J116" s="24">
        <f>'様式Ⅲ－1(男子)'!K361</f>
        <v>0</v>
      </c>
      <c r="K116" s="24" t="str">
        <f>'様式Ⅲ－1(男子)'!N361</f>
        <v/>
      </c>
      <c r="L116" s="24">
        <f>'様式Ⅲ－1(男子)'!K362</f>
        <v>0</v>
      </c>
      <c r="M116" s="24" t="str">
        <f>'様式Ⅲ－1(男子)'!N362</f>
        <v/>
      </c>
      <c r="N116" s="24">
        <f>'様式Ⅲ－1(男子)'!K363</f>
        <v>0</v>
      </c>
      <c r="O116" s="24" t="str">
        <f>'様式Ⅲ－1(男子)'!N363</f>
        <v/>
      </c>
    </row>
    <row r="117" spans="1:15">
      <c r="A117" s="20">
        <v>116</v>
      </c>
      <c r="B117" s="24" t="str">
        <f>'様式Ⅲ－1(男子)'!H364</f>
        <v/>
      </c>
      <c r="C117" s="24" t="str">
        <f>CONCATENATE('様式Ⅲ－1(男子)'!D364," (",'様式Ⅲ－1(男子)'!F364,")")</f>
        <v xml:space="preserve"> ()</v>
      </c>
      <c r="D117" s="24" t="str">
        <f>'様式Ⅲ－1(男子)'!E364</f>
        <v/>
      </c>
      <c r="E117" s="24">
        <v>1</v>
      </c>
      <c r="F117" s="24">
        <f>基本情報登録!$D$8</f>
        <v>0</v>
      </c>
      <c r="G117" s="24" t="str">
        <f>基本情報登録!$D$10</f>
        <v/>
      </c>
      <c r="H117" s="24" t="e">
        <f>'様式Ⅲ－1(男子)'!G364</f>
        <v>#N/A</v>
      </c>
      <c r="I117" s="24">
        <f>'様式Ⅲ－1(男子)'!C364</f>
        <v>0</v>
      </c>
      <c r="J117" s="24">
        <f>'様式Ⅲ－1(男子)'!K364</f>
        <v>0</v>
      </c>
      <c r="K117" s="24" t="str">
        <f>'様式Ⅲ－1(男子)'!N364</f>
        <v/>
      </c>
      <c r="L117" s="24">
        <f>'様式Ⅲ－1(男子)'!K365</f>
        <v>0</v>
      </c>
      <c r="M117" s="24" t="str">
        <f>'様式Ⅲ－1(男子)'!N365</f>
        <v/>
      </c>
      <c r="N117" s="24">
        <f>'様式Ⅲ－1(男子)'!K366</f>
        <v>0</v>
      </c>
      <c r="O117" s="24" t="str">
        <f>'様式Ⅲ－1(男子)'!N366</f>
        <v/>
      </c>
    </row>
    <row r="118" spans="1:15">
      <c r="A118" s="20">
        <v>117</v>
      </c>
      <c r="B118" s="24" t="str">
        <f>'様式Ⅲ－1(男子)'!H367</f>
        <v/>
      </c>
      <c r="C118" s="24" t="str">
        <f>CONCATENATE('様式Ⅲ－1(男子)'!D367," (",'様式Ⅲ－1(男子)'!F367,")")</f>
        <v xml:space="preserve"> ()</v>
      </c>
      <c r="D118" s="24" t="str">
        <f>'様式Ⅲ－1(男子)'!E367</f>
        <v/>
      </c>
      <c r="E118" s="24">
        <v>1</v>
      </c>
      <c r="F118" s="24">
        <f>基本情報登録!$D$8</f>
        <v>0</v>
      </c>
      <c r="G118" s="24" t="str">
        <f>基本情報登録!$D$10</f>
        <v/>
      </c>
      <c r="H118" s="24" t="e">
        <f>'様式Ⅲ－1(男子)'!G367</f>
        <v>#N/A</v>
      </c>
      <c r="I118" s="24">
        <f>'様式Ⅲ－1(男子)'!C367</f>
        <v>0</v>
      </c>
      <c r="J118" s="24">
        <f>'様式Ⅲ－1(男子)'!K367</f>
        <v>0</v>
      </c>
      <c r="K118" s="24" t="str">
        <f>'様式Ⅲ－1(男子)'!N367</f>
        <v/>
      </c>
      <c r="L118" s="24">
        <f>'様式Ⅲ－1(男子)'!K368</f>
        <v>0</v>
      </c>
      <c r="M118" s="24" t="str">
        <f>'様式Ⅲ－1(男子)'!N368</f>
        <v/>
      </c>
      <c r="N118" s="24">
        <f>'様式Ⅲ－1(男子)'!K369</f>
        <v>0</v>
      </c>
      <c r="O118" s="24" t="str">
        <f>'様式Ⅲ－1(男子)'!N369</f>
        <v/>
      </c>
    </row>
    <row r="119" spans="1:15">
      <c r="A119" s="20">
        <v>118</v>
      </c>
      <c r="B119" s="24" t="str">
        <f>'様式Ⅲ－1(男子)'!H370</f>
        <v/>
      </c>
      <c r="C119" s="24" t="str">
        <f>CONCATENATE('様式Ⅲ－1(男子)'!D370," (",'様式Ⅲ－1(男子)'!F370,")")</f>
        <v xml:space="preserve"> ()</v>
      </c>
      <c r="D119" s="24" t="str">
        <f>'様式Ⅲ－1(男子)'!E370</f>
        <v/>
      </c>
      <c r="E119" s="24">
        <v>1</v>
      </c>
      <c r="F119" s="24">
        <f>基本情報登録!$D$8</f>
        <v>0</v>
      </c>
      <c r="G119" s="24" t="str">
        <f>基本情報登録!$D$10</f>
        <v/>
      </c>
      <c r="H119" s="24" t="e">
        <f>'様式Ⅲ－1(男子)'!G370</f>
        <v>#N/A</v>
      </c>
      <c r="I119" s="24">
        <f>'様式Ⅲ－1(男子)'!C370</f>
        <v>0</v>
      </c>
      <c r="J119" s="24">
        <f>'様式Ⅲ－1(男子)'!K370</f>
        <v>0</v>
      </c>
      <c r="K119" s="24" t="str">
        <f>'様式Ⅲ－1(男子)'!N370</f>
        <v/>
      </c>
      <c r="L119" s="24">
        <f>'様式Ⅲ－1(男子)'!K371</f>
        <v>0</v>
      </c>
      <c r="M119" s="24" t="str">
        <f>'様式Ⅲ－1(男子)'!N371</f>
        <v/>
      </c>
      <c r="N119" s="24">
        <f>'様式Ⅲ－1(男子)'!K372</f>
        <v>0</v>
      </c>
      <c r="O119" s="24" t="str">
        <f>'様式Ⅲ－1(男子)'!N372</f>
        <v/>
      </c>
    </row>
    <row r="120" spans="1:15">
      <c r="A120" s="20">
        <v>119</v>
      </c>
      <c r="B120" s="24" t="str">
        <f>'様式Ⅲ－1(男子)'!H373</f>
        <v/>
      </c>
      <c r="C120" s="24" t="str">
        <f>CONCATENATE('様式Ⅲ－1(男子)'!D373," (",'様式Ⅲ－1(男子)'!F373,")")</f>
        <v xml:space="preserve"> ()</v>
      </c>
      <c r="D120" s="24" t="str">
        <f>'様式Ⅲ－1(男子)'!E373</f>
        <v/>
      </c>
      <c r="E120" s="24">
        <v>1</v>
      </c>
      <c r="F120" s="24">
        <f>基本情報登録!$D$8</f>
        <v>0</v>
      </c>
      <c r="G120" s="24" t="str">
        <f>基本情報登録!$D$10</f>
        <v/>
      </c>
      <c r="H120" s="24" t="e">
        <f>'様式Ⅲ－1(男子)'!G373</f>
        <v>#N/A</v>
      </c>
      <c r="I120" s="24">
        <f>'様式Ⅲ－1(男子)'!C373</f>
        <v>0</v>
      </c>
      <c r="J120" s="24">
        <f>'様式Ⅲ－1(男子)'!K373</f>
        <v>0</v>
      </c>
      <c r="K120" s="24" t="str">
        <f>'様式Ⅲ－1(男子)'!N373</f>
        <v/>
      </c>
      <c r="L120" s="24">
        <f>'様式Ⅲ－1(男子)'!K374</f>
        <v>0</v>
      </c>
      <c r="M120" s="24" t="str">
        <f>'様式Ⅲ－1(男子)'!N374</f>
        <v/>
      </c>
      <c r="N120" s="24">
        <f>'様式Ⅲ－1(男子)'!K375</f>
        <v>0</v>
      </c>
      <c r="O120" s="24" t="str">
        <f>'様式Ⅲ－1(男子)'!N375</f>
        <v/>
      </c>
    </row>
    <row r="121" spans="1:15">
      <c r="A121" s="20">
        <v>120</v>
      </c>
      <c r="B121" s="24" t="str">
        <f>'様式Ⅲ－1(男子)'!H376</f>
        <v/>
      </c>
      <c r="C121" s="24" t="str">
        <f>CONCATENATE('様式Ⅲ－1(男子)'!D376," (",'様式Ⅲ－1(男子)'!F376,")")</f>
        <v xml:space="preserve"> ()</v>
      </c>
      <c r="D121" s="24" t="str">
        <f>'様式Ⅲ－1(男子)'!E376</f>
        <v/>
      </c>
      <c r="E121" s="24">
        <v>1</v>
      </c>
      <c r="F121" s="24">
        <f>基本情報登録!$D$8</f>
        <v>0</v>
      </c>
      <c r="G121" s="24" t="str">
        <f>基本情報登録!$D$10</f>
        <v/>
      </c>
      <c r="H121" s="24" t="e">
        <f>'様式Ⅲ－1(男子)'!G376</f>
        <v>#N/A</v>
      </c>
      <c r="I121" s="24">
        <f>'様式Ⅲ－1(男子)'!C376</f>
        <v>0</v>
      </c>
      <c r="J121" s="24">
        <f>'様式Ⅲ－1(男子)'!K376</f>
        <v>0</v>
      </c>
      <c r="K121" s="24" t="str">
        <f>'様式Ⅲ－1(男子)'!N376</f>
        <v/>
      </c>
      <c r="L121" s="24">
        <f>'様式Ⅲ－1(男子)'!K377</f>
        <v>0</v>
      </c>
      <c r="M121" s="24" t="str">
        <f>'様式Ⅲ－1(男子)'!N377</f>
        <v/>
      </c>
      <c r="N121" s="24">
        <f>'様式Ⅲ－1(男子)'!K378</f>
        <v>0</v>
      </c>
      <c r="O121" s="24" t="str">
        <f>'様式Ⅲ－1(男子)'!N378</f>
        <v/>
      </c>
    </row>
    <row r="122" spans="1:15">
      <c r="A122" s="20">
        <v>121</v>
      </c>
      <c r="B122" s="24" t="str">
        <f>'様式Ⅲ－1(男子)'!H379</f>
        <v/>
      </c>
      <c r="C122" s="24" t="str">
        <f>CONCATENATE('様式Ⅲ－1(男子)'!D379," (",'様式Ⅲ－1(男子)'!F379,")")</f>
        <v xml:space="preserve"> ()</v>
      </c>
      <c r="D122" s="24" t="str">
        <f>'様式Ⅲ－1(男子)'!E379</f>
        <v/>
      </c>
      <c r="E122" s="24">
        <v>1</v>
      </c>
      <c r="F122" s="24">
        <f>基本情報登録!$D$8</f>
        <v>0</v>
      </c>
      <c r="G122" s="24" t="str">
        <f>基本情報登録!$D$10</f>
        <v/>
      </c>
      <c r="H122" s="24" t="e">
        <f>'様式Ⅲ－1(男子)'!G379</f>
        <v>#N/A</v>
      </c>
      <c r="I122" s="24">
        <f>'様式Ⅲ－1(男子)'!C379</f>
        <v>0</v>
      </c>
      <c r="J122" s="24">
        <f>'様式Ⅲ－1(男子)'!K379</f>
        <v>0</v>
      </c>
      <c r="K122" s="24" t="str">
        <f>'様式Ⅲ－1(男子)'!N379</f>
        <v/>
      </c>
      <c r="L122" s="24">
        <f>'様式Ⅲ－1(男子)'!K380</f>
        <v>0</v>
      </c>
      <c r="M122" s="24" t="str">
        <f>'様式Ⅲ－1(男子)'!N380</f>
        <v/>
      </c>
      <c r="N122" s="24">
        <f>'様式Ⅲ－1(男子)'!K381</f>
        <v>0</v>
      </c>
      <c r="O122" s="24" t="str">
        <f>'様式Ⅲ－1(男子)'!N381</f>
        <v/>
      </c>
    </row>
    <row r="123" spans="1:15">
      <c r="A123" s="20">
        <v>122</v>
      </c>
      <c r="B123" s="24" t="str">
        <f>'様式Ⅲ－1(男子)'!H382</f>
        <v/>
      </c>
      <c r="C123" s="24" t="str">
        <f>CONCATENATE('様式Ⅲ－1(男子)'!D382," (",'様式Ⅲ－1(男子)'!F382,")")</f>
        <v xml:space="preserve"> ()</v>
      </c>
      <c r="D123" s="24" t="str">
        <f>'様式Ⅲ－1(男子)'!E382</f>
        <v/>
      </c>
      <c r="E123" s="24">
        <v>1</v>
      </c>
      <c r="F123" s="24">
        <f>基本情報登録!$D$8</f>
        <v>0</v>
      </c>
      <c r="G123" s="24" t="str">
        <f>基本情報登録!$D$10</f>
        <v/>
      </c>
      <c r="H123" s="24" t="e">
        <f>'様式Ⅲ－1(男子)'!G382</f>
        <v>#N/A</v>
      </c>
      <c r="I123" s="24">
        <f>'様式Ⅲ－1(男子)'!C382</f>
        <v>0</v>
      </c>
      <c r="J123" s="24">
        <f>'様式Ⅲ－1(男子)'!K382</f>
        <v>0</v>
      </c>
      <c r="K123" s="24" t="str">
        <f>'様式Ⅲ－1(男子)'!N382</f>
        <v/>
      </c>
      <c r="L123" s="24">
        <f>'様式Ⅲ－1(男子)'!K383</f>
        <v>0</v>
      </c>
      <c r="M123" s="24" t="str">
        <f>'様式Ⅲ－1(男子)'!N383</f>
        <v/>
      </c>
      <c r="N123" s="24">
        <f>'様式Ⅲ－1(男子)'!K384</f>
        <v>0</v>
      </c>
      <c r="O123" s="24" t="str">
        <f>'様式Ⅲ－1(男子)'!N384</f>
        <v/>
      </c>
    </row>
    <row r="124" spans="1:15">
      <c r="A124" s="20">
        <v>123</v>
      </c>
      <c r="B124" s="24" t="str">
        <f>'様式Ⅲ－1(男子)'!H385</f>
        <v/>
      </c>
      <c r="C124" s="24" t="str">
        <f>CONCATENATE('様式Ⅲ－1(男子)'!D385," (",'様式Ⅲ－1(男子)'!F385,")")</f>
        <v xml:space="preserve"> ()</v>
      </c>
      <c r="D124" s="24" t="str">
        <f>'様式Ⅲ－1(男子)'!E385</f>
        <v/>
      </c>
      <c r="E124" s="24">
        <v>1</v>
      </c>
      <c r="F124" s="24">
        <f>基本情報登録!$D$8</f>
        <v>0</v>
      </c>
      <c r="G124" s="24" t="str">
        <f>基本情報登録!$D$10</f>
        <v/>
      </c>
      <c r="H124" s="24" t="e">
        <f>'様式Ⅲ－1(男子)'!G385</f>
        <v>#N/A</v>
      </c>
      <c r="I124" s="24">
        <f>'様式Ⅲ－1(男子)'!C385</f>
        <v>0</v>
      </c>
      <c r="J124" s="24">
        <f>'様式Ⅲ－1(男子)'!K385</f>
        <v>0</v>
      </c>
      <c r="K124" s="24" t="str">
        <f>'様式Ⅲ－1(男子)'!N385</f>
        <v/>
      </c>
      <c r="L124" s="24">
        <f>'様式Ⅲ－1(男子)'!K386</f>
        <v>0</v>
      </c>
      <c r="M124" s="24" t="str">
        <f>'様式Ⅲ－1(男子)'!N386</f>
        <v/>
      </c>
      <c r="N124" s="24">
        <f>'様式Ⅲ－1(男子)'!K387</f>
        <v>0</v>
      </c>
      <c r="O124" s="24" t="str">
        <f>'様式Ⅲ－1(男子)'!N387</f>
        <v/>
      </c>
    </row>
    <row r="125" spans="1:15">
      <c r="A125" s="20">
        <v>124</v>
      </c>
      <c r="B125" s="24" t="str">
        <f>'様式Ⅲ－1(男子)'!H388</f>
        <v/>
      </c>
      <c r="C125" s="24" t="str">
        <f>CONCATENATE('様式Ⅲ－1(男子)'!D388," (",'様式Ⅲ－1(男子)'!F388,")")</f>
        <v xml:space="preserve"> ()</v>
      </c>
      <c r="D125" s="24" t="str">
        <f>'様式Ⅲ－1(男子)'!E388</f>
        <v/>
      </c>
      <c r="E125" s="24">
        <v>1</v>
      </c>
      <c r="F125" s="24">
        <f>基本情報登録!$D$8</f>
        <v>0</v>
      </c>
      <c r="G125" s="24" t="str">
        <f>基本情報登録!$D$10</f>
        <v/>
      </c>
      <c r="H125" s="24" t="e">
        <f>'様式Ⅲ－1(男子)'!G388</f>
        <v>#N/A</v>
      </c>
      <c r="I125" s="24">
        <f>'様式Ⅲ－1(男子)'!C388</f>
        <v>0</v>
      </c>
      <c r="J125" s="24">
        <f>'様式Ⅲ－1(男子)'!K388</f>
        <v>0</v>
      </c>
      <c r="K125" s="24" t="str">
        <f>'様式Ⅲ－1(男子)'!N388</f>
        <v/>
      </c>
      <c r="L125" s="24">
        <f>'様式Ⅲ－1(男子)'!K389</f>
        <v>0</v>
      </c>
      <c r="M125" s="24" t="str">
        <f>'様式Ⅲ－1(男子)'!N389</f>
        <v/>
      </c>
      <c r="N125" s="24">
        <f>'様式Ⅲ－1(男子)'!K390</f>
        <v>0</v>
      </c>
      <c r="O125" s="24" t="str">
        <f>'様式Ⅲ－1(男子)'!N390</f>
        <v/>
      </c>
    </row>
    <row r="126" spans="1:15">
      <c r="A126" s="20">
        <v>125</v>
      </c>
      <c r="B126" s="24" t="str">
        <f>'様式Ⅲ－1(男子)'!H391</f>
        <v/>
      </c>
      <c r="C126" s="24" t="str">
        <f>CONCATENATE('様式Ⅲ－1(男子)'!D391," (",'様式Ⅲ－1(男子)'!F391,")")</f>
        <v xml:space="preserve"> ()</v>
      </c>
      <c r="D126" s="24" t="str">
        <f>'様式Ⅲ－1(男子)'!E391</f>
        <v/>
      </c>
      <c r="E126" s="24">
        <v>1</v>
      </c>
      <c r="F126" s="24">
        <f>基本情報登録!$D$8</f>
        <v>0</v>
      </c>
      <c r="G126" s="24" t="str">
        <f>基本情報登録!$D$10</f>
        <v/>
      </c>
      <c r="H126" s="24" t="e">
        <f>'様式Ⅲ－1(男子)'!G391</f>
        <v>#N/A</v>
      </c>
      <c r="I126" s="24">
        <f>'様式Ⅲ－1(男子)'!C391</f>
        <v>0</v>
      </c>
      <c r="J126" s="24">
        <f>'様式Ⅲ－1(男子)'!K391</f>
        <v>0</v>
      </c>
      <c r="K126" s="24" t="str">
        <f>'様式Ⅲ－1(男子)'!N391</f>
        <v/>
      </c>
      <c r="L126" s="24">
        <f>'様式Ⅲ－1(男子)'!K392</f>
        <v>0</v>
      </c>
      <c r="M126" s="24" t="str">
        <f>'様式Ⅲ－1(男子)'!N392</f>
        <v/>
      </c>
      <c r="N126" s="24">
        <f>'様式Ⅲ－1(男子)'!K393</f>
        <v>0</v>
      </c>
      <c r="O126" s="24" t="str">
        <f>'様式Ⅲ－1(男子)'!N393</f>
        <v/>
      </c>
    </row>
    <row r="127" spans="1:15">
      <c r="A127" s="20">
        <v>126</v>
      </c>
      <c r="B127" s="24" t="str">
        <f>'様式Ⅲ－1(男子)'!H394</f>
        <v/>
      </c>
      <c r="C127" s="24" t="str">
        <f>CONCATENATE('様式Ⅲ－1(男子)'!D394," (",'様式Ⅲ－1(男子)'!F394,")")</f>
        <v xml:space="preserve"> ()</v>
      </c>
      <c r="D127" s="24" t="str">
        <f>'様式Ⅲ－1(男子)'!E394</f>
        <v/>
      </c>
      <c r="E127" s="24">
        <v>1</v>
      </c>
      <c r="F127" s="24">
        <f>基本情報登録!$D$8</f>
        <v>0</v>
      </c>
      <c r="G127" s="24" t="str">
        <f>基本情報登録!$D$10</f>
        <v/>
      </c>
      <c r="H127" s="24" t="e">
        <f>'様式Ⅲ－1(男子)'!G394</f>
        <v>#N/A</v>
      </c>
      <c r="I127" s="24">
        <f>'様式Ⅲ－1(男子)'!C394</f>
        <v>0</v>
      </c>
      <c r="J127" s="24">
        <f>'様式Ⅲ－1(男子)'!K394</f>
        <v>0</v>
      </c>
      <c r="K127" s="24" t="str">
        <f>'様式Ⅲ－1(男子)'!N394</f>
        <v/>
      </c>
      <c r="L127" s="24">
        <f>'様式Ⅲ－1(男子)'!K395</f>
        <v>0</v>
      </c>
      <c r="M127" s="24" t="str">
        <f>'様式Ⅲ－1(男子)'!N395</f>
        <v/>
      </c>
      <c r="N127" s="24">
        <f>'様式Ⅲ－1(男子)'!K396</f>
        <v>0</v>
      </c>
      <c r="O127" s="24" t="str">
        <f>'様式Ⅲ－1(男子)'!N396</f>
        <v/>
      </c>
    </row>
    <row r="128" spans="1:15">
      <c r="A128" s="20">
        <v>127</v>
      </c>
      <c r="B128" s="24" t="str">
        <f>'様式Ⅲ－1(男子)'!H397</f>
        <v/>
      </c>
      <c r="C128" s="24" t="str">
        <f>CONCATENATE('様式Ⅲ－1(男子)'!D397," (",'様式Ⅲ－1(男子)'!F397,")")</f>
        <v xml:space="preserve"> ()</v>
      </c>
      <c r="D128" s="24" t="str">
        <f>'様式Ⅲ－1(男子)'!E397</f>
        <v/>
      </c>
      <c r="E128" s="24">
        <v>1</v>
      </c>
      <c r="F128" s="24">
        <f>基本情報登録!$D$8</f>
        <v>0</v>
      </c>
      <c r="G128" s="24" t="str">
        <f>基本情報登録!$D$10</f>
        <v/>
      </c>
      <c r="H128" s="24" t="e">
        <f>'様式Ⅲ－1(男子)'!G397</f>
        <v>#N/A</v>
      </c>
      <c r="I128" s="24">
        <f>'様式Ⅲ－1(男子)'!C397</f>
        <v>0</v>
      </c>
      <c r="J128" s="24">
        <f>'様式Ⅲ－1(男子)'!K397</f>
        <v>0</v>
      </c>
      <c r="K128" s="24" t="str">
        <f>'様式Ⅲ－1(男子)'!N397</f>
        <v/>
      </c>
      <c r="L128" s="24">
        <f>'様式Ⅲ－1(男子)'!K398</f>
        <v>0</v>
      </c>
      <c r="M128" s="24" t="str">
        <f>'様式Ⅲ－1(男子)'!N398</f>
        <v/>
      </c>
      <c r="N128" s="24">
        <f>'様式Ⅲ－1(男子)'!K399</f>
        <v>0</v>
      </c>
      <c r="O128" s="24" t="str">
        <f>'様式Ⅲ－1(男子)'!N399</f>
        <v/>
      </c>
    </row>
    <row r="129" spans="1:15">
      <c r="A129" s="20">
        <v>128</v>
      </c>
      <c r="B129" s="24" t="str">
        <f>'様式Ⅲ－1(男子)'!H400</f>
        <v/>
      </c>
      <c r="C129" s="24" t="str">
        <f>CONCATENATE('様式Ⅲ－1(男子)'!D400," (",'様式Ⅲ－1(男子)'!F400,")")</f>
        <v xml:space="preserve"> ()</v>
      </c>
      <c r="D129" s="24" t="str">
        <f>'様式Ⅲ－1(男子)'!E400</f>
        <v/>
      </c>
      <c r="E129" s="24">
        <v>1</v>
      </c>
      <c r="F129" s="24">
        <f>基本情報登録!$D$8</f>
        <v>0</v>
      </c>
      <c r="G129" s="24" t="str">
        <f>基本情報登録!$D$10</f>
        <v/>
      </c>
      <c r="H129" s="24" t="e">
        <f>'様式Ⅲ－1(男子)'!G400</f>
        <v>#N/A</v>
      </c>
      <c r="I129" s="24">
        <f>'様式Ⅲ－1(男子)'!C400</f>
        <v>0</v>
      </c>
      <c r="J129" s="24">
        <f>'様式Ⅲ－1(男子)'!K400</f>
        <v>0</v>
      </c>
      <c r="K129" s="24" t="str">
        <f>'様式Ⅲ－1(男子)'!N400</f>
        <v/>
      </c>
      <c r="L129" s="24">
        <f>'様式Ⅲ－1(男子)'!K401</f>
        <v>0</v>
      </c>
      <c r="M129" s="24" t="str">
        <f>'様式Ⅲ－1(男子)'!N401</f>
        <v/>
      </c>
      <c r="N129" s="24">
        <f>'様式Ⅲ－1(男子)'!K402</f>
        <v>0</v>
      </c>
      <c r="O129" s="24" t="str">
        <f>'様式Ⅲ－1(男子)'!N402</f>
        <v/>
      </c>
    </row>
    <row r="130" spans="1:15">
      <c r="A130" s="20">
        <v>129</v>
      </c>
      <c r="B130" s="24" t="str">
        <f>'様式Ⅲ－1(男子)'!H403</f>
        <v/>
      </c>
      <c r="C130" s="24" t="str">
        <f>CONCATENATE('様式Ⅲ－1(男子)'!D403," (",'様式Ⅲ－1(男子)'!F403,")")</f>
        <v xml:space="preserve"> ()</v>
      </c>
      <c r="D130" s="24" t="str">
        <f>'様式Ⅲ－1(男子)'!E403</f>
        <v/>
      </c>
      <c r="E130" s="24">
        <v>1</v>
      </c>
      <c r="F130" s="24">
        <f>基本情報登録!$D$8</f>
        <v>0</v>
      </c>
      <c r="G130" s="24" t="str">
        <f>基本情報登録!$D$10</f>
        <v/>
      </c>
      <c r="H130" s="24" t="e">
        <f>'様式Ⅲ－1(男子)'!G403</f>
        <v>#N/A</v>
      </c>
      <c r="I130" s="24">
        <f>'様式Ⅲ－1(男子)'!C403</f>
        <v>0</v>
      </c>
      <c r="J130" s="24">
        <f>'様式Ⅲ－1(男子)'!K403</f>
        <v>0</v>
      </c>
      <c r="K130" s="24" t="str">
        <f>'様式Ⅲ－1(男子)'!N403</f>
        <v/>
      </c>
      <c r="L130" s="24">
        <f>'様式Ⅲ－1(男子)'!K404</f>
        <v>0</v>
      </c>
      <c r="M130" s="24" t="str">
        <f>'様式Ⅲ－1(男子)'!N404</f>
        <v/>
      </c>
      <c r="N130" s="24">
        <f>'様式Ⅲ－1(男子)'!K405</f>
        <v>0</v>
      </c>
      <c r="O130" s="24" t="str">
        <f>'様式Ⅲ－1(男子)'!N405</f>
        <v/>
      </c>
    </row>
    <row r="131" spans="1:15">
      <c r="A131" s="20">
        <v>130</v>
      </c>
      <c r="B131" s="24" t="str">
        <f>'様式Ⅲ－1(男子)'!H406</f>
        <v/>
      </c>
      <c r="C131" s="24" t="str">
        <f>CONCATENATE('様式Ⅲ－1(男子)'!D406," (",'様式Ⅲ－1(男子)'!F406,")")</f>
        <v xml:space="preserve"> ()</v>
      </c>
      <c r="D131" s="24" t="str">
        <f>'様式Ⅲ－1(男子)'!E406</f>
        <v/>
      </c>
      <c r="E131" s="24">
        <v>1</v>
      </c>
      <c r="F131" s="24">
        <f>基本情報登録!$D$8</f>
        <v>0</v>
      </c>
      <c r="G131" s="24" t="str">
        <f>基本情報登録!$D$10</f>
        <v/>
      </c>
      <c r="H131" s="24" t="e">
        <f>'様式Ⅲ－1(男子)'!G406</f>
        <v>#N/A</v>
      </c>
      <c r="I131" s="24">
        <f>'様式Ⅲ－1(男子)'!C406</f>
        <v>0</v>
      </c>
      <c r="J131" s="24">
        <f>'様式Ⅲ－1(男子)'!K406</f>
        <v>0</v>
      </c>
      <c r="K131" s="24" t="str">
        <f>'様式Ⅲ－1(男子)'!N406</f>
        <v/>
      </c>
      <c r="L131" s="24">
        <f>'様式Ⅲ－1(男子)'!K407</f>
        <v>0</v>
      </c>
      <c r="M131" s="24" t="str">
        <f>'様式Ⅲ－1(男子)'!N407</f>
        <v/>
      </c>
      <c r="N131" s="24">
        <f>'様式Ⅲ－1(男子)'!K408</f>
        <v>0</v>
      </c>
      <c r="O131" s="24" t="str">
        <f>'様式Ⅲ－1(男子)'!N408</f>
        <v/>
      </c>
    </row>
    <row r="132" spans="1:15">
      <c r="A132" s="20">
        <v>131</v>
      </c>
      <c r="B132" s="24" t="str">
        <f>'様式Ⅲ－1(男子)'!H409</f>
        <v/>
      </c>
      <c r="C132" s="24" t="str">
        <f>CONCATENATE('様式Ⅲ－1(男子)'!D409," (",'様式Ⅲ－1(男子)'!F409,")")</f>
        <v xml:space="preserve"> ()</v>
      </c>
      <c r="D132" s="24" t="str">
        <f>'様式Ⅲ－1(男子)'!E409</f>
        <v/>
      </c>
      <c r="E132" s="24">
        <v>1</v>
      </c>
      <c r="F132" s="24">
        <f>基本情報登録!$D$8</f>
        <v>0</v>
      </c>
      <c r="G132" s="24" t="str">
        <f>基本情報登録!$D$10</f>
        <v/>
      </c>
      <c r="H132" s="24" t="e">
        <f>'様式Ⅲ－1(男子)'!G409</f>
        <v>#N/A</v>
      </c>
      <c r="I132" s="24">
        <f>'様式Ⅲ－1(男子)'!C409</f>
        <v>0</v>
      </c>
      <c r="J132" s="24">
        <f>'様式Ⅲ－1(男子)'!K409</f>
        <v>0</v>
      </c>
      <c r="K132" s="24" t="str">
        <f>'様式Ⅲ－1(男子)'!N409</f>
        <v/>
      </c>
      <c r="L132" s="24">
        <f>'様式Ⅲ－1(男子)'!K410</f>
        <v>0</v>
      </c>
      <c r="M132" s="24" t="str">
        <f>'様式Ⅲ－1(男子)'!N410</f>
        <v/>
      </c>
      <c r="N132" s="24">
        <f>'様式Ⅲ－1(男子)'!K411</f>
        <v>0</v>
      </c>
      <c r="O132" s="24" t="str">
        <f>'様式Ⅲ－1(男子)'!N411</f>
        <v/>
      </c>
    </row>
    <row r="133" spans="1:15">
      <c r="A133" s="20">
        <v>132</v>
      </c>
      <c r="B133" s="24" t="str">
        <f>'様式Ⅲ－1(男子)'!H412</f>
        <v/>
      </c>
      <c r="C133" s="24" t="str">
        <f>CONCATENATE('様式Ⅲ－1(男子)'!D412," (",'様式Ⅲ－1(男子)'!F412,")")</f>
        <v xml:space="preserve"> ()</v>
      </c>
      <c r="D133" s="24" t="str">
        <f>'様式Ⅲ－1(男子)'!E412</f>
        <v/>
      </c>
      <c r="E133" s="24">
        <v>1</v>
      </c>
      <c r="F133" s="24">
        <f>基本情報登録!$D$8</f>
        <v>0</v>
      </c>
      <c r="G133" s="24" t="str">
        <f>基本情報登録!$D$10</f>
        <v/>
      </c>
      <c r="H133" s="24" t="e">
        <f>'様式Ⅲ－1(男子)'!G412</f>
        <v>#N/A</v>
      </c>
      <c r="I133" s="24">
        <f>'様式Ⅲ－1(男子)'!C412</f>
        <v>0</v>
      </c>
      <c r="J133" s="24">
        <f>'様式Ⅲ－1(男子)'!K412</f>
        <v>0</v>
      </c>
      <c r="K133" s="24" t="str">
        <f>'様式Ⅲ－1(男子)'!N412</f>
        <v/>
      </c>
      <c r="L133" s="24">
        <f>'様式Ⅲ－1(男子)'!K413</f>
        <v>0</v>
      </c>
      <c r="M133" s="24" t="str">
        <f>'様式Ⅲ－1(男子)'!N413</f>
        <v/>
      </c>
      <c r="N133" s="24">
        <f>'様式Ⅲ－1(男子)'!K414</f>
        <v>0</v>
      </c>
      <c r="O133" s="24" t="str">
        <f>'様式Ⅲ－1(男子)'!N414</f>
        <v/>
      </c>
    </row>
    <row r="134" spans="1:15">
      <c r="A134" s="20">
        <v>133</v>
      </c>
      <c r="B134" s="24" t="str">
        <f>'様式Ⅲ－1(男子)'!H415</f>
        <v/>
      </c>
      <c r="C134" s="24" t="str">
        <f>CONCATENATE('様式Ⅲ－1(男子)'!D415," (",'様式Ⅲ－1(男子)'!F415,")")</f>
        <v xml:space="preserve"> ()</v>
      </c>
      <c r="D134" s="24" t="str">
        <f>'様式Ⅲ－1(男子)'!E415</f>
        <v/>
      </c>
      <c r="E134" s="24">
        <v>1</v>
      </c>
      <c r="F134" s="24">
        <f>基本情報登録!$D$8</f>
        <v>0</v>
      </c>
      <c r="G134" s="24" t="str">
        <f>基本情報登録!$D$10</f>
        <v/>
      </c>
      <c r="H134" s="24" t="e">
        <f>'様式Ⅲ－1(男子)'!G415</f>
        <v>#N/A</v>
      </c>
      <c r="I134" s="24">
        <f>'様式Ⅲ－1(男子)'!C415</f>
        <v>0</v>
      </c>
      <c r="J134" s="24">
        <f>'様式Ⅲ－1(男子)'!K415</f>
        <v>0</v>
      </c>
      <c r="K134" s="24" t="str">
        <f>'様式Ⅲ－1(男子)'!N415</f>
        <v/>
      </c>
      <c r="L134" s="24">
        <f>'様式Ⅲ－1(男子)'!K416</f>
        <v>0</v>
      </c>
      <c r="M134" s="24" t="str">
        <f>'様式Ⅲ－1(男子)'!N416</f>
        <v/>
      </c>
      <c r="N134" s="24">
        <f>'様式Ⅲ－1(男子)'!K417</f>
        <v>0</v>
      </c>
      <c r="O134" s="24" t="str">
        <f>'様式Ⅲ－1(男子)'!N417</f>
        <v/>
      </c>
    </row>
    <row r="135" spans="1:15">
      <c r="A135" s="20">
        <v>134</v>
      </c>
      <c r="B135" s="24" t="str">
        <f>'様式Ⅲ－1(男子)'!H418</f>
        <v/>
      </c>
      <c r="C135" s="24" t="str">
        <f>CONCATENATE('様式Ⅲ－1(男子)'!D418," (",'様式Ⅲ－1(男子)'!F418,")")</f>
        <v xml:space="preserve"> ()</v>
      </c>
      <c r="D135" s="24" t="str">
        <f>'様式Ⅲ－1(男子)'!E418</f>
        <v/>
      </c>
      <c r="E135" s="24">
        <v>1</v>
      </c>
      <c r="F135" s="24">
        <f>基本情報登録!$D$8</f>
        <v>0</v>
      </c>
      <c r="G135" s="24" t="str">
        <f>基本情報登録!$D$10</f>
        <v/>
      </c>
      <c r="H135" s="24" t="e">
        <f>'様式Ⅲ－1(男子)'!G418</f>
        <v>#N/A</v>
      </c>
      <c r="I135" s="24">
        <f>'様式Ⅲ－1(男子)'!C418</f>
        <v>0</v>
      </c>
      <c r="J135" s="24">
        <f>'様式Ⅲ－1(男子)'!K418</f>
        <v>0</v>
      </c>
      <c r="K135" s="24" t="str">
        <f>'様式Ⅲ－1(男子)'!N418</f>
        <v/>
      </c>
      <c r="L135" s="24">
        <f>'様式Ⅲ－1(男子)'!K419</f>
        <v>0</v>
      </c>
      <c r="M135" s="24" t="str">
        <f>'様式Ⅲ－1(男子)'!N419</f>
        <v/>
      </c>
      <c r="N135" s="24">
        <f>'様式Ⅲ－1(男子)'!K420</f>
        <v>0</v>
      </c>
      <c r="O135" s="24" t="str">
        <f>'様式Ⅲ－1(男子)'!N420</f>
        <v/>
      </c>
    </row>
    <row r="136" spans="1:15">
      <c r="A136" s="20">
        <v>135</v>
      </c>
      <c r="B136" s="24" t="str">
        <f>'様式Ⅲ－1(男子)'!H421</f>
        <v/>
      </c>
      <c r="C136" s="24" t="str">
        <f>CONCATENATE('様式Ⅲ－1(男子)'!D421," (",'様式Ⅲ－1(男子)'!F421,")")</f>
        <v xml:space="preserve"> ()</v>
      </c>
      <c r="D136" s="24" t="str">
        <f>'様式Ⅲ－1(男子)'!E421</f>
        <v/>
      </c>
      <c r="E136" s="24">
        <v>1</v>
      </c>
      <c r="F136" s="24">
        <f>基本情報登録!$D$8</f>
        <v>0</v>
      </c>
      <c r="G136" s="24" t="str">
        <f>基本情報登録!$D$10</f>
        <v/>
      </c>
      <c r="H136" s="24" t="e">
        <f>'様式Ⅲ－1(男子)'!G421</f>
        <v>#N/A</v>
      </c>
      <c r="I136" s="24">
        <f>'様式Ⅲ－1(男子)'!C421</f>
        <v>0</v>
      </c>
      <c r="J136" s="24">
        <f>'様式Ⅲ－1(男子)'!K421</f>
        <v>0</v>
      </c>
      <c r="K136" s="24" t="str">
        <f>'様式Ⅲ－1(男子)'!N421</f>
        <v/>
      </c>
      <c r="L136" s="24">
        <f>'様式Ⅲ－1(男子)'!K422</f>
        <v>0</v>
      </c>
      <c r="M136" s="24" t="str">
        <f>'様式Ⅲ－1(男子)'!N422</f>
        <v/>
      </c>
      <c r="N136" s="24">
        <f>'様式Ⅲ－1(男子)'!K423</f>
        <v>0</v>
      </c>
      <c r="O136" s="24" t="str">
        <f>'様式Ⅲ－1(男子)'!N423</f>
        <v/>
      </c>
    </row>
    <row r="137" spans="1:15">
      <c r="A137" s="20">
        <v>136</v>
      </c>
      <c r="B137" s="24" t="str">
        <f>'様式Ⅲ－1(男子)'!H424</f>
        <v/>
      </c>
      <c r="C137" s="24" t="str">
        <f>CONCATENATE('様式Ⅲ－1(男子)'!D424," (",'様式Ⅲ－1(男子)'!F424,")")</f>
        <v xml:space="preserve"> ()</v>
      </c>
      <c r="D137" s="24" t="str">
        <f>'様式Ⅲ－1(男子)'!E424</f>
        <v/>
      </c>
      <c r="E137" s="24">
        <v>1</v>
      </c>
      <c r="F137" s="24">
        <f>基本情報登録!$D$8</f>
        <v>0</v>
      </c>
      <c r="G137" s="24" t="str">
        <f>基本情報登録!$D$10</f>
        <v/>
      </c>
      <c r="H137" s="24" t="e">
        <f>'様式Ⅲ－1(男子)'!G424</f>
        <v>#N/A</v>
      </c>
      <c r="I137" s="24">
        <f>'様式Ⅲ－1(男子)'!C424</f>
        <v>0</v>
      </c>
      <c r="J137" s="24">
        <f>'様式Ⅲ－1(男子)'!K424</f>
        <v>0</v>
      </c>
      <c r="K137" s="24" t="str">
        <f>'様式Ⅲ－1(男子)'!N424</f>
        <v/>
      </c>
      <c r="L137" s="24">
        <f>'様式Ⅲ－1(男子)'!K425</f>
        <v>0</v>
      </c>
      <c r="M137" s="24" t="str">
        <f>'様式Ⅲ－1(男子)'!N425</f>
        <v/>
      </c>
      <c r="N137" s="24">
        <f>'様式Ⅲ－1(男子)'!K426</f>
        <v>0</v>
      </c>
      <c r="O137" s="24" t="str">
        <f>'様式Ⅲ－1(男子)'!N426</f>
        <v/>
      </c>
    </row>
    <row r="138" spans="1:15">
      <c r="A138" s="20">
        <v>137</v>
      </c>
      <c r="B138" s="24" t="str">
        <f>'様式Ⅲ－1(男子)'!H427</f>
        <v/>
      </c>
      <c r="C138" s="24" t="str">
        <f>CONCATENATE('様式Ⅲ－1(男子)'!D427," (",'様式Ⅲ－1(男子)'!F427,")")</f>
        <v xml:space="preserve"> ()</v>
      </c>
      <c r="D138" s="24" t="str">
        <f>'様式Ⅲ－1(男子)'!E427</f>
        <v/>
      </c>
      <c r="E138" s="24">
        <v>1</v>
      </c>
      <c r="F138" s="24">
        <f>基本情報登録!$D$8</f>
        <v>0</v>
      </c>
      <c r="G138" s="24" t="str">
        <f>基本情報登録!$D$10</f>
        <v/>
      </c>
      <c r="H138" s="24" t="e">
        <f>'様式Ⅲ－1(男子)'!G427</f>
        <v>#N/A</v>
      </c>
      <c r="I138" s="24">
        <f>'様式Ⅲ－1(男子)'!C427</f>
        <v>0</v>
      </c>
      <c r="J138" s="24">
        <f>'様式Ⅲ－1(男子)'!K427</f>
        <v>0</v>
      </c>
      <c r="K138" s="24" t="str">
        <f>'様式Ⅲ－1(男子)'!N427</f>
        <v/>
      </c>
      <c r="L138" s="24">
        <f>'様式Ⅲ－1(男子)'!K428</f>
        <v>0</v>
      </c>
      <c r="M138" s="24" t="str">
        <f>'様式Ⅲ－1(男子)'!N428</f>
        <v/>
      </c>
      <c r="N138" s="24">
        <f>'様式Ⅲ－1(男子)'!K429</f>
        <v>0</v>
      </c>
      <c r="O138" s="24" t="str">
        <f>'様式Ⅲ－1(男子)'!N429</f>
        <v/>
      </c>
    </row>
    <row r="139" spans="1:15">
      <c r="A139" s="20">
        <v>138</v>
      </c>
      <c r="B139" s="24" t="str">
        <f>'様式Ⅲ－1(男子)'!H430</f>
        <v/>
      </c>
      <c r="C139" s="24" t="str">
        <f>CONCATENATE('様式Ⅲ－1(男子)'!D430," (",'様式Ⅲ－1(男子)'!F430,")")</f>
        <v xml:space="preserve"> ()</v>
      </c>
      <c r="D139" s="24" t="str">
        <f>'様式Ⅲ－1(男子)'!E430</f>
        <v/>
      </c>
      <c r="E139" s="24">
        <v>1</v>
      </c>
      <c r="F139" s="24">
        <f>基本情報登録!$D$8</f>
        <v>0</v>
      </c>
      <c r="G139" s="24" t="str">
        <f>基本情報登録!$D$10</f>
        <v/>
      </c>
      <c r="H139" s="24" t="e">
        <f>'様式Ⅲ－1(男子)'!G430</f>
        <v>#N/A</v>
      </c>
      <c r="I139" s="24">
        <f>'様式Ⅲ－1(男子)'!C430</f>
        <v>0</v>
      </c>
      <c r="J139" s="24">
        <f>'様式Ⅲ－1(男子)'!K430</f>
        <v>0</v>
      </c>
      <c r="K139" s="24" t="str">
        <f>'様式Ⅲ－1(男子)'!N430</f>
        <v/>
      </c>
      <c r="L139" s="24">
        <f>'様式Ⅲ－1(男子)'!K431</f>
        <v>0</v>
      </c>
      <c r="M139" s="24" t="str">
        <f>'様式Ⅲ－1(男子)'!N431</f>
        <v/>
      </c>
      <c r="N139" s="24">
        <f>'様式Ⅲ－1(男子)'!K432</f>
        <v>0</v>
      </c>
      <c r="O139" s="24" t="str">
        <f>'様式Ⅲ－1(男子)'!N432</f>
        <v/>
      </c>
    </row>
    <row r="140" spans="1:15">
      <c r="A140" s="20">
        <v>139</v>
      </c>
      <c r="B140" s="24" t="str">
        <f>'様式Ⅲ－1(男子)'!H433</f>
        <v/>
      </c>
      <c r="C140" s="24" t="str">
        <f>CONCATENATE('様式Ⅲ－1(男子)'!D433," (",'様式Ⅲ－1(男子)'!F433,")")</f>
        <v xml:space="preserve"> ()</v>
      </c>
      <c r="D140" s="24" t="str">
        <f>'様式Ⅲ－1(男子)'!E433</f>
        <v/>
      </c>
      <c r="E140" s="24">
        <v>1</v>
      </c>
      <c r="F140" s="24">
        <f>基本情報登録!$D$8</f>
        <v>0</v>
      </c>
      <c r="G140" s="24" t="str">
        <f>基本情報登録!$D$10</f>
        <v/>
      </c>
      <c r="H140" s="24" t="e">
        <f>'様式Ⅲ－1(男子)'!G433</f>
        <v>#N/A</v>
      </c>
      <c r="I140" s="24">
        <f>'様式Ⅲ－1(男子)'!C433</f>
        <v>0</v>
      </c>
      <c r="J140" s="24">
        <f>'様式Ⅲ－1(男子)'!K433</f>
        <v>0</v>
      </c>
      <c r="K140" s="24" t="str">
        <f>'様式Ⅲ－1(男子)'!N433</f>
        <v/>
      </c>
      <c r="L140" s="24">
        <f>'様式Ⅲ－1(男子)'!K434</f>
        <v>0</v>
      </c>
      <c r="M140" s="24" t="str">
        <f>'様式Ⅲ－1(男子)'!N434</f>
        <v/>
      </c>
      <c r="N140" s="24">
        <f>'様式Ⅲ－1(男子)'!K435</f>
        <v>0</v>
      </c>
      <c r="O140" s="24" t="str">
        <f>'様式Ⅲ－1(男子)'!N435</f>
        <v/>
      </c>
    </row>
    <row r="141" spans="1:15">
      <c r="A141" s="20">
        <v>140</v>
      </c>
      <c r="B141" s="24" t="str">
        <f>'様式Ⅲ－1(男子)'!H436</f>
        <v/>
      </c>
      <c r="C141" s="24" t="str">
        <f>CONCATENATE('様式Ⅲ－1(男子)'!D436," (",'様式Ⅲ－1(男子)'!F436,")")</f>
        <v xml:space="preserve"> ()</v>
      </c>
      <c r="D141" s="24" t="str">
        <f>'様式Ⅲ－1(男子)'!E436</f>
        <v/>
      </c>
      <c r="E141" s="24">
        <v>1</v>
      </c>
      <c r="F141" s="24">
        <f>基本情報登録!$D$8</f>
        <v>0</v>
      </c>
      <c r="G141" s="24" t="str">
        <f>基本情報登録!$D$10</f>
        <v/>
      </c>
      <c r="H141" s="24" t="e">
        <f>'様式Ⅲ－1(男子)'!G436</f>
        <v>#N/A</v>
      </c>
      <c r="I141" s="24">
        <f>'様式Ⅲ－1(男子)'!C436</f>
        <v>0</v>
      </c>
      <c r="J141" s="24">
        <f>'様式Ⅲ－1(男子)'!K436</f>
        <v>0</v>
      </c>
      <c r="K141" s="24" t="str">
        <f>'様式Ⅲ－1(男子)'!N436</f>
        <v/>
      </c>
      <c r="L141" s="24">
        <f>'様式Ⅲ－1(男子)'!K437</f>
        <v>0</v>
      </c>
      <c r="M141" s="24" t="str">
        <f>'様式Ⅲ－1(男子)'!N437</f>
        <v/>
      </c>
      <c r="N141" s="24">
        <f>'様式Ⅲ－1(男子)'!K438</f>
        <v>0</v>
      </c>
      <c r="O141" s="24" t="str">
        <f>'様式Ⅲ－1(男子)'!N438</f>
        <v/>
      </c>
    </row>
    <row r="142" spans="1:15">
      <c r="A142" s="20">
        <v>141</v>
      </c>
      <c r="B142" s="24" t="str">
        <f>'様式Ⅲ－1(男子)'!H439</f>
        <v/>
      </c>
      <c r="C142" s="24" t="str">
        <f>CONCATENATE('様式Ⅲ－1(男子)'!D439," (",'様式Ⅲ－1(男子)'!F439,")")</f>
        <v xml:space="preserve"> ()</v>
      </c>
      <c r="D142" s="24" t="str">
        <f>'様式Ⅲ－1(男子)'!E439</f>
        <v/>
      </c>
      <c r="E142" s="24">
        <v>1</v>
      </c>
      <c r="F142" s="24">
        <f>基本情報登録!$D$8</f>
        <v>0</v>
      </c>
      <c r="G142" s="24" t="str">
        <f>基本情報登録!$D$10</f>
        <v/>
      </c>
      <c r="H142" s="24" t="e">
        <f>'様式Ⅲ－1(男子)'!G439</f>
        <v>#N/A</v>
      </c>
      <c r="I142" s="24">
        <f>'様式Ⅲ－1(男子)'!C439</f>
        <v>0</v>
      </c>
      <c r="J142" s="24">
        <f>'様式Ⅲ－1(男子)'!K439</f>
        <v>0</v>
      </c>
      <c r="K142" s="24" t="str">
        <f>'様式Ⅲ－1(男子)'!N439</f>
        <v/>
      </c>
      <c r="L142" s="24">
        <f>'様式Ⅲ－1(男子)'!K440</f>
        <v>0</v>
      </c>
      <c r="M142" s="24" t="str">
        <f>'様式Ⅲ－1(男子)'!N440</f>
        <v/>
      </c>
      <c r="N142" s="24">
        <f>'様式Ⅲ－1(男子)'!K441</f>
        <v>0</v>
      </c>
      <c r="O142" s="24" t="str">
        <f>'様式Ⅲ－1(男子)'!N441</f>
        <v/>
      </c>
    </row>
    <row r="143" spans="1:15">
      <c r="A143" s="20">
        <v>142</v>
      </c>
      <c r="B143" s="24" t="str">
        <f>'様式Ⅲ－1(男子)'!H442</f>
        <v/>
      </c>
      <c r="C143" s="24" t="str">
        <f>CONCATENATE('様式Ⅲ－1(男子)'!D442," (",'様式Ⅲ－1(男子)'!F442,")")</f>
        <v xml:space="preserve"> ()</v>
      </c>
      <c r="D143" s="24" t="str">
        <f>'様式Ⅲ－1(男子)'!E442</f>
        <v/>
      </c>
      <c r="E143" s="24">
        <v>1</v>
      </c>
      <c r="F143" s="24">
        <f>基本情報登録!$D$8</f>
        <v>0</v>
      </c>
      <c r="G143" s="24" t="str">
        <f>基本情報登録!$D$10</f>
        <v/>
      </c>
      <c r="H143" s="24" t="e">
        <f>'様式Ⅲ－1(男子)'!G442</f>
        <v>#N/A</v>
      </c>
      <c r="I143" s="24">
        <f>'様式Ⅲ－1(男子)'!C442</f>
        <v>0</v>
      </c>
      <c r="J143" s="24">
        <f>'様式Ⅲ－1(男子)'!K442</f>
        <v>0</v>
      </c>
      <c r="K143" s="24" t="str">
        <f>'様式Ⅲ－1(男子)'!N442</f>
        <v/>
      </c>
      <c r="L143" s="24">
        <f>'様式Ⅲ－1(男子)'!K443</f>
        <v>0</v>
      </c>
      <c r="M143" s="24" t="str">
        <f>'様式Ⅲ－1(男子)'!N443</f>
        <v/>
      </c>
      <c r="N143" s="24">
        <f>'様式Ⅲ－1(男子)'!K444</f>
        <v>0</v>
      </c>
      <c r="O143" s="24" t="str">
        <f>'様式Ⅲ－1(男子)'!N444</f>
        <v/>
      </c>
    </row>
    <row r="144" spans="1:15">
      <c r="A144" s="20">
        <v>143</v>
      </c>
      <c r="B144" s="24" t="str">
        <f>'様式Ⅲ－1(男子)'!H445</f>
        <v/>
      </c>
      <c r="C144" s="24" t="str">
        <f>CONCATENATE('様式Ⅲ－1(男子)'!D445," (",'様式Ⅲ－1(男子)'!F445,")")</f>
        <v xml:space="preserve"> ()</v>
      </c>
      <c r="D144" s="24" t="str">
        <f>'様式Ⅲ－1(男子)'!E445</f>
        <v/>
      </c>
      <c r="E144" s="24">
        <v>1</v>
      </c>
      <c r="F144" s="24">
        <f>基本情報登録!$D$8</f>
        <v>0</v>
      </c>
      <c r="G144" s="24" t="str">
        <f>基本情報登録!$D$10</f>
        <v/>
      </c>
      <c r="H144" s="24" t="e">
        <f>'様式Ⅲ－1(男子)'!G445</f>
        <v>#N/A</v>
      </c>
      <c r="I144" s="24">
        <f>'様式Ⅲ－1(男子)'!C445</f>
        <v>0</v>
      </c>
      <c r="J144" s="24">
        <f>'様式Ⅲ－1(男子)'!K445</f>
        <v>0</v>
      </c>
      <c r="K144" s="24" t="str">
        <f>'様式Ⅲ－1(男子)'!N445</f>
        <v/>
      </c>
      <c r="L144" s="24">
        <f>'様式Ⅲ－1(男子)'!K446</f>
        <v>0</v>
      </c>
      <c r="M144" s="24" t="str">
        <f>'様式Ⅲ－1(男子)'!N446</f>
        <v/>
      </c>
      <c r="N144" s="24">
        <f>'様式Ⅲ－1(男子)'!K447</f>
        <v>0</v>
      </c>
      <c r="O144" s="24" t="str">
        <f>'様式Ⅲ－1(男子)'!N447</f>
        <v/>
      </c>
    </row>
    <row r="145" spans="1:15">
      <c r="A145" s="20">
        <v>144</v>
      </c>
      <c r="B145" s="24" t="str">
        <f>'様式Ⅲ－1(男子)'!H448</f>
        <v/>
      </c>
      <c r="C145" s="24" t="str">
        <f>CONCATENATE('様式Ⅲ－1(男子)'!D448," (",'様式Ⅲ－1(男子)'!F448,")")</f>
        <v xml:space="preserve"> ()</v>
      </c>
      <c r="D145" s="24" t="str">
        <f>'様式Ⅲ－1(男子)'!E448</f>
        <v/>
      </c>
      <c r="E145" s="24">
        <v>1</v>
      </c>
      <c r="F145" s="24">
        <f>基本情報登録!$D$8</f>
        <v>0</v>
      </c>
      <c r="G145" s="24" t="str">
        <f>基本情報登録!$D$10</f>
        <v/>
      </c>
      <c r="H145" s="24" t="e">
        <f>'様式Ⅲ－1(男子)'!G448</f>
        <v>#N/A</v>
      </c>
      <c r="I145" s="24">
        <f>'様式Ⅲ－1(男子)'!C448</f>
        <v>0</v>
      </c>
      <c r="J145" s="24">
        <f>'様式Ⅲ－1(男子)'!K448</f>
        <v>0</v>
      </c>
      <c r="K145" s="24" t="str">
        <f>'様式Ⅲ－1(男子)'!N448</f>
        <v/>
      </c>
      <c r="L145" s="24">
        <f>'様式Ⅲ－1(男子)'!K449</f>
        <v>0</v>
      </c>
      <c r="M145" s="24" t="str">
        <f>'様式Ⅲ－1(男子)'!N449</f>
        <v/>
      </c>
      <c r="N145" s="24">
        <f>'様式Ⅲ－1(男子)'!K450</f>
        <v>0</v>
      </c>
      <c r="O145" s="24" t="str">
        <f>'様式Ⅲ－1(男子)'!N450</f>
        <v/>
      </c>
    </row>
    <row r="146" spans="1:15">
      <c r="A146" s="20">
        <v>145</v>
      </c>
      <c r="B146" s="24" t="str">
        <f>'様式Ⅲ－1(男子)'!H451</f>
        <v/>
      </c>
      <c r="C146" s="24" t="str">
        <f>CONCATENATE('様式Ⅲ－1(男子)'!D451," (",'様式Ⅲ－1(男子)'!F451,")")</f>
        <v xml:space="preserve"> ()</v>
      </c>
      <c r="D146" s="24" t="str">
        <f>'様式Ⅲ－1(男子)'!E451</f>
        <v/>
      </c>
      <c r="E146" s="24">
        <v>1</v>
      </c>
      <c r="F146" s="24">
        <f>基本情報登録!$D$8</f>
        <v>0</v>
      </c>
      <c r="G146" s="24" t="str">
        <f>基本情報登録!$D$10</f>
        <v/>
      </c>
      <c r="H146" s="24" t="e">
        <f>'様式Ⅲ－1(男子)'!G451</f>
        <v>#N/A</v>
      </c>
      <c r="I146" s="24">
        <f>'様式Ⅲ－1(男子)'!C451</f>
        <v>0</v>
      </c>
      <c r="J146" s="24">
        <f>'様式Ⅲ－1(男子)'!K451</f>
        <v>0</v>
      </c>
      <c r="K146" s="24" t="str">
        <f>'様式Ⅲ－1(男子)'!N451</f>
        <v/>
      </c>
      <c r="L146" s="24">
        <f>'様式Ⅲ－1(男子)'!K452</f>
        <v>0</v>
      </c>
      <c r="M146" s="24" t="str">
        <f>'様式Ⅲ－1(男子)'!N452</f>
        <v/>
      </c>
      <c r="N146" s="24">
        <f>'様式Ⅲ－1(男子)'!K453</f>
        <v>0</v>
      </c>
      <c r="O146" s="24" t="str">
        <f>'様式Ⅲ－1(男子)'!N453</f>
        <v/>
      </c>
    </row>
    <row r="147" spans="1:15">
      <c r="A147" s="20">
        <v>146</v>
      </c>
      <c r="B147" s="24" t="str">
        <f>'様式Ⅲ－1(男子)'!H454</f>
        <v/>
      </c>
      <c r="C147" s="24" t="str">
        <f>CONCATENATE('様式Ⅲ－1(男子)'!D454," (",'様式Ⅲ－1(男子)'!F454,")")</f>
        <v xml:space="preserve"> ()</v>
      </c>
      <c r="D147" s="24" t="str">
        <f>'様式Ⅲ－1(男子)'!E454</f>
        <v/>
      </c>
      <c r="E147" s="24">
        <v>1</v>
      </c>
      <c r="F147" s="24">
        <f>基本情報登録!$D$8</f>
        <v>0</v>
      </c>
      <c r="G147" s="24" t="str">
        <f>基本情報登録!$D$10</f>
        <v/>
      </c>
      <c r="H147" s="24" t="e">
        <f>'様式Ⅲ－1(男子)'!G454</f>
        <v>#N/A</v>
      </c>
      <c r="I147" s="24">
        <f>'様式Ⅲ－1(男子)'!C454</f>
        <v>0</v>
      </c>
      <c r="J147" s="24">
        <f>'様式Ⅲ－1(男子)'!K454</f>
        <v>0</v>
      </c>
      <c r="K147" s="24" t="str">
        <f>'様式Ⅲ－1(男子)'!N454</f>
        <v/>
      </c>
      <c r="L147" s="24">
        <f>'様式Ⅲ－1(男子)'!K455</f>
        <v>0</v>
      </c>
      <c r="M147" s="24" t="str">
        <f>'様式Ⅲ－1(男子)'!N455</f>
        <v/>
      </c>
      <c r="N147" s="24">
        <f>'様式Ⅲ－1(男子)'!K456</f>
        <v>0</v>
      </c>
      <c r="O147" s="24" t="str">
        <f>'様式Ⅲ－1(男子)'!N456</f>
        <v/>
      </c>
    </row>
    <row r="148" spans="1:15">
      <c r="A148" s="20">
        <v>147</v>
      </c>
      <c r="B148" s="24" t="str">
        <f>'様式Ⅲ－1(男子)'!H457</f>
        <v/>
      </c>
      <c r="C148" s="24" t="str">
        <f>CONCATENATE('様式Ⅲ－1(男子)'!D457," (",'様式Ⅲ－1(男子)'!F457,")")</f>
        <v xml:space="preserve"> ()</v>
      </c>
      <c r="D148" s="24" t="str">
        <f>'様式Ⅲ－1(男子)'!E457</f>
        <v/>
      </c>
      <c r="E148" s="24">
        <v>1</v>
      </c>
      <c r="F148" s="24">
        <f>基本情報登録!$D$8</f>
        <v>0</v>
      </c>
      <c r="G148" s="24" t="str">
        <f>基本情報登録!$D$10</f>
        <v/>
      </c>
      <c r="H148" s="24" t="e">
        <f>'様式Ⅲ－1(男子)'!G457</f>
        <v>#N/A</v>
      </c>
      <c r="I148" s="24">
        <f>'様式Ⅲ－1(男子)'!C457</f>
        <v>0</v>
      </c>
      <c r="J148" s="24">
        <f>'様式Ⅲ－1(男子)'!K457</f>
        <v>0</v>
      </c>
      <c r="K148" s="24" t="str">
        <f>'様式Ⅲ－1(男子)'!N457</f>
        <v/>
      </c>
      <c r="L148" s="24">
        <f>'様式Ⅲ－1(男子)'!K458</f>
        <v>0</v>
      </c>
      <c r="M148" s="24" t="str">
        <f>'様式Ⅲ－1(男子)'!N458</f>
        <v/>
      </c>
      <c r="N148" s="24">
        <f>'様式Ⅲ－1(男子)'!K459</f>
        <v>0</v>
      </c>
      <c r="O148" s="24" t="str">
        <f>'様式Ⅲ－1(男子)'!N459</f>
        <v/>
      </c>
    </row>
    <row r="149" spans="1:15">
      <c r="A149" s="20">
        <v>148</v>
      </c>
      <c r="B149" s="24" t="str">
        <f>'様式Ⅲ－1(男子)'!H460</f>
        <v/>
      </c>
      <c r="C149" s="24" t="str">
        <f>CONCATENATE('様式Ⅲ－1(男子)'!D460," (",'様式Ⅲ－1(男子)'!F460,")")</f>
        <v xml:space="preserve"> ()</v>
      </c>
      <c r="D149" s="24" t="str">
        <f>'様式Ⅲ－1(男子)'!E460</f>
        <v/>
      </c>
      <c r="E149" s="24">
        <v>1</v>
      </c>
      <c r="F149" s="24">
        <f>基本情報登録!$D$8</f>
        <v>0</v>
      </c>
      <c r="G149" s="24" t="str">
        <f>基本情報登録!$D$10</f>
        <v/>
      </c>
      <c r="H149" s="24" t="e">
        <f>'様式Ⅲ－1(男子)'!G460</f>
        <v>#N/A</v>
      </c>
      <c r="I149" s="24">
        <f>'様式Ⅲ－1(男子)'!C460</f>
        <v>0</v>
      </c>
      <c r="J149" s="24">
        <f>'様式Ⅲ－1(男子)'!K460</f>
        <v>0</v>
      </c>
      <c r="K149" s="24" t="str">
        <f>'様式Ⅲ－1(男子)'!N460</f>
        <v/>
      </c>
      <c r="L149" s="24">
        <f>'様式Ⅲ－1(男子)'!K461</f>
        <v>0</v>
      </c>
      <c r="M149" s="24" t="str">
        <f>'様式Ⅲ－1(男子)'!N461</f>
        <v/>
      </c>
      <c r="N149" s="24">
        <f>'様式Ⅲ－1(男子)'!K462</f>
        <v>0</v>
      </c>
      <c r="O149" s="24" t="str">
        <f>'様式Ⅲ－1(男子)'!N462</f>
        <v/>
      </c>
    </row>
    <row r="150" spans="1:15">
      <c r="A150" s="20">
        <v>149</v>
      </c>
      <c r="B150" s="24" t="str">
        <f>'様式Ⅲ－1(男子)'!H463</f>
        <v/>
      </c>
      <c r="C150" s="24" t="str">
        <f>CONCATENATE('様式Ⅲ－1(男子)'!D463," (",'様式Ⅲ－1(男子)'!F463,")")</f>
        <v xml:space="preserve"> ()</v>
      </c>
      <c r="D150" s="24" t="str">
        <f>'様式Ⅲ－1(男子)'!E463</f>
        <v/>
      </c>
      <c r="E150" s="24">
        <v>1</v>
      </c>
      <c r="F150" s="24">
        <f>基本情報登録!$D$8</f>
        <v>0</v>
      </c>
      <c r="G150" s="24" t="str">
        <f>基本情報登録!$D$10</f>
        <v/>
      </c>
      <c r="H150" s="24" t="e">
        <f>'様式Ⅲ－1(男子)'!G463</f>
        <v>#N/A</v>
      </c>
      <c r="I150" s="24">
        <f>'様式Ⅲ－1(男子)'!C463</f>
        <v>0</v>
      </c>
      <c r="J150" s="24">
        <f>'様式Ⅲ－1(男子)'!K463</f>
        <v>0</v>
      </c>
      <c r="K150" s="24" t="str">
        <f>'様式Ⅲ－1(男子)'!N463</f>
        <v/>
      </c>
      <c r="L150" s="24">
        <f>'様式Ⅲ－1(男子)'!K464</f>
        <v>0</v>
      </c>
      <c r="M150" s="24" t="str">
        <f>'様式Ⅲ－1(男子)'!N464</f>
        <v/>
      </c>
      <c r="N150" s="24">
        <f>'様式Ⅲ－1(男子)'!K465</f>
        <v>0</v>
      </c>
      <c r="O150" s="24" t="str">
        <f>'様式Ⅲ－1(男子)'!N465</f>
        <v/>
      </c>
    </row>
    <row r="151" spans="1:15">
      <c r="A151" s="20">
        <v>150</v>
      </c>
      <c r="B151" s="24" t="str">
        <f>'様式Ⅲ－1(男子)'!H466</f>
        <v/>
      </c>
      <c r="C151" s="24" t="str">
        <f>CONCATENATE('様式Ⅲ－1(男子)'!D466," (",'様式Ⅲ－1(男子)'!F466,")")</f>
        <v xml:space="preserve"> ()</v>
      </c>
      <c r="D151" s="24" t="str">
        <f>'様式Ⅲ－1(男子)'!E466</f>
        <v/>
      </c>
      <c r="E151" s="24">
        <v>1</v>
      </c>
      <c r="F151" s="24">
        <f>基本情報登録!$D$8</f>
        <v>0</v>
      </c>
      <c r="G151" s="24" t="str">
        <f>基本情報登録!$D$10</f>
        <v/>
      </c>
      <c r="H151" s="24" t="e">
        <f>'様式Ⅲ－1(男子)'!G466</f>
        <v>#N/A</v>
      </c>
      <c r="I151" s="24">
        <f>'様式Ⅲ－1(男子)'!C466</f>
        <v>0</v>
      </c>
      <c r="J151" s="24">
        <f>'様式Ⅲ－1(男子)'!K466</f>
        <v>0</v>
      </c>
      <c r="K151" s="24" t="str">
        <f>'様式Ⅲ－1(男子)'!N466</f>
        <v/>
      </c>
      <c r="L151" s="24">
        <f>'様式Ⅲ－1(男子)'!K467</f>
        <v>0</v>
      </c>
      <c r="M151" s="24" t="str">
        <f>'様式Ⅲ－1(男子)'!N467</f>
        <v/>
      </c>
      <c r="N151" s="24">
        <f>'様式Ⅲ－1(男子)'!K468</f>
        <v>0</v>
      </c>
      <c r="O151" s="24" t="str">
        <f>'様式Ⅲ－1(男子)'!N468</f>
        <v/>
      </c>
    </row>
    <row r="157" spans="1:15">
      <c r="N157" s="24">
        <f>'様式Ⅲ－1(男子)'!K470</f>
        <v>0</v>
      </c>
    </row>
  </sheetData>
  <phoneticPr fontId="1"/>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S157"/>
  <sheetViews>
    <sheetView zoomScale="93" zoomScaleNormal="93" workbookViewId="0">
      <selection activeCell="O2" sqref="O2"/>
    </sheetView>
  </sheetViews>
  <sheetFormatPr defaultRowHeight="13"/>
  <cols>
    <col min="1" max="1" width="7.36328125" style="20" bestFit="1" customWidth="1"/>
    <col min="2" max="2" width="10.453125" style="24" bestFit="1" customWidth="1"/>
    <col min="3" max="3" width="16.08984375" style="24" bestFit="1" customWidth="1"/>
    <col min="4" max="4" width="10.453125" style="24" bestFit="1" customWidth="1"/>
    <col min="5" max="5" width="3.453125" style="24" bestFit="1" customWidth="1"/>
    <col min="6" max="6" width="13.90625" style="24" bestFit="1" customWidth="1"/>
    <col min="7" max="7" width="7.453125" style="24" bestFit="1" customWidth="1"/>
    <col min="8" max="9" width="5.453125" style="24" bestFit="1" customWidth="1"/>
    <col min="10" max="10" width="9" style="24"/>
    <col min="11" max="11" width="15" style="24" bestFit="1" customWidth="1"/>
    <col min="12" max="12" width="9" style="24"/>
    <col min="13" max="13" width="15" style="24" bestFit="1" customWidth="1"/>
    <col min="14" max="14" width="9" style="24"/>
    <col min="15" max="15" width="15" style="24" bestFit="1" customWidth="1"/>
  </cols>
  <sheetData>
    <row r="1" spans="1:15">
      <c r="A1" s="20" t="s">
        <v>190</v>
      </c>
      <c r="B1" s="97" t="s">
        <v>191</v>
      </c>
      <c r="C1" s="97" t="s">
        <v>192</v>
      </c>
      <c r="D1" s="97" t="s">
        <v>193</v>
      </c>
      <c r="E1" s="97" t="s">
        <v>194</v>
      </c>
      <c r="F1" s="97" t="s">
        <v>195</v>
      </c>
      <c r="G1" s="97" t="s">
        <v>196</v>
      </c>
      <c r="H1" s="97" t="s">
        <v>4</v>
      </c>
      <c r="I1" s="97" t="s">
        <v>197</v>
      </c>
      <c r="J1" s="97" t="s">
        <v>198</v>
      </c>
      <c r="K1" s="97" t="s">
        <v>199</v>
      </c>
      <c r="L1" s="97" t="s">
        <v>200</v>
      </c>
      <c r="M1" s="97" t="s">
        <v>201</v>
      </c>
      <c r="N1" s="97" t="s">
        <v>202</v>
      </c>
      <c r="O1" s="97" t="s">
        <v>203</v>
      </c>
    </row>
    <row r="2" spans="1:15">
      <c r="A2" s="20">
        <v>1</v>
      </c>
      <c r="B2" s="24" t="str">
        <f>'様式Ⅲ－1(女子)'!H19</f>
        <v/>
      </c>
      <c r="C2" s="24" t="str">
        <f>CONCATENATE('様式Ⅲ－1(女子)'!D19," (",'様式Ⅲ－1(女子)'!F19,")")</f>
        <v xml:space="preserve"> ()</v>
      </c>
      <c r="D2" s="24" t="str">
        <f>'様式Ⅲ－1(女子)'!E19</f>
        <v/>
      </c>
      <c r="E2" s="24">
        <v>2</v>
      </c>
      <c r="F2" s="24">
        <f>基本情報登録!$D$8</f>
        <v>0</v>
      </c>
      <c r="G2" s="24" t="str">
        <f>基本情報登録!$D$10</f>
        <v/>
      </c>
      <c r="H2" s="24" t="e">
        <f>'様式Ⅲ－1(女子)'!G19</f>
        <v>#N/A</v>
      </c>
      <c r="I2" s="24">
        <f>'様式Ⅲ－1(女子)'!C19</f>
        <v>0</v>
      </c>
      <c r="J2" s="24">
        <f>'様式Ⅲ－1(女子)'!K19</f>
        <v>0</v>
      </c>
      <c r="K2" s="24" t="e">
        <f>'様式Ⅲ－1(女子)'!O19</f>
        <v>#VALUE!</v>
      </c>
      <c r="L2" s="24">
        <f>'様式Ⅲ－1(女子)'!K20</f>
        <v>0</v>
      </c>
      <c r="M2" s="24" t="str">
        <f>'様式Ⅲ－1(女子)'!O20</f>
        <v/>
      </c>
      <c r="N2" s="24">
        <f>'様式Ⅲ－1(女子)'!K21</f>
        <v>0</v>
      </c>
      <c r="O2" s="24" t="str">
        <f>'様式Ⅲ－1(女子)'!O21</f>
        <v/>
      </c>
    </row>
    <row r="3" spans="1:15">
      <c r="A3" s="20">
        <v>2</v>
      </c>
      <c r="B3" s="24" t="str">
        <f>'様式Ⅲ－1(女子)'!H22</f>
        <v/>
      </c>
      <c r="C3" s="24" t="str">
        <f>CONCATENATE('様式Ⅲ－1(女子)'!D22," (",'様式Ⅲ－1(女子)'!F22,")")</f>
        <v xml:space="preserve"> ()</v>
      </c>
      <c r="D3" s="24" t="str">
        <f>'様式Ⅲ－1(女子)'!E22</f>
        <v/>
      </c>
      <c r="E3" s="24">
        <v>2</v>
      </c>
      <c r="F3" s="24">
        <f>基本情報登録!$D$8</f>
        <v>0</v>
      </c>
      <c r="G3" s="24" t="str">
        <f>基本情報登録!$D$10</f>
        <v/>
      </c>
      <c r="H3" s="24" t="e">
        <f>'様式Ⅲ－1(女子)'!G22</f>
        <v>#N/A</v>
      </c>
      <c r="I3" s="24">
        <f>'様式Ⅲ－1(女子)'!C22</f>
        <v>0</v>
      </c>
      <c r="J3" s="24">
        <f>'様式Ⅲ－1(女子)'!K22</f>
        <v>0</v>
      </c>
      <c r="K3" s="24" t="str">
        <f>'様式Ⅲ－1(女子)'!O22</f>
        <v/>
      </c>
      <c r="L3" s="24">
        <f>'様式Ⅲ－1(女子)'!K23</f>
        <v>0</v>
      </c>
      <c r="M3" s="24" t="str">
        <f>'様式Ⅲ－1(女子)'!O23</f>
        <v/>
      </c>
      <c r="N3" s="24">
        <f>'様式Ⅲ－1(女子)'!K24</f>
        <v>0</v>
      </c>
      <c r="O3" s="24" t="str">
        <f>'様式Ⅲ－1(女子)'!O24</f>
        <v/>
      </c>
    </row>
    <row r="4" spans="1:15">
      <c r="A4" s="20">
        <v>3</v>
      </c>
      <c r="B4" s="24" t="str">
        <f>'様式Ⅲ－1(女子)'!H25</f>
        <v/>
      </c>
      <c r="C4" s="24" t="str">
        <f>CONCATENATE('様式Ⅲ－1(女子)'!D25," (",'様式Ⅲ－1(女子)'!F25,")")</f>
        <v xml:space="preserve"> ()</v>
      </c>
      <c r="D4" s="24" t="str">
        <f>'様式Ⅲ－1(女子)'!E25</f>
        <v/>
      </c>
      <c r="E4" s="24">
        <v>2</v>
      </c>
      <c r="F4" s="24">
        <f>基本情報登録!$D$8</f>
        <v>0</v>
      </c>
      <c r="G4" s="24" t="str">
        <f>基本情報登録!$D$10</f>
        <v/>
      </c>
      <c r="H4" s="24" t="e">
        <f>'様式Ⅲ－1(女子)'!G25</f>
        <v>#N/A</v>
      </c>
      <c r="I4" s="24">
        <f>'様式Ⅲ－1(女子)'!C25</f>
        <v>0</v>
      </c>
      <c r="J4" s="24">
        <f>'様式Ⅲ－1(女子)'!K25</f>
        <v>0</v>
      </c>
      <c r="K4" s="24" t="str">
        <f>'様式Ⅲ－1(女子)'!O25</f>
        <v/>
      </c>
      <c r="L4" s="24">
        <f>'様式Ⅲ－1(女子)'!K26</f>
        <v>0</v>
      </c>
      <c r="M4" s="24" t="str">
        <f>'様式Ⅲ－1(女子)'!O26</f>
        <v/>
      </c>
      <c r="N4" s="24">
        <f>'様式Ⅲ－1(女子)'!K27</f>
        <v>0</v>
      </c>
      <c r="O4" s="24" t="str">
        <f>'様式Ⅲ－1(女子)'!O27</f>
        <v/>
      </c>
    </row>
    <row r="5" spans="1:15">
      <c r="A5" s="20">
        <v>4</v>
      </c>
      <c r="B5" s="24" t="str">
        <f>'様式Ⅲ－1(女子)'!H28</f>
        <v/>
      </c>
      <c r="C5" s="24" t="str">
        <f>CONCATENATE('様式Ⅲ－1(女子)'!D28," (",'様式Ⅲ－1(女子)'!F28,")")</f>
        <v xml:space="preserve"> ()</v>
      </c>
      <c r="D5" s="24" t="str">
        <f>'様式Ⅲ－1(女子)'!E28</f>
        <v/>
      </c>
      <c r="E5" s="24">
        <v>2</v>
      </c>
      <c r="F5" s="24">
        <f>基本情報登録!$D$8</f>
        <v>0</v>
      </c>
      <c r="G5" s="24" t="str">
        <f>基本情報登録!$D$10</f>
        <v/>
      </c>
      <c r="H5" s="24" t="e">
        <f>'様式Ⅲ－1(女子)'!G28</f>
        <v>#N/A</v>
      </c>
      <c r="I5" s="24">
        <f>'様式Ⅲ－1(女子)'!C28</f>
        <v>0</v>
      </c>
      <c r="J5" s="24">
        <f>'様式Ⅲ－1(女子)'!K28</f>
        <v>0</v>
      </c>
      <c r="K5" s="24" t="str">
        <f>'様式Ⅲ－1(女子)'!O28</f>
        <v/>
      </c>
      <c r="L5" s="24">
        <f>'様式Ⅲ－1(女子)'!K29</f>
        <v>0</v>
      </c>
      <c r="M5" s="24" t="str">
        <f>'様式Ⅲ－1(女子)'!O29</f>
        <v/>
      </c>
      <c r="N5" s="24">
        <f>'様式Ⅲ－1(女子)'!K30</f>
        <v>0</v>
      </c>
      <c r="O5" s="24" t="str">
        <f>'様式Ⅲ－1(女子)'!O30</f>
        <v/>
      </c>
    </row>
    <row r="6" spans="1:15">
      <c r="A6" s="20">
        <v>5</v>
      </c>
      <c r="B6" s="24" t="str">
        <f>'様式Ⅲ－1(女子)'!H31</f>
        <v/>
      </c>
      <c r="C6" s="24" t="str">
        <f>CONCATENATE('様式Ⅲ－1(女子)'!D31," (",'様式Ⅲ－1(女子)'!F31,")")</f>
        <v xml:space="preserve"> ()</v>
      </c>
      <c r="D6" s="24" t="str">
        <f>'様式Ⅲ－1(女子)'!E31</f>
        <v/>
      </c>
      <c r="E6" s="24">
        <v>2</v>
      </c>
      <c r="F6" s="24">
        <f>基本情報登録!$D$8</f>
        <v>0</v>
      </c>
      <c r="G6" s="24" t="str">
        <f>基本情報登録!$D$10</f>
        <v/>
      </c>
      <c r="H6" s="24" t="e">
        <f>'様式Ⅲ－1(女子)'!G31</f>
        <v>#N/A</v>
      </c>
      <c r="I6" s="24">
        <f>'様式Ⅲ－1(女子)'!C31</f>
        <v>0</v>
      </c>
      <c r="J6" s="24">
        <f>'様式Ⅲ－1(女子)'!K31</f>
        <v>0</v>
      </c>
      <c r="K6" s="24" t="str">
        <f>'様式Ⅲ－1(女子)'!O31</f>
        <v/>
      </c>
      <c r="L6" s="24">
        <f>'様式Ⅲ－1(女子)'!K32</f>
        <v>0</v>
      </c>
      <c r="M6" s="24" t="str">
        <f>'様式Ⅲ－1(女子)'!O32</f>
        <v/>
      </c>
      <c r="N6" s="24">
        <f>'様式Ⅲ－1(女子)'!K33</f>
        <v>0</v>
      </c>
      <c r="O6" s="24" t="str">
        <f>'様式Ⅲ－1(女子)'!O33</f>
        <v/>
      </c>
    </row>
    <row r="7" spans="1:15">
      <c r="A7" s="20">
        <v>6</v>
      </c>
      <c r="B7" s="24" t="str">
        <f>'様式Ⅲ－1(女子)'!H34</f>
        <v/>
      </c>
      <c r="C7" s="24" t="str">
        <f>CONCATENATE('様式Ⅲ－1(女子)'!D34," (",'様式Ⅲ－1(女子)'!F34,")")</f>
        <v xml:space="preserve"> ()</v>
      </c>
      <c r="D7" s="24" t="str">
        <f>'様式Ⅲ－1(女子)'!E34</f>
        <v/>
      </c>
      <c r="E7" s="24">
        <v>2</v>
      </c>
      <c r="F7" s="24">
        <f>基本情報登録!$D$8</f>
        <v>0</v>
      </c>
      <c r="G7" s="24" t="str">
        <f>基本情報登録!$D$10</f>
        <v/>
      </c>
      <c r="H7" s="24" t="e">
        <f>'様式Ⅲ－1(女子)'!G34</f>
        <v>#N/A</v>
      </c>
      <c r="I7" s="24">
        <f>'様式Ⅲ－1(女子)'!C34</f>
        <v>0</v>
      </c>
      <c r="J7" s="24">
        <f>'様式Ⅲ－1(女子)'!K34</f>
        <v>0</v>
      </c>
      <c r="K7" s="24" t="str">
        <f>'様式Ⅲ－1(女子)'!O34</f>
        <v/>
      </c>
      <c r="L7" s="24">
        <f>'様式Ⅲ－1(女子)'!K35</f>
        <v>0</v>
      </c>
      <c r="M7" s="24" t="str">
        <f>'様式Ⅲ－1(女子)'!O35</f>
        <v/>
      </c>
      <c r="N7" s="24">
        <f>'様式Ⅲ－1(女子)'!K36</f>
        <v>0</v>
      </c>
      <c r="O7" s="24" t="str">
        <f>'様式Ⅲ－1(女子)'!O36</f>
        <v/>
      </c>
    </row>
    <row r="8" spans="1:15">
      <c r="A8" s="20">
        <v>7</v>
      </c>
      <c r="B8" s="24" t="str">
        <f>'様式Ⅲ－1(女子)'!H37</f>
        <v/>
      </c>
      <c r="C8" s="24" t="str">
        <f>CONCATENATE('様式Ⅲ－1(女子)'!D37," (",'様式Ⅲ－1(女子)'!F37,")")</f>
        <v xml:space="preserve"> ()</v>
      </c>
      <c r="D8" s="24" t="str">
        <f>'様式Ⅲ－1(女子)'!E37</f>
        <v/>
      </c>
      <c r="E8" s="24">
        <v>2</v>
      </c>
      <c r="F8" s="24">
        <f>基本情報登録!$D$8</f>
        <v>0</v>
      </c>
      <c r="G8" s="24" t="str">
        <f>基本情報登録!$D$10</f>
        <v/>
      </c>
      <c r="H8" s="24" t="e">
        <f>'様式Ⅲ－1(女子)'!G37</f>
        <v>#N/A</v>
      </c>
      <c r="I8" s="24">
        <f>'様式Ⅲ－1(女子)'!C37</f>
        <v>0</v>
      </c>
      <c r="J8" s="24">
        <f>'様式Ⅲ－1(女子)'!K37</f>
        <v>0</v>
      </c>
      <c r="K8" s="24" t="str">
        <f>'様式Ⅲ－1(女子)'!O37</f>
        <v/>
      </c>
      <c r="L8" s="24">
        <f>'様式Ⅲ－1(女子)'!K38</f>
        <v>0</v>
      </c>
      <c r="M8" s="24" t="str">
        <f>'様式Ⅲ－1(女子)'!O38</f>
        <v/>
      </c>
      <c r="N8" s="24">
        <f>'様式Ⅲ－1(女子)'!K39</f>
        <v>0</v>
      </c>
      <c r="O8" s="24" t="str">
        <f>'様式Ⅲ－1(女子)'!O39</f>
        <v/>
      </c>
    </row>
    <row r="9" spans="1:15">
      <c r="A9" s="20">
        <v>8</v>
      </c>
      <c r="B9" s="24" t="str">
        <f>'様式Ⅲ－1(女子)'!H40</f>
        <v/>
      </c>
      <c r="C9" s="24" t="str">
        <f>CONCATENATE('様式Ⅲ－1(女子)'!D40," (",'様式Ⅲ－1(女子)'!F40,")")</f>
        <v xml:space="preserve"> ()</v>
      </c>
      <c r="D9" s="24" t="str">
        <f>'様式Ⅲ－1(女子)'!E40</f>
        <v/>
      </c>
      <c r="E9" s="24">
        <v>2</v>
      </c>
      <c r="F9" s="24">
        <f>基本情報登録!$D$8</f>
        <v>0</v>
      </c>
      <c r="G9" s="24" t="str">
        <f>基本情報登録!$D$10</f>
        <v/>
      </c>
      <c r="H9" s="24" t="e">
        <f>'様式Ⅲ－1(女子)'!G40</f>
        <v>#N/A</v>
      </c>
      <c r="I9" s="24">
        <f>'様式Ⅲ－1(女子)'!C40</f>
        <v>0</v>
      </c>
      <c r="J9" s="24">
        <f>'様式Ⅲ－1(女子)'!K40</f>
        <v>0</v>
      </c>
      <c r="K9" s="24" t="str">
        <f>'様式Ⅲ－1(女子)'!O40</f>
        <v/>
      </c>
      <c r="L9" s="24">
        <f>'様式Ⅲ－1(女子)'!K41</f>
        <v>0</v>
      </c>
      <c r="M9" s="24" t="str">
        <f>'様式Ⅲ－1(女子)'!O41</f>
        <v/>
      </c>
      <c r="N9" s="24">
        <f>'様式Ⅲ－1(女子)'!K42</f>
        <v>0</v>
      </c>
      <c r="O9" s="24" t="str">
        <f>'様式Ⅲ－1(女子)'!O42</f>
        <v/>
      </c>
    </row>
    <row r="10" spans="1:15">
      <c r="A10" s="20">
        <v>9</v>
      </c>
      <c r="B10" s="24" t="str">
        <f>'様式Ⅲ－1(女子)'!H43</f>
        <v/>
      </c>
      <c r="C10" s="24" t="str">
        <f>CONCATENATE('様式Ⅲ－1(女子)'!D43," (",'様式Ⅲ－1(女子)'!F43,")")</f>
        <v xml:space="preserve"> ()</v>
      </c>
      <c r="D10" s="24" t="str">
        <f>'様式Ⅲ－1(女子)'!E43</f>
        <v/>
      </c>
      <c r="E10" s="24">
        <v>2</v>
      </c>
      <c r="F10" s="24">
        <f>基本情報登録!$D$8</f>
        <v>0</v>
      </c>
      <c r="G10" s="24" t="str">
        <f>基本情報登録!$D$10</f>
        <v/>
      </c>
      <c r="H10" s="24" t="e">
        <f>'様式Ⅲ－1(女子)'!G43</f>
        <v>#N/A</v>
      </c>
      <c r="I10" s="24">
        <f>'様式Ⅲ－1(女子)'!C43</f>
        <v>0</v>
      </c>
      <c r="J10" s="24">
        <f>'様式Ⅲ－1(女子)'!K43</f>
        <v>0</v>
      </c>
      <c r="K10" s="24" t="str">
        <f>'様式Ⅲ－1(女子)'!O43</f>
        <v/>
      </c>
      <c r="L10" s="24">
        <f>'様式Ⅲ－1(女子)'!K44</f>
        <v>0</v>
      </c>
      <c r="M10" s="24" t="str">
        <f>'様式Ⅲ－1(女子)'!O44</f>
        <v/>
      </c>
      <c r="N10" s="24">
        <f>'様式Ⅲ－1(女子)'!K45</f>
        <v>0</v>
      </c>
      <c r="O10" s="24" t="str">
        <f>'様式Ⅲ－1(女子)'!O45</f>
        <v/>
      </c>
    </row>
    <row r="11" spans="1:15">
      <c r="A11" s="20">
        <v>10</v>
      </c>
      <c r="B11" s="24" t="str">
        <f>'様式Ⅲ－1(女子)'!H46</f>
        <v/>
      </c>
      <c r="C11" s="24" t="str">
        <f>CONCATENATE('様式Ⅲ－1(女子)'!D46," (",'様式Ⅲ－1(女子)'!F46,")")</f>
        <v xml:space="preserve"> ()</v>
      </c>
      <c r="D11" s="24" t="str">
        <f>'様式Ⅲ－1(女子)'!E46</f>
        <v/>
      </c>
      <c r="E11" s="24">
        <v>2</v>
      </c>
      <c r="F11" s="24">
        <f>基本情報登録!$D$8</f>
        <v>0</v>
      </c>
      <c r="G11" s="24" t="str">
        <f>基本情報登録!$D$10</f>
        <v/>
      </c>
      <c r="H11" s="24" t="e">
        <f>'様式Ⅲ－1(女子)'!G46</f>
        <v>#N/A</v>
      </c>
      <c r="I11" s="24">
        <f>'様式Ⅲ－1(女子)'!C46</f>
        <v>0</v>
      </c>
      <c r="J11" s="24">
        <f>'様式Ⅲ－1(女子)'!K46</f>
        <v>0</v>
      </c>
      <c r="K11" s="24" t="str">
        <f>'様式Ⅲ－1(女子)'!O46</f>
        <v/>
      </c>
      <c r="L11" s="24">
        <f>'様式Ⅲ－1(女子)'!K47</f>
        <v>0</v>
      </c>
      <c r="M11" s="24" t="str">
        <f>'様式Ⅲ－1(女子)'!O47</f>
        <v/>
      </c>
      <c r="N11" s="24">
        <f>'様式Ⅲ－1(女子)'!K48</f>
        <v>0</v>
      </c>
      <c r="O11" s="24" t="str">
        <f>'様式Ⅲ－1(女子)'!O48</f>
        <v/>
      </c>
    </row>
    <row r="12" spans="1:15">
      <c r="A12" s="20">
        <v>11</v>
      </c>
      <c r="B12" s="24" t="str">
        <f>'様式Ⅲ－1(女子)'!H49</f>
        <v/>
      </c>
      <c r="C12" s="24" t="str">
        <f>CONCATENATE('様式Ⅲ－1(女子)'!D49," (",'様式Ⅲ－1(女子)'!F49,")")</f>
        <v xml:space="preserve"> ()</v>
      </c>
      <c r="D12" s="24" t="str">
        <f>'様式Ⅲ－1(女子)'!E49</f>
        <v/>
      </c>
      <c r="E12" s="24">
        <v>2</v>
      </c>
      <c r="F12" s="24">
        <f>基本情報登録!$D$8</f>
        <v>0</v>
      </c>
      <c r="G12" s="24" t="str">
        <f>基本情報登録!$D$10</f>
        <v/>
      </c>
      <c r="H12" s="24" t="e">
        <f>'様式Ⅲ－1(女子)'!G49</f>
        <v>#N/A</v>
      </c>
      <c r="I12" s="24">
        <f>'様式Ⅲ－1(女子)'!C49</f>
        <v>0</v>
      </c>
      <c r="J12" s="24">
        <f>'様式Ⅲ－1(女子)'!K49</f>
        <v>0</v>
      </c>
      <c r="K12" s="24" t="str">
        <f>'様式Ⅲ－1(女子)'!O49</f>
        <v/>
      </c>
      <c r="L12" s="24">
        <f>'様式Ⅲ－1(女子)'!K50</f>
        <v>0</v>
      </c>
      <c r="M12" s="24" t="str">
        <f>'様式Ⅲ－1(女子)'!O50</f>
        <v/>
      </c>
      <c r="N12" s="24">
        <f>'様式Ⅲ－1(女子)'!K51</f>
        <v>0</v>
      </c>
      <c r="O12" s="24" t="str">
        <f>'様式Ⅲ－1(女子)'!O51</f>
        <v/>
      </c>
    </row>
    <row r="13" spans="1:15">
      <c r="A13" s="20">
        <v>12</v>
      </c>
      <c r="B13" s="24" t="str">
        <f>'様式Ⅲ－1(女子)'!H52</f>
        <v/>
      </c>
      <c r="C13" s="24" t="str">
        <f>CONCATENATE('様式Ⅲ－1(女子)'!D52," (",'様式Ⅲ－1(女子)'!F52,")")</f>
        <v xml:space="preserve"> ()</v>
      </c>
      <c r="D13" s="24" t="str">
        <f>'様式Ⅲ－1(女子)'!E52</f>
        <v/>
      </c>
      <c r="E13" s="24">
        <v>2</v>
      </c>
      <c r="F13" s="24">
        <f>基本情報登録!$D$8</f>
        <v>0</v>
      </c>
      <c r="G13" s="24" t="str">
        <f>基本情報登録!$D$10</f>
        <v/>
      </c>
      <c r="H13" s="24" t="e">
        <f>'様式Ⅲ－1(女子)'!G52</f>
        <v>#N/A</v>
      </c>
      <c r="I13" s="24">
        <f>'様式Ⅲ－1(女子)'!C52</f>
        <v>0</v>
      </c>
      <c r="J13" s="24">
        <f>'様式Ⅲ－1(女子)'!K52</f>
        <v>0</v>
      </c>
      <c r="K13" s="24" t="str">
        <f>'様式Ⅲ－1(女子)'!O52</f>
        <v/>
      </c>
      <c r="L13" s="24">
        <f>'様式Ⅲ－1(女子)'!K53</f>
        <v>0</v>
      </c>
      <c r="M13" s="24" t="str">
        <f>'様式Ⅲ－1(女子)'!O53</f>
        <v/>
      </c>
      <c r="N13" s="24">
        <f>'様式Ⅲ－1(女子)'!K54</f>
        <v>0</v>
      </c>
      <c r="O13" s="24" t="str">
        <f>'様式Ⅲ－1(女子)'!O54</f>
        <v/>
      </c>
    </row>
    <row r="14" spans="1:15">
      <c r="A14" s="20">
        <v>13</v>
      </c>
      <c r="B14" s="24" t="str">
        <f>'様式Ⅲ－1(女子)'!H55</f>
        <v/>
      </c>
      <c r="C14" s="24" t="str">
        <f>CONCATENATE('様式Ⅲ－1(女子)'!D55," (",'様式Ⅲ－1(女子)'!F55,")")</f>
        <v xml:space="preserve"> ()</v>
      </c>
      <c r="D14" s="24" t="str">
        <f>'様式Ⅲ－1(女子)'!E55</f>
        <v/>
      </c>
      <c r="E14" s="24">
        <v>2</v>
      </c>
      <c r="F14" s="24">
        <f>基本情報登録!$D$8</f>
        <v>0</v>
      </c>
      <c r="G14" s="24" t="str">
        <f>基本情報登録!$D$10</f>
        <v/>
      </c>
      <c r="H14" s="24" t="e">
        <f>'様式Ⅲ－1(女子)'!G55</f>
        <v>#N/A</v>
      </c>
      <c r="I14" s="24">
        <f>'様式Ⅲ－1(女子)'!C55</f>
        <v>0</v>
      </c>
      <c r="J14" s="24">
        <f>'様式Ⅲ－1(女子)'!K55</f>
        <v>0</v>
      </c>
      <c r="K14" s="24" t="str">
        <f>'様式Ⅲ－1(女子)'!O55</f>
        <v/>
      </c>
      <c r="L14" s="24">
        <f>'様式Ⅲ－1(女子)'!K56</f>
        <v>0</v>
      </c>
      <c r="M14" s="24" t="str">
        <f>'様式Ⅲ－1(女子)'!O56</f>
        <v/>
      </c>
      <c r="N14" s="24">
        <f>'様式Ⅲ－1(女子)'!K57</f>
        <v>0</v>
      </c>
      <c r="O14" s="24" t="str">
        <f>'様式Ⅲ－1(女子)'!O57</f>
        <v/>
      </c>
    </row>
    <row r="15" spans="1:15">
      <c r="A15" s="20">
        <v>14</v>
      </c>
      <c r="B15" s="24" t="str">
        <f>'様式Ⅲ－1(女子)'!H58</f>
        <v/>
      </c>
      <c r="C15" s="24" t="str">
        <f>CONCATENATE('様式Ⅲ－1(女子)'!D58," (",'様式Ⅲ－1(女子)'!F58,")")</f>
        <v xml:space="preserve"> ()</v>
      </c>
      <c r="D15" s="24" t="str">
        <f>'様式Ⅲ－1(女子)'!E58</f>
        <v/>
      </c>
      <c r="E15" s="24">
        <v>2</v>
      </c>
      <c r="F15" s="24">
        <f>基本情報登録!$D$8</f>
        <v>0</v>
      </c>
      <c r="G15" s="24" t="str">
        <f>基本情報登録!$D$10</f>
        <v/>
      </c>
      <c r="H15" s="24" t="e">
        <f>'様式Ⅲ－1(女子)'!G58</f>
        <v>#N/A</v>
      </c>
      <c r="I15" s="24">
        <f>'様式Ⅲ－1(女子)'!C58</f>
        <v>0</v>
      </c>
      <c r="J15" s="24">
        <f>'様式Ⅲ－1(女子)'!K58</f>
        <v>0</v>
      </c>
      <c r="K15" s="24" t="str">
        <f>'様式Ⅲ－1(女子)'!O58</f>
        <v/>
      </c>
      <c r="L15" s="24">
        <f>'様式Ⅲ－1(女子)'!K59</f>
        <v>0</v>
      </c>
      <c r="M15" s="24" t="str">
        <f>'様式Ⅲ－1(女子)'!O59</f>
        <v/>
      </c>
      <c r="N15" s="24">
        <f>'様式Ⅲ－1(女子)'!K60</f>
        <v>0</v>
      </c>
      <c r="O15" s="24" t="str">
        <f>'様式Ⅲ－1(女子)'!O60</f>
        <v/>
      </c>
    </row>
    <row r="16" spans="1:15">
      <c r="A16" s="20">
        <v>15</v>
      </c>
      <c r="B16" s="24" t="str">
        <f>'様式Ⅲ－1(女子)'!H61</f>
        <v/>
      </c>
      <c r="C16" s="24" t="str">
        <f>CONCATENATE('様式Ⅲ－1(女子)'!D61," (",'様式Ⅲ－1(女子)'!F61,")")</f>
        <v xml:space="preserve"> ()</v>
      </c>
      <c r="D16" s="24" t="str">
        <f>'様式Ⅲ－1(女子)'!E61</f>
        <v/>
      </c>
      <c r="E16" s="24">
        <v>2</v>
      </c>
      <c r="F16" s="24">
        <f>基本情報登録!$D$8</f>
        <v>0</v>
      </c>
      <c r="G16" s="24" t="str">
        <f>基本情報登録!$D$10</f>
        <v/>
      </c>
      <c r="H16" s="24" t="e">
        <f>'様式Ⅲ－1(女子)'!G61</f>
        <v>#N/A</v>
      </c>
      <c r="I16" s="24">
        <f>'様式Ⅲ－1(女子)'!C61</f>
        <v>0</v>
      </c>
      <c r="J16" s="24">
        <f>'様式Ⅲ－1(女子)'!K61</f>
        <v>0</v>
      </c>
      <c r="K16" s="24" t="str">
        <f>'様式Ⅲ－1(女子)'!O61</f>
        <v/>
      </c>
      <c r="L16" s="24">
        <f>'様式Ⅲ－1(女子)'!K62</f>
        <v>0</v>
      </c>
      <c r="M16" s="24" t="str">
        <f>'様式Ⅲ－1(女子)'!O62</f>
        <v/>
      </c>
      <c r="N16" s="24">
        <f>'様式Ⅲ－1(女子)'!K63</f>
        <v>0</v>
      </c>
      <c r="O16" s="24" t="str">
        <f>'様式Ⅲ－1(女子)'!O63</f>
        <v/>
      </c>
    </row>
    <row r="17" spans="1:15">
      <c r="A17" s="20">
        <v>16</v>
      </c>
      <c r="B17" s="24" t="str">
        <f>'様式Ⅲ－1(女子)'!H64</f>
        <v/>
      </c>
      <c r="C17" s="24" t="str">
        <f>CONCATENATE('様式Ⅲ－1(女子)'!D64," (",'様式Ⅲ－1(女子)'!F64,")")</f>
        <v xml:space="preserve"> ()</v>
      </c>
      <c r="D17" s="24" t="str">
        <f>'様式Ⅲ－1(女子)'!E64</f>
        <v/>
      </c>
      <c r="E17" s="24">
        <v>2</v>
      </c>
      <c r="F17" s="24">
        <f>基本情報登録!$D$8</f>
        <v>0</v>
      </c>
      <c r="G17" s="24" t="str">
        <f>基本情報登録!$D$10</f>
        <v/>
      </c>
      <c r="H17" s="24" t="e">
        <f>'様式Ⅲ－1(女子)'!G64</f>
        <v>#N/A</v>
      </c>
      <c r="I17" s="24">
        <f>'様式Ⅲ－1(女子)'!C64</f>
        <v>0</v>
      </c>
      <c r="J17" s="24">
        <f>'様式Ⅲ－1(女子)'!K64</f>
        <v>0</v>
      </c>
      <c r="K17" s="24" t="str">
        <f>'様式Ⅲ－1(女子)'!O64</f>
        <v/>
      </c>
      <c r="L17" s="24">
        <f>'様式Ⅲ－1(女子)'!K65</f>
        <v>0</v>
      </c>
      <c r="M17" s="24" t="str">
        <f>'様式Ⅲ－1(女子)'!O65</f>
        <v/>
      </c>
      <c r="N17" s="24">
        <f>'様式Ⅲ－1(女子)'!K66</f>
        <v>0</v>
      </c>
      <c r="O17" s="24" t="str">
        <f>'様式Ⅲ－1(女子)'!O66</f>
        <v/>
      </c>
    </row>
    <row r="18" spans="1:15">
      <c r="A18" s="20">
        <v>17</v>
      </c>
      <c r="B18" s="24" t="str">
        <f>'様式Ⅲ－1(女子)'!H67</f>
        <v/>
      </c>
      <c r="C18" s="24" t="str">
        <f>CONCATENATE('様式Ⅲ－1(女子)'!D67," (",'様式Ⅲ－1(女子)'!F67,")")</f>
        <v xml:space="preserve"> ()</v>
      </c>
      <c r="D18" s="24" t="str">
        <f>'様式Ⅲ－1(女子)'!E67</f>
        <v/>
      </c>
      <c r="E18" s="24">
        <v>2</v>
      </c>
      <c r="F18" s="24">
        <f>基本情報登録!$D$8</f>
        <v>0</v>
      </c>
      <c r="G18" s="24" t="str">
        <f>基本情報登録!$D$10</f>
        <v/>
      </c>
      <c r="H18" s="24" t="e">
        <f>'様式Ⅲ－1(女子)'!G67</f>
        <v>#N/A</v>
      </c>
      <c r="I18" s="24">
        <f>'様式Ⅲ－1(女子)'!C67</f>
        <v>0</v>
      </c>
      <c r="J18" s="24">
        <f>'様式Ⅲ－1(女子)'!K67</f>
        <v>0</v>
      </c>
      <c r="K18" s="24" t="str">
        <f>'様式Ⅲ－1(女子)'!O67</f>
        <v/>
      </c>
      <c r="L18" s="24">
        <f>'様式Ⅲ－1(女子)'!K68</f>
        <v>0</v>
      </c>
      <c r="M18" s="24" t="str">
        <f>'様式Ⅲ－1(女子)'!O68</f>
        <v/>
      </c>
      <c r="N18" s="24">
        <f>'様式Ⅲ－1(女子)'!K69</f>
        <v>0</v>
      </c>
      <c r="O18" s="24" t="str">
        <f>'様式Ⅲ－1(女子)'!O69</f>
        <v/>
      </c>
    </row>
    <row r="19" spans="1:15">
      <c r="A19" s="20">
        <v>18</v>
      </c>
      <c r="B19" s="24" t="str">
        <f>'様式Ⅲ－1(女子)'!H70</f>
        <v/>
      </c>
      <c r="C19" s="24" t="str">
        <f>CONCATENATE('様式Ⅲ－1(女子)'!D70," (",'様式Ⅲ－1(女子)'!F70,")")</f>
        <v xml:space="preserve"> ()</v>
      </c>
      <c r="D19" s="24" t="str">
        <f>'様式Ⅲ－1(女子)'!E70</f>
        <v/>
      </c>
      <c r="E19" s="24">
        <v>2</v>
      </c>
      <c r="F19" s="24">
        <f>基本情報登録!$D$8</f>
        <v>0</v>
      </c>
      <c r="G19" s="24" t="str">
        <f>基本情報登録!$D$10</f>
        <v/>
      </c>
      <c r="H19" s="24" t="e">
        <f>'様式Ⅲ－1(女子)'!G70</f>
        <v>#N/A</v>
      </c>
      <c r="I19" s="24">
        <f>'様式Ⅲ－1(女子)'!C70</f>
        <v>0</v>
      </c>
      <c r="J19" s="24">
        <f>'様式Ⅲ－1(女子)'!K70</f>
        <v>0</v>
      </c>
      <c r="K19" s="24" t="str">
        <f>'様式Ⅲ－1(女子)'!O70</f>
        <v/>
      </c>
      <c r="L19" s="24">
        <f>'様式Ⅲ－1(女子)'!K71</f>
        <v>0</v>
      </c>
      <c r="M19" s="24" t="str">
        <f>'様式Ⅲ－1(女子)'!O71</f>
        <v/>
      </c>
      <c r="N19" s="24">
        <f>'様式Ⅲ－1(女子)'!K72</f>
        <v>0</v>
      </c>
      <c r="O19" s="24" t="str">
        <f>'様式Ⅲ－1(女子)'!O72</f>
        <v/>
      </c>
    </row>
    <row r="20" spans="1:15">
      <c r="A20" s="20">
        <v>19</v>
      </c>
      <c r="B20" s="24" t="str">
        <f>'様式Ⅲ－1(女子)'!H73</f>
        <v/>
      </c>
      <c r="C20" s="24" t="str">
        <f>CONCATENATE('様式Ⅲ－1(女子)'!D73," (",'様式Ⅲ－1(女子)'!F73,")")</f>
        <v xml:space="preserve"> ()</v>
      </c>
      <c r="D20" s="24" t="str">
        <f>'様式Ⅲ－1(女子)'!E73</f>
        <v/>
      </c>
      <c r="E20" s="24">
        <v>2</v>
      </c>
      <c r="F20" s="24">
        <f>基本情報登録!$D$8</f>
        <v>0</v>
      </c>
      <c r="G20" s="24" t="str">
        <f>基本情報登録!$D$10</f>
        <v/>
      </c>
      <c r="H20" s="24" t="e">
        <f>'様式Ⅲ－1(女子)'!G73</f>
        <v>#N/A</v>
      </c>
      <c r="I20" s="24">
        <f>'様式Ⅲ－1(女子)'!C73</f>
        <v>0</v>
      </c>
      <c r="J20" s="24">
        <f>'様式Ⅲ－1(女子)'!K73</f>
        <v>0</v>
      </c>
      <c r="K20" s="24" t="str">
        <f>'様式Ⅲ－1(女子)'!O73</f>
        <v/>
      </c>
      <c r="L20" s="24">
        <f>'様式Ⅲ－1(女子)'!K74</f>
        <v>0</v>
      </c>
      <c r="M20" s="24" t="str">
        <f>'様式Ⅲ－1(女子)'!O74</f>
        <v/>
      </c>
      <c r="N20" s="24">
        <f>'様式Ⅲ－1(女子)'!K75</f>
        <v>0</v>
      </c>
      <c r="O20" s="24" t="str">
        <f>'様式Ⅲ－1(女子)'!O75</f>
        <v/>
      </c>
    </row>
    <row r="21" spans="1:15">
      <c r="A21" s="20">
        <v>20</v>
      </c>
      <c r="B21" s="24" t="str">
        <f>'様式Ⅲ－1(女子)'!H76</f>
        <v/>
      </c>
      <c r="C21" s="24" t="str">
        <f>CONCATENATE('様式Ⅲ－1(女子)'!D76," (",'様式Ⅲ－1(女子)'!F76,")")</f>
        <v xml:space="preserve"> ()</v>
      </c>
      <c r="D21" s="24" t="str">
        <f>'様式Ⅲ－1(女子)'!E76</f>
        <v/>
      </c>
      <c r="E21" s="24">
        <v>2</v>
      </c>
      <c r="F21" s="24">
        <f>基本情報登録!$D$8</f>
        <v>0</v>
      </c>
      <c r="G21" s="24" t="str">
        <f>基本情報登録!$D$10</f>
        <v/>
      </c>
      <c r="H21" s="24" t="e">
        <f>'様式Ⅲ－1(女子)'!G76</f>
        <v>#N/A</v>
      </c>
      <c r="I21" s="24">
        <f>'様式Ⅲ－1(女子)'!C76</f>
        <v>0</v>
      </c>
      <c r="J21" s="24">
        <f>'様式Ⅲ－1(女子)'!K76</f>
        <v>0</v>
      </c>
      <c r="K21" s="24" t="str">
        <f>'様式Ⅲ－1(女子)'!O76</f>
        <v/>
      </c>
      <c r="L21" s="24">
        <f>'様式Ⅲ－1(女子)'!K77</f>
        <v>0</v>
      </c>
      <c r="M21" s="24" t="str">
        <f>'様式Ⅲ－1(女子)'!O77</f>
        <v/>
      </c>
      <c r="N21" s="24">
        <f>'様式Ⅲ－1(女子)'!K78</f>
        <v>0</v>
      </c>
      <c r="O21" s="24" t="str">
        <f>'様式Ⅲ－1(女子)'!O78</f>
        <v/>
      </c>
    </row>
    <row r="22" spans="1:15">
      <c r="A22" s="20">
        <v>21</v>
      </c>
      <c r="B22" s="24" t="str">
        <f>'様式Ⅲ－1(女子)'!H79</f>
        <v/>
      </c>
      <c r="C22" s="24" t="str">
        <f>CONCATENATE('様式Ⅲ－1(女子)'!D79," (",'様式Ⅲ－1(女子)'!F79,")")</f>
        <v xml:space="preserve"> ()</v>
      </c>
      <c r="D22" s="24" t="str">
        <f>'様式Ⅲ－1(女子)'!E79</f>
        <v/>
      </c>
      <c r="E22" s="24">
        <v>2</v>
      </c>
      <c r="F22" s="24">
        <f>基本情報登録!$D$8</f>
        <v>0</v>
      </c>
      <c r="G22" s="24" t="str">
        <f>基本情報登録!$D$10</f>
        <v/>
      </c>
      <c r="H22" s="24" t="e">
        <f>'様式Ⅲ－1(女子)'!G79</f>
        <v>#N/A</v>
      </c>
      <c r="I22" s="24">
        <f>'様式Ⅲ－1(女子)'!C79</f>
        <v>0</v>
      </c>
      <c r="J22" s="24">
        <f>'様式Ⅲ－1(女子)'!K79</f>
        <v>0</v>
      </c>
      <c r="K22" s="24" t="str">
        <f>'様式Ⅲ－1(女子)'!O79</f>
        <v/>
      </c>
      <c r="L22" s="24">
        <f>'様式Ⅲ－1(女子)'!K80</f>
        <v>0</v>
      </c>
      <c r="M22" s="24" t="str">
        <f>'様式Ⅲ－1(女子)'!O80</f>
        <v/>
      </c>
      <c r="N22" s="24">
        <f>'様式Ⅲ－1(女子)'!K81</f>
        <v>0</v>
      </c>
      <c r="O22" s="24" t="str">
        <f>'様式Ⅲ－1(女子)'!O81</f>
        <v/>
      </c>
    </row>
    <row r="23" spans="1:15">
      <c r="A23" s="20">
        <v>22</v>
      </c>
      <c r="B23" s="24" t="str">
        <f>'様式Ⅲ－1(女子)'!H82</f>
        <v/>
      </c>
      <c r="C23" s="24" t="str">
        <f>CONCATENATE('様式Ⅲ－1(女子)'!D82," (",'様式Ⅲ－1(女子)'!F82,")")</f>
        <v xml:space="preserve"> ()</v>
      </c>
      <c r="D23" s="24" t="str">
        <f>'様式Ⅲ－1(女子)'!E82</f>
        <v/>
      </c>
      <c r="E23" s="24">
        <v>2</v>
      </c>
      <c r="F23" s="24">
        <f>基本情報登録!$D$8</f>
        <v>0</v>
      </c>
      <c r="G23" s="24" t="str">
        <f>基本情報登録!$D$10</f>
        <v/>
      </c>
      <c r="H23" s="24" t="e">
        <f>'様式Ⅲ－1(女子)'!G82</f>
        <v>#N/A</v>
      </c>
      <c r="I23" s="24">
        <f>'様式Ⅲ－1(女子)'!C82</f>
        <v>0</v>
      </c>
      <c r="J23" s="24">
        <f>'様式Ⅲ－1(女子)'!K82</f>
        <v>0</v>
      </c>
      <c r="K23" s="24" t="str">
        <f>'様式Ⅲ－1(女子)'!O82</f>
        <v/>
      </c>
      <c r="L23" s="24">
        <f>'様式Ⅲ－1(女子)'!K83</f>
        <v>0</v>
      </c>
      <c r="M23" s="24" t="str">
        <f>'様式Ⅲ－1(女子)'!O83</f>
        <v/>
      </c>
      <c r="N23" s="24">
        <f>'様式Ⅲ－1(女子)'!K84</f>
        <v>0</v>
      </c>
      <c r="O23" s="24" t="str">
        <f>'様式Ⅲ－1(女子)'!O84</f>
        <v/>
      </c>
    </row>
    <row r="24" spans="1:15">
      <c r="A24" s="20">
        <v>23</v>
      </c>
      <c r="B24" s="24" t="str">
        <f>'様式Ⅲ－1(女子)'!H85</f>
        <v/>
      </c>
      <c r="C24" s="24" t="str">
        <f>CONCATENATE('様式Ⅲ－1(女子)'!D85," (",'様式Ⅲ－1(女子)'!F85,")")</f>
        <v xml:space="preserve"> ()</v>
      </c>
      <c r="D24" s="24" t="str">
        <f>'様式Ⅲ－1(女子)'!E85</f>
        <v/>
      </c>
      <c r="E24" s="24">
        <v>2</v>
      </c>
      <c r="F24" s="24">
        <f>基本情報登録!$D$8</f>
        <v>0</v>
      </c>
      <c r="G24" s="24" t="str">
        <f>基本情報登録!$D$10</f>
        <v/>
      </c>
      <c r="H24" s="24" t="e">
        <f>'様式Ⅲ－1(女子)'!G85</f>
        <v>#N/A</v>
      </c>
      <c r="I24" s="24">
        <f>'様式Ⅲ－1(女子)'!C85</f>
        <v>0</v>
      </c>
      <c r="J24" s="24">
        <f>'様式Ⅲ－1(女子)'!K85</f>
        <v>0</v>
      </c>
      <c r="K24" s="24" t="str">
        <f>'様式Ⅲ－1(女子)'!O85</f>
        <v/>
      </c>
      <c r="L24" s="24">
        <f>'様式Ⅲ－1(女子)'!K86</f>
        <v>0</v>
      </c>
      <c r="M24" s="24" t="str">
        <f>'様式Ⅲ－1(女子)'!O86</f>
        <v/>
      </c>
      <c r="N24" s="24">
        <f>'様式Ⅲ－1(女子)'!K87</f>
        <v>0</v>
      </c>
      <c r="O24" s="24" t="str">
        <f>'様式Ⅲ－1(女子)'!O87</f>
        <v/>
      </c>
    </row>
    <row r="25" spans="1:15">
      <c r="A25" s="20">
        <v>24</v>
      </c>
      <c r="B25" s="24" t="str">
        <f>'様式Ⅲ－1(女子)'!H88</f>
        <v/>
      </c>
      <c r="C25" s="24" t="str">
        <f>CONCATENATE('様式Ⅲ－1(女子)'!D88," (",'様式Ⅲ－1(女子)'!F88,")")</f>
        <v xml:space="preserve"> ()</v>
      </c>
      <c r="D25" s="24" t="str">
        <f>'様式Ⅲ－1(女子)'!E88</f>
        <v/>
      </c>
      <c r="E25" s="24">
        <v>2</v>
      </c>
      <c r="F25" s="24">
        <f>基本情報登録!$D$8</f>
        <v>0</v>
      </c>
      <c r="G25" s="24" t="str">
        <f>基本情報登録!$D$10</f>
        <v/>
      </c>
      <c r="H25" s="24" t="e">
        <f>'様式Ⅲ－1(女子)'!G88</f>
        <v>#N/A</v>
      </c>
      <c r="I25" s="24">
        <f>'様式Ⅲ－1(女子)'!C88</f>
        <v>0</v>
      </c>
      <c r="J25" s="24">
        <f>'様式Ⅲ－1(女子)'!K88</f>
        <v>0</v>
      </c>
      <c r="K25" s="24" t="str">
        <f>'様式Ⅲ－1(女子)'!O88</f>
        <v/>
      </c>
      <c r="L25" s="24">
        <f>'様式Ⅲ－1(女子)'!K89</f>
        <v>0</v>
      </c>
      <c r="M25" s="24" t="str">
        <f>'様式Ⅲ－1(女子)'!O89</f>
        <v/>
      </c>
      <c r="N25" s="24">
        <f>'様式Ⅲ－1(女子)'!K90</f>
        <v>0</v>
      </c>
      <c r="O25" s="24" t="str">
        <f>'様式Ⅲ－1(女子)'!O90</f>
        <v/>
      </c>
    </row>
    <row r="26" spans="1:15">
      <c r="A26" s="20">
        <v>25</v>
      </c>
      <c r="B26" s="24" t="str">
        <f>'様式Ⅲ－1(女子)'!H91</f>
        <v/>
      </c>
      <c r="C26" s="24" t="str">
        <f>CONCATENATE('様式Ⅲ－1(女子)'!D91," (",'様式Ⅲ－1(女子)'!F91,")")</f>
        <v xml:space="preserve"> ()</v>
      </c>
      <c r="D26" s="24" t="str">
        <f>'様式Ⅲ－1(女子)'!E91</f>
        <v/>
      </c>
      <c r="E26" s="24">
        <v>2</v>
      </c>
      <c r="F26" s="24">
        <f>基本情報登録!$D$8</f>
        <v>0</v>
      </c>
      <c r="G26" s="24" t="str">
        <f>基本情報登録!$D$10</f>
        <v/>
      </c>
      <c r="H26" s="24" t="e">
        <f>'様式Ⅲ－1(女子)'!G91</f>
        <v>#N/A</v>
      </c>
      <c r="I26" s="24">
        <f>'様式Ⅲ－1(女子)'!C91</f>
        <v>0</v>
      </c>
      <c r="J26" s="24">
        <f>'様式Ⅲ－1(女子)'!K91</f>
        <v>0</v>
      </c>
      <c r="K26" s="24" t="str">
        <f>'様式Ⅲ－1(女子)'!O91</f>
        <v/>
      </c>
      <c r="L26" s="24">
        <f>'様式Ⅲ－1(女子)'!K92</f>
        <v>0</v>
      </c>
      <c r="M26" s="24" t="str">
        <f>'様式Ⅲ－1(女子)'!O92</f>
        <v/>
      </c>
      <c r="N26" s="24">
        <f>'様式Ⅲ－1(女子)'!K93</f>
        <v>0</v>
      </c>
      <c r="O26" s="24" t="str">
        <f>'様式Ⅲ－1(女子)'!O93</f>
        <v/>
      </c>
    </row>
    <row r="27" spans="1:15">
      <c r="A27" s="20">
        <v>26</v>
      </c>
      <c r="B27" s="24" t="str">
        <f>'様式Ⅲ－1(女子)'!H94</f>
        <v/>
      </c>
      <c r="C27" s="24" t="str">
        <f>CONCATENATE('様式Ⅲ－1(女子)'!D94," (",'様式Ⅲ－1(女子)'!F94,")")</f>
        <v xml:space="preserve"> ()</v>
      </c>
      <c r="D27" s="24" t="str">
        <f>'様式Ⅲ－1(女子)'!E94</f>
        <v/>
      </c>
      <c r="E27" s="24">
        <v>2</v>
      </c>
      <c r="F27" s="24">
        <f>基本情報登録!$D$8</f>
        <v>0</v>
      </c>
      <c r="G27" s="24" t="str">
        <f>基本情報登録!$D$10</f>
        <v/>
      </c>
      <c r="H27" s="24" t="e">
        <f>'様式Ⅲ－1(女子)'!G94</f>
        <v>#N/A</v>
      </c>
      <c r="I27" s="24">
        <f>'様式Ⅲ－1(女子)'!C94</f>
        <v>0</v>
      </c>
      <c r="J27" s="24">
        <f>'様式Ⅲ－1(女子)'!K94</f>
        <v>0</v>
      </c>
      <c r="K27" s="24" t="str">
        <f>'様式Ⅲ－1(女子)'!O94</f>
        <v/>
      </c>
      <c r="L27" s="24">
        <f>'様式Ⅲ－1(女子)'!K95</f>
        <v>0</v>
      </c>
      <c r="M27" s="24" t="str">
        <f>'様式Ⅲ－1(女子)'!O95</f>
        <v/>
      </c>
      <c r="N27" s="24">
        <f>'様式Ⅲ－1(女子)'!K96</f>
        <v>0</v>
      </c>
      <c r="O27" s="24" t="str">
        <f>'様式Ⅲ－1(女子)'!O96</f>
        <v/>
      </c>
    </row>
    <row r="28" spans="1:15">
      <c r="A28" s="20">
        <v>27</v>
      </c>
      <c r="B28" s="24" t="str">
        <f>'様式Ⅲ－1(女子)'!H97</f>
        <v/>
      </c>
      <c r="C28" s="24" t="str">
        <f>CONCATENATE('様式Ⅲ－1(女子)'!D97," (",'様式Ⅲ－1(女子)'!F97,")")</f>
        <v xml:space="preserve"> ()</v>
      </c>
      <c r="D28" s="24" t="str">
        <f>'様式Ⅲ－1(女子)'!E97</f>
        <v/>
      </c>
      <c r="E28" s="24">
        <v>2</v>
      </c>
      <c r="F28" s="24">
        <f>基本情報登録!$D$8</f>
        <v>0</v>
      </c>
      <c r="G28" s="24" t="str">
        <f>基本情報登録!$D$10</f>
        <v/>
      </c>
      <c r="H28" s="24" t="e">
        <f>'様式Ⅲ－1(女子)'!G97</f>
        <v>#N/A</v>
      </c>
      <c r="I28" s="24">
        <f>'様式Ⅲ－1(女子)'!C97</f>
        <v>0</v>
      </c>
      <c r="J28" s="24">
        <f>'様式Ⅲ－1(女子)'!K97</f>
        <v>0</v>
      </c>
      <c r="K28" s="24" t="str">
        <f>'様式Ⅲ－1(女子)'!O97</f>
        <v/>
      </c>
      <c r="L28" s="24">
        <f>'様式Ⅲ－1(女子)'!K98</f>
        <v>0</v>
      </c>
      <c r="M28" s="24" t="str">
        <f>'様式Ⅲ－1(女子)'!O98</f>
        <v/>
      </c>
      <c r="N28" s="24">
        <f>'様式Ⅲ－1(女子)'!K99</f>
        <v>0</v>
      </c>
      <c r="O28" s="24" t="str">
        <f>'様式Ⅲ－1(女子)'!O99</f>
        <v/>
      </c>
    </row>
    <row r="29" spans="1:15">
      <c r="A29" s="20">
        <v>28</v>
      </c>
      <c r="B29" s="24" t="str">
        <f>'様式Ⅲ－1(女子)'!H100</f>
        <v/>
      </c>
      <c r="C29" s="24" t="str">
        <f>CONCATENATE('様式Ⅲ－1(女子)'!D100," (",'様式Ⅲ－1(女子)'!F100,")")</f>
        <v xml:space="preserve"> ()</v>
      </c>
      <c r="D29" s="24" t="str">
        <f>'様式Ⅲ－1(女子)'!E100</f>
        <v/>
      </c>
      <c r="E29" s="24">
        <v>2</v>
      </c>
      <c r="F29" s="24">
        <f>基本情報登録!$D$8</f>
        <v>0</v>
      </c>
      <c r="G29" s="24" t="str">
        <f>基本情報登録!$D$10</f>
        <v/>
      </c>
      <c r="H29" s="24" t="e">
        <f>'様式Ⅲ－1(女子)'!G100</f>
        <v>#N/A</v>
      </c>
      <c r="I29" s="24">
        <f>'様式Ⅲ－1(女子)'!C100</f>
        <v>0</v>
      </c>
      <c r="J29" s="24">
        <f>'様式Ⅲ－1(女子)'!K100</f>
        <v>0</v>
      </c>
      <c r="K29" s="24" t="str">
        <f>'様式Ⅲ－1(女子)'!O100</f>
        <v/>
      </c>
      <c r="L29" s="24">
        <f>'様式Ⅲ－1(女子)'!K101</f>
        <v>0</v>
      </c>
      <c r="M29" s="24" t="str">
        <f>'様式Ⅲ－1(女子)'!O101</f>
        <v/>
      </c>
      <c r="N29" s="24">
        <f>'様式Ⅲ－1(女子)'!K102</f>
        <v>0</v>
      </c>
      <c r="O29" s="24" t="str">
        <f>'様式Ⅲ－1(女子)'!O102</f>
        <v/>
      </c>
    </row>
    <row r="30" spans="1:15">
      <c r="A30" s="20">
        <v>29</v>
      </c>
      <c r="B30" s="24" t="str">
        <f>'様式Ⅲ－1(女子)'!H103</f>
        <v/>
      </c>
      <c r="C30" s="24" t="str">
        <f>CONCATENATE('様式Ⅲ－1(女子)'!D103," (",'様式Ⅲ－1(女子)'!F103,")")</f>
        <v xml:space="preserve"> ()</v>
      </c>
      <c r="D30" s="24" t="str">
        <f>'様式Ⅲ－1(女子)'!E103</f>
        <v/>
      </c>
      <c r="E30" s="24">
        <v>2</v>
      </c>
      <c r="F30" s="24">
        <f>基本情報登録!$D$8</f>
        <v>0</v>
      </c>
      <c r="G30" s="24" t="str">
        <f>基本情報登録!$D$10</f>
        <v/>
      </c>
      <c r="H30" s="24" t="e">
        <f>'様式Ⅲ－1(女子)'!G103</f>
        <v>#N/A</v>
      </c>
      <c r="I30" s="24">
        <f>'様式Ⅲ－1(女子)'!C103</f>
        <v>0</v>
      </c>
      <c r="J30" s="24">
        <f>'様式Ⅲ－1(女子)'!K103</f>
        <v>0</v>
      </c>
      <c r="K30" s="24" t="str">
        <f>'様式Ⅲ－1(女子)'!O103</f>
        <v/>
      </c>
      <c r="L30" s="24">
        <f>'様式Ⅲ－1(女子)'!K104</f>
        <v>0</v>
      </c>
      <c r="M30" s="24" t="str">
        <f>'様式Ⅲ－1(女子)'!O104</f>
        <v/>
      </c>
      <c r="N30" s="24">
        <f>'様式Ⅲ－1(女子)'!K105</f>
        <v>0</v>
      </c>
      <c r="O30" s="24" t="str">
        <f>'様式Ⅲ－1(女子)'!O105</f>
        <v/>
      </c>
    </row>
    <row r="31" spans="1:15">
      <c r="A31" s="20">
        <v>30</v>
      </c>
      <c r="B31" s="24" t="str">
        <f>'様式Ⅲ－1(女子)'!H106</f>
        <v/>
      </c>
      <c r="C31" s="24" t="str">
        <f>CONCATENATE('様式Ⅲ－1(女子)'!D106," (",'様式Ⅲ－1(女子)'!F106,")")</f>
        <v xml:space="preserve"> ()</v>
      </c>
      <c r="D31" s="24" t="str">
        <f>'様式Ⅲ－1(女子)'!E106</f>
        <v/>
      </c>
      <c r="E31" s="24">
        <v>2</v>
      </c>
      <c r="F31" s="24">
        <f>基本情報登録!$D$8</f>
        <v>0</v>
      </c>
      <c r="G31" s="24" t="str">
        <f>基本情報登録!$D$10</f>
        <v/>
      </c>
      <c r="H31" s="24" t="e">
        <f>'様式Ⅲ－1(女子)'!G106</f>
        <v>#N/A</v>
      </c>
      <c r="I31" s="24">
        <f>'様式Ⅲ－1(女子)'!C106</f>
        <v>0</v>
      </c>
      <c r="J31" s="24">
        <f>'様式Ⅲ－1(女子)'!K106</f>
        <v>0</v>
      </c>
      <c r="K31" s="24" t="str">
        <f>'様式Ⅲ－1(女子)'!O106</f>
        <v/>
      </c>
      <c r="L31" s="24">
        <f>'様式Ⅲ－1(女子)'!K107</f>
        <v>0</v>
      </c>
      <c r="M31" s="24" t="str">
        <f>'様式Ⅲ－1(女子)'!O107</f>
        <v/>
      </c>
      <c r="N31" s="24">
        <f>'様式Ⅲ－1(女子)'!K108</f>
        <v>0</v>
      </c>
      <c r="O31" s="24">
        <f>'様式Ⅲ－1(女子)'!O108</f>
        <v>0</v>
      </c>
    </row>
    <row r="32" spans="1:15">
      <c r="A32" s="20">
        <v>31</v>
      </c>
      <c r="B32" s="24" t="str">
        <f>'様式Ⅲ－1(女子)'!H109</f>
        <v/>
      </c>
      <c r="C32" s="24" t="str">
        <f>CONCATENATE('様式Ⅲ－1(女子)'!D109," (",'様式Ⅲ－1(女子)'!F109,")")</f>
        <v xml:space="preserve"> ()</v>
      </c>
      <c r="D32" s="24" t="str">
        <f>'様式Ⅲ－1(女子)'!E109</f>
        <v/>
      </c>
      <c r="E32" s="24">
        <v>2</v>
      </c>
      <c r="F32" s="24">
        <f>基本情報登録!$D$8</f>
        <v>0</v>
      </c>
      <c r="G32" s="24" t="str">
        <f>基本情報登録!$D$10</f>
        <v/>
      </c>
      <c r="H32" s="24" t="e">
        <f>'様式Ⅲ－1(女子)'!G109</f>
        <v>#N/A</v>
      </c>
      <c r="I32" s="24">
        <f>'様式Ⅲ－1(女子)'!C109</f>
        <v>0</v>
      </c>
      <c r="J32" s="24">
        <f>'様式Ⅲ－1(女子)'!K109</f>
        <v>0</v>
      </c>
      <c r="K32" s="24" t="str">
        <f>'様式Ⅲ－1(女子)'!O109</f>
        <v/>
      </c>
      <c r="L32" s="24">
        <f>'様式Ⅲ－1(女子)'!K110</f>
        <v>0</v>
      </c>
      <c r="M32" s="24" t="str">
        <f>'様式Ⅲ－1(女子)'!O110</f>
        <v/>
      </c>
      <c r="N32" s="24">
        <f>'様式Ⅲ－1(女子)'!K111</f>
        <v>0</v>
      </c>
      <c r="O32" s="24" t="str">
        <f>'様式Ⅲ－1(女子)'!O111</f>
        <v/>
      </c>
    </row>
    <row r="33" spans="1:19">
      <c r="A33" s="20">
        <v>32</v>
      </c>
      <c r="B33" s="24" t="str">
        <f>'様式Ⅲ－1(女子)'!H112</f>
        <v/>
      </c>
      <c r="C33" s="24" t="str">
        <f>CONCATENATE('様式Ⅲ－1(女子)'!D112," (",'様式Ⅲ－1(女子)'!F112,")")</f>
        <v xml:space="preserve"> ()</v>
      </c>
      <c r="D33" s="24" t="str">
        <f>'様式Ⅲ－1(女子)'!E112</f>
        <v/>
      </c>
      <c r="E33" s="24">
        <v>2</v>
      </c>
      <c r="F33" s="24">
        <f>基本情報登録!$D$8</f>
        <v>0</v>
      </c>
      <c r="G33" s="24" t="str">
        <f>基本情報登録!$D$10</f>
        <v/>
      </c>
      <c r="H33" s="24" t="e">
        <f>'様式Ⅲ－1(女子)'!G112</f>
        <v>#N/A</v>
      </c>
      <c r="I33" s="24">
        <f>'様式Ⅲ－1(女子)'!C112</f>
        <v>0</v>
      </c>
      <c r="J33" s="24">
        <f>'様式Ⅲ－1(女子)'!K112</f>
        <v>0</v>
      </c>
      <c r="K33" s="24" t="str">
        <f>'様式Ⅲ－1(女子)'!O112</f>
        <v/>
      </c>
      <c r="L33" s="24">
        <f>'様式Ⅲ－1(女子)'!K113</f>
        <v>0</v>
      </c>
      <c r="M33" s="24" t="str">
        <f>'様式Ⅲ－1(女子)'!O113</f>
        <v/>
      </c>
      <c r="N33" s="24">
        <f>'様式Ⅲ－1(女子)'!K114</f>
        <v>0</v>
      </c>
      <c r="O33" s="24" t="str">
        <f>'様式Ⅲ－1(女子)'!O114</f>
        <v/>
      </c>
    </row>
    <row r="34" spans="1:19">
      <c r="A34" s="20">
        <v>33</v>
      </c>
      <c r="B34" s="24" t="str">
        <f>'様式Ⅲ－1(女子)'!H115</f>
        <v/>
      </c>
      <c r="C34" s="24" t="str">
        <f>CONCATENATE('様式Ⅲ－1(女子)'!D115," (",'様式Ⅲ－1(女子)'!F115,")")</f>
        <v xml:space="preserve"> ()</v>
      </c>
      <c r="D34" s="24" t="str">
        <f>'様式Ⅲ－1(女子)'!E115</f>
        <v/>
      </c>
      <c r="E34" s="24">
        <v>2</v>
      </c>
      <c r="F34" s="24">
        <f>基本情報登録!$D$8</f>
        <v>0</v>
      </c>
      <c r="G34" s="24" t="str">
        <f>基本情報登録!$D$10</f>
        <v/>
      </c>
      <c r="H34" s="24" t="e">
        <f>'様式Ⅲ－1(女子)'!G115</f>
        <v>#N/A</v>
      </c>
      <c r="I34" s="24">
        <f>'様式Ⅲ－1(女子)'!C115</f>
        <v>0</v>
      </c>
      <c r="J34" s="24">
        <f>'様式Ⅲ－1(女子)'!K115</f>
        <v>0</v>
      </c>
      <c r="K34" s="24" t="str">
        <f>'様式Ⅲ－1(女子)'!O115</f>
        <v/>
      </c>
      <c r="L34" s="24">
        <f>'様式Ⅲ－1(女子)'!K116</f>
        <v>0</v>
      </c>
      <c r="M34" s="24" t="str">
        <f>'様式Ⅲ－1(女子)'!O116</f>
        <v/>
      </c>
      <c r="N34" s="24">
        <f>'様式Ⅲ－1(女子)'!K117</f>
        <v>0</v>
      </c>
      <c r="O34" s="24" t="str">
        <f>'様式Ⅲ－1(女子)'!O117</f>
        <v/>
      </c>
    </row>
    <row r="35" spans="1:19">
      <c r="A35" s="20">
        <v>34</v>
      </c>
      <c r="B35" s="24" t="str">
        <f>'様式Ⅲ－1(女子)'!H118</f>
        <v/>
      </c>
      <c r="C35" s="24" t="str">
        <f>CONCATENATE('様式Ⅲ－1(女子)'!D118," (",'様式Ⅲ－1(女子)'!F118,")")</f>
        <v xml:space="preserve"> ()</v>
      </c>
      <c r="D35" s="24" t="str">
        <f>'様式Ⅲ－1(女子)'!E118</f>
        <v/>
      </c>
      <c r="E35" s="24">
        <v>2</v>
      </c>
      <c r="F35" s="24">
        <f>基本情報登録!$D$8</f>
        <v>0</v>
      </c>
      <c r="G35" s="24" t="str">
        <f>基本情報登録!$D$10</f>
        <v/>
      </c>
      <c r="H35" s="24" t="e">
        <f>'様式Ⅲ－1(女子)'!G118</f>
        <v>#N/A</v>
      </c>
      <c r="I35" s="24">
        <f>'様式Ⅲ－1(女子)'!C118</f>
        <v>0</v>
      </c>
      <c r="J35" s="24">
        <f>'様式Ⅲ－1(女子)'!K118</f>
        <v>0</v>
      </c>
      <c r="K35" s="24" t="str">
        <f>'様式Ⅲ－1(女子)'!O118</f>
        <v/>
      </c>
      <c r="L35" s="24">
        <f>'様式Ⅲ－1(女子)'!K119</f>
        <v>0</v>
      </c>
      <c r="M35" s="24" t="str">
        <f>'様式Ⅲ－1(女子)'!O119</f>
        <v/>
      </c>
      <c r="N35" s="24">
        <f>'様式Ⅲ－1(女子)'!K120</f>
        <v>0</v>
      </c>
      <c r="O35" s="24" t="str">
        <f>'様式Ⅲ－1(女子)'!O120</f>
        <v/>
      </c>
    </row>
    <row r="36" spans="1:19">
      <c r="A36" s="20">
        <v>35</v>
      </c>
      <c r="B36" s="24" t="str">
        <f>'様式Ⅲ－1(女子)'!H121</f>
        <v/>
      </c>
      <c r="C36" s="24" t="str">
        <f>CONCATENATE('様式Ⅲ－1(女子)'!D121," (",'様式Ⅲ－1(女子)'!F121,")")</f>
        <v xml:space="preserve"> ()</v>
      </c>
      <c r="D36" s="24" t="str">
        <f>'様式Ⅲ－1(女子)'!E121</f>
        <v/>
      </c>
      <c r="E36" s="24">
        <v>2</v>
      </c>
      <c r="F36" s="24">
        <f>基本情報登録!$D$8</f>
        <v>0</v>
      </c>
      <c r="G36" s="24" t="str">
        <f>基本情報登録!$D$10</f>
        <v/>
      </c>
      <c r="H36" s="24" t="e">
        <f>'様式Ⅲ－1(女子)'!G121</f>
        <v>#N/A</v>
      </c>
      <c r="I36" s="24">
        <f>'様式Ⅲ－1(女子)'!C121</f>
        <v>0</v>
      </c>
      <c r="J36" s="24">
        <f>'様式Ⅲ－1(女子)'!K121</f>
        <v>0</v>
      </c>
      <c r="K36" s="24" t="str">
        <f>'様式Ⅲ－1(女子)'!O121</f>
        <v/>
      </c>
      <c r="L36" s="24">
        <f>'様式Ⅲ－1(女子)'!K122</f>
        <v>0</v>
      </c>
      <c r="M36" s="24" t="str">
        <f>'様式Ⅲ－1(女子)'!O122</f>
        <v/>
      </c>
      <c r="N36" s="24">
        <f>'様式Ⅲ－1(女子)'!K123</f>
        <v>0</v>
      </c>
      <c r="O36" s="24" t="str">
        <f>'様式Ⅲ－1(女子)'!O123</f>
        <v/>
      </c>
    </row>
    <row r="37" spans="1:19">
      <c r="A37" s="20">
        <v>36</v>
      </c>
      <c r="B37" s="24" t="str">
        <f>'様式Ⅲ－1(女子)'!H124</f>
        <v/>
      </c>
      <c r="C37" s="24" t="str">
        <f>CONCATENATE('様式Ⅲ－1(女子)'!D124," (",'様式Ⅲ－1(女子)'!F124,")")</f>
        <v xml:space="preserve"> ()</v>
      </c>
      <c r="D37" s="24" t="str">
        <f>'様式Ⅲ－1(女子)'!E124</f>
        <v/>
      </c>
      <c r="E37" s="24">
        <v>2</v>
      </c>
      <c r="F37" s="24">
        <f>基本情報登録!$D$8</f>
        <v>0</v>
      </c>
      <c r="G37" s="24" t="str">
        <f>基本情報登録!$D$10</f>
        <v/>
      </c>
      <c r="H37" s="24" t="e">
        <f>'様式Ⅲ－1(女子)'!G124</f>
        <v>#N/A</v>
      </c>
      <c r="I37" s="24">
        <f>'様式Ⅲ－1(女子)'!C124</f>
        <v>0</v>
      </c>
      <c r="J37" s="24">
        <f>'様式Ⅲ－1(女子)'!K124</f>
        <v>0</v>
      </c>
      <c r="K37" s="24" t="str">
        <f>'様式Ⅲ－1(女子)'!O124</f>
        <v/>
      </c>
      <c r="L37" s="24">
        <f>'様式Ⅲ－1(女子)'!K125</f>
        <v>0</v>
      </c>
      <c r="M37" s="24" t="str">
        <f>'様式Ⅲ－1(女子)'!O125</f>
        <v/>
      </c>
      <c r="N37" s="24">
        <f>'様式Ⅲ－1(女子)'!K126</f>
        <v>0</v>
      </c>
      <c r="O37" s="24" t="str">
        <f>'様式Ⅲ－1(女子)'!O126</f>
        <v/>
      </c>
    </row>
    <row r="38" spans="1:19">
      <c r="A38" s="20">
        <v>37</v>
      </c>
      <c r="B38" s="24" t="str">
        <f>'様式Ⅲ－1(女子)'!H127</f>
        <v/>
      </c>
      <c r="C38" s="24" t="str">
        <f>CONCATENATE('様式Ⅲ－1(女子)'!D127," (",'様式Ⅲ－1(女子)'!F127,")")</f>
        <v xml:space="preserve"> ()</v>
      </c>
      <c r="D38" s="24" t="str">
        <f>'様式Ⅲ－1(女子)'!E127</f>
        <v/>
      </c>
      <c r="E38" s="24">
        <v>2</v>
      </c>
      <c r="F38" s="24">
        <f>基本情報登録!$D$8</f>
        <v>0</v>
      </c>
      <c r="G38" s="24" t="str">
        <f>基本情報登録!$D$10</f>
        <v/>
      </c>
      <c r="H38" s="24" t="e">
        <f>'様式Ⅲ－1(女子)'!G127</f>
        <v>#N/A</v>
      </c>
      <c r="I38" s="24">
        <f>'様式Ⅲ－1(女子)'!C127</f>
        <v>0</v>
      </c>
      <c r="J38" s="24">
        <f>'様式Ⅲ－1(女子)'!K127</f>
        <v>0</v>
      </c>
      <c r="K38" s="24" t="str">
        <f>'様式Ⅲ－1(女子)'!O127</f>
        <v/>
      </c>
      <c r="L38" s="24">
        <f>'様式Ⅲ－1(女子)'!K128</f>
        <v>0</v>
      </c>
      <c r="M38" s="24" t="str">
        <f>'様式Ⅲ－1(女子)'!O128</f>
        <v/>
      </c>
      <c r="N38" s="24">
        <f>'様式Ⅲ－1(女子)'!K129</f>
        <v>0</v>
      </c>
      <c r="O38" s="24" t="str">
        <f>'様式Ⅲ－1(女子)'!O129</f>
        <v/>
      </c>
    </row>
    <row r="39" spans="1:19" ht="12.75" customHeight="1">
      <c r="A39" s="20">
        <v>38</v>
      </c>
      <c r="B39" s="24" t="str">
        <f>'様式Ⅲ－1(女子)'!H130</f>
        <v/>
      </c>
      <c r="C39" s="24" t="str">
        <f>CONCATENATE('様式Ⅲ－1(女子)'!D130," (",'様式Ⅲ－1(女子)'!F130,")")</f>
        <v xml:space="preserve"> ()</v>
      </c>
      <c r="D39" s="24" t="str">
        <f>'様式Ⅲ－1(女子)'!E130</f>
        <v/>
      </c>
      <c r="E39" s="24">
        <v>2</v>
      </c>
      <c r="F39" s="24">
        <f>基本情報登録!$D$8</f>
        <v>0</v>
      </c>
      <c r="G39" s="24" t="str">
        <f>基本情報登録!$D$10</f>
        <v/>
      </c>
      <c r="H39" s="24" t="e">
        <f>'様式Ⅲ－1(女子)'!G130</f>
        <v>#N/A</v>
      </c>
      <c r="I39" s="24">
        <f>'様式Ⅲ－1(女子)'!C130</f>
        <v>0</v>
      </c>
      <c r="J39" s="24">
        <f>'様式Ⅲ－1(女子)'!K130</f>
        <v>0</v>
      </c>
      <c r="K39" s="24" t="str">
        <f>'様式Ⅲ－1(女子)'!O130</f>
        <v/>
      </c>
      <c r="L39" s="24">
        <f>'様式Ⅲ－1(女子)'!K131</f>
        <v>0</v>
      </c>
      <c r="M39" s="24" t="str">
        <f>'様式Ⅲ－1(女子)'!O131</f>
        <v/>
      </c>
      <c r="N39" s="24">
        <f>'様式Ⅲ－1(女子)'!K132</f>
        <v>0</v>
      </c>
      <c r="O39" s="24" t="str">
        <f>'様式Ⅲ－1(女子)'!O132</f>
        <v/>
      </c>
    </row>
    <row r="40" spans="1:19">
      <c r="A40" s="20">
        <v>39</v>
      </c>
      <c r="B40" s="24" t="str">
        <f>'様式Ⅲ－1(女子)'!H133</f>
        <v/>
      </c>
      <c r="C40" s="24" t="str">
        <f>CONCATENATE('様式Ⅲ－1(女子)'!D133," (",'様式Ⅲ－1(女子)'!F133,")")</f>
        <v xml:space="preserve"> ()</v>
      </c>
      <c r="D40" s="24" t="str">
        <f>'様式Ⅲ－1(女子)'!E133</f>
        <v/>
      </c>
      <c r="E40" s="24">
        <v>2</v>
      </c>
      <c r="F40" s="24">
        <f>基本情報登録!$D$8</f>
        <v>0</v>
      </c>
      <c r="G40" s="24" t="str">
        <f>基本情報登録!$D$10</f>
        <v/>
      </c>
      <c r="H40" s="24" t="e">
        <f>'様式Ⅲ－1(女子)'!G133</f>
        <v>#N/A</v>
      </c>
      <c r="I40" s="24">
        <f>'様式Ⅲ－1(女子)'!C133</f>
        <v>0</v>
      </c>
      <c r="J40" s="24">
        <f>'様式Ⅲ－1(女子)'!K133</f>
        <v>0</v>
      </c>
      <c r="K40" s="24" t="str">
        <f>'様式Ⅲ－1(女子)'!O133</f>
        <v/>
      </c>
      <c r="L40" s="24">
        <f>'様式Ⅲ－1(女子)'!K134</f>
        <v>0</v>
      </c>
      <c r="M40" s="24" t="str">
        <f>'様式Ⅲ－1(女子)'!O134</f>
        <v/>
      </c>
      <c r="N40" s="24">
        <f>'様式Ⅲ－1(女子)'!K135</f>
        <v>0</v>
      </c>
      <c r="O40" s="24" t="str">
        <f>'様式Ⅲ－1(女子)'!O135</f>
        <v/>
      </c>
    </row>
    <row r="41" spans="1:19">
      <c r="A41" s="20">
        <v>40</v>
      </c>
      <c r="B41" s="24" t="str">
        <f>'様式Ⅲ－1(女子)'!H136</f>
        <v/>
      </c>
      <c r="C41" s="24" t="str">
        <f>CONCATENATE('様式Ⅲ－1(女子)'!D136," (",'様式Ⅲ－1(女子)'!F136,")")</f>
        <v xml:space="preserve"> ()</v>
      </c>
      <c r="D41" s="24" t="str">
        <f>'様式Ⅲ－1(女子)'!E136</f>
        <v/>
      </c>
      <c r="E41" s="24">
        <v>2</v>
      </c>
      <c r="F41" s="24">
        <f>基本情報登録!$D$8</f>
        <v>0</v>
      </c>
      <c r="G41" s="24" t="str">
        <f>基本情報登録!$D$10</f>
        <v/>
      </c>
      <c r="H41" s="24" t="e">
        <f>'様式Ⅲ－1(女子)'!G136</f>
        <v>#N/A</v>
      </c>
      <c r="I41" s="24">
        <f>'様式Ⅲ－1(女子)'!C136</f>
        <v>0</v>
      </c>
      <c r="J41" s="24">
        <f>'様式Ⅲ－1(女子)'!K136</f>
        <v>0</v>
      </c>
      <c r="K41" s="24" t="str">
        <f>'様式Ⅲ－1(女子)'!O136</f>
        <v/>
      </c>
      <c r="L41" s="24">
        <f>'様式Ⅲ－1(女子)'!K137</f>
        <v>0</v>
      </c>
      <c r="M41" s="24" t="str">
        <f>'様式Ⅲ－1(女子)'!O137</f>
        <v/>
      </c>
      <c r="N41" s="24">
        <f>'様式Ⅲ－1(女子)'!K138</f>
        <v>0</v>
      </c>
      <c r="O41" s="24" t="str">
        <f>'様式Ⅲ－1(女子)'!O138</f>
        <v/>
      </c>
    </row>
    <row r="42" spans="1:19">
      <c r="A42" s="20">
        <v>41</v>
      </c>
      <c r="B42" s="24" t="str">
        <f>'様式Ⅲ－1(女子)'!H139</f>
        <v/>
      </c>
      <c r="C42" s="24" t="str">
        <f>CONCATENATE('様式Ⅲ－1(女子)'!D139," (",'様式Ⅲ－1(女子)'!F139,")")</f>
        <v xml:space="preserve"> ()</v>
      </c>
      <c r="D42" s="24" t="str">
        <f>'様式Ⅲ－1(女子)'!E139</f>
        <v/>
      </c>
      <c r="E42" s="24">
        <v>2</v>
      </c>
      <c r="F42" s="24">
        <f>基本情報登録!$D$8</f>
        <v>0</v>
      </c>
      <c r="G42" s="24" t="str">
        <f>基本情報登録!$D$10</f>
        <v/>
      </c>
      <c r="H42" s="24" t="e">
        <f>'様式Ⅲ－1(女子)'!G139</f>
        <v>#N/A</v>
      </c>
      <c r="I42" s="24">
        <f>'様式Ⅲ－1(女子)'!C139</f>
        <v>0</v>
      </c>
      <c r="J42" s="24">
        <f>'様式Ⅲ－1(女子)'!K139</f>
        <v>0</v>
      </c>
      <c r="K42" s="24" t="str">
        <f>'様式Ⅲ－1(女子)'!O139</f>
        <v/>
      </c>
      <c r="L42" s="24">
        <f>'様式Ⅲ－1(女子)'!K140</f>
        <v>0</v>
      </c>
      <c r="M42" s="24" t="str">
        <f>'様式Ⅲ－1(女子)'!O140</f>
        <v/>
      </c>
      <c r="N42" s="24">
        <f>'様式Ⅲ－1(女子)'!K141</f>
        <v>0</v>
      </c>
      <c r="O42" s="24" t="str">
        <f>'様式Ⅲ－1(女子)'!O141</f>
        <v/>
      </c>
    </row>
    <row r="43" spans="1:19">
      <c r="A43" s="20">
        <v>42</v>
      </c>
      <c r="B43" s="24" t="str">
        <f>'様式Ⅲ－1(女子)'!H142</f>
        <v/>
      </c>
      <c r="C43" s="24" t="str">
        <f>CONCATENATE('様式Ⅲ－1(女子)'!D142," (",'様式Ⅲ－1(女子)'!F142,")")</f>
        <v xml:space="preserve"> ()</v>
      </c>
      <c r="D43" s="24" t="str">
        <f>'様式Ⅲ－1(女子)'!E142</f>
        <v/>
      </c>
      <c r="E43" s="24">
        <v>2</v>
      </c>
      <c r="F43" s="24">
        <f>基本情報登録!$D$8</f>
        <v>0</v>
      </c>
      <c r="G43" s="24" t="str">
        <f>基本情報登録!$D$10</f>
        <v/>
      </c>
      <c r="H43" s="24" t="e">
        <f>'様式Ⅲ－1(女子)'!G142</f>
        <v>#N/A</v>
      </c>
      <c r="I43" s="24">
        <f>'様式Ⅲ－1(女子)'!C142</f>
        <v>0</v>
      </c>
      <c r="J43" s="24">
        <f>'様式Ⅲ－1(女子)'!K142</f>
        <v>0</v>
      </c>
      <c r="K43" s="24" t="str">
        <f>'様式Ⅲ－1(女子)'!O142</f>
        <v/>
      </c>
      <c r="L43" s="24">
        <f>'様式Ⅲ－1(女子)'!K143</f>
        <v>0</v>
      </c>
      <c r="M43" s="24" t="str">
        <f>'様式Ⅲ－1(女子)'!O143</f>
        <v/>
      </c>
      <c r="N43" s="24">
        <f>'様式Ⅲ－1(女子)'!K144</f>
        <v>0</v>
      </c>
      <c r="O43" s="24" t="str">
        <f>'様式Ⅲ－1(女子)'!O144</f>
        <v/>
      </c>
    </row>
    <row r="44" spans="1:19">
      <c r="A44" s="20">
        <v>43</v>
      </c>
      <c r="B44" s="24" t="str">
        <f>'様式Ⅲ－1(女子)'!H145</f>
        <v/>
      </c>
      <c r="C44" s="24" t="str">
        <f>CONCATENATE('様式Ⅲ－1(女子)'!D145," (",'様式Ⅲ－1(女子)'!F145,")")</f>
        <v xml:space="preserve"> ()</v>
      </c>
      <c r="D44" s="24" t="str">
        <f>'様式Ⅲ－1(女子)'!E145</f>
        <v/>
      </c>
      <c r="E44" s="24">
        <v>2</v>
      </c>
      <c r="F44" s="24">
        <f>基本情報登録!$D$8</f>
        <v>0</v>
      </c>
      <c r="G44" s="24" t="str">
        <f>基本情報登録!$D$10</f>
        <v/>
      </c>
      <c r="H44" s="24" t="e">
        <f>'様式Ⅲ－1(女子)'!G145</f>
        <v>#N/A</v>
      </c>
      <c r="I44" s="24">
        <f>'様式Ⅲ－1(女子)'!C145</f>
        <v>0</v>
      </c>
      <c r="J44" s="24">
        <f>'様式Ⅲ－1(女子)'!K145</f>
        <v>0</v>
      </c>
      <c r="K44" s="24" t="str">
        <f>'様式Ⅲ－1(女子)'!O145</f>
        <v/>
      </c>
      <c r="L44" s="24">
        <f>'様式Ⅲ－1(女子)'!K146</f>
        <v>0</v>
      </c>
      <c r="M44" s="24" t="str">
        <f>'様式Ⅲ－1(女子)'!O146</f>
        <v/>
      </c>
      <c r="N44" s="24">
        <f>'様式Ⅲ－1(女子)'!K147</f>
        <v>0</v>
      </c>
      <c r="O44" s="24" t="str">
        <f>'様式Ⅲ－1(女子)'!O147</f>
        <v/>
      </c>
    </row>
    <row r="45" spans="1:19">
      <c r="A45" s="20">
        <v>44</v>
      </c>
      <c r="B45" s="24" t="str">
        <f>'様式Ⅲ－1(女子)'!H148</f>
        <v/>
      </c>
      <c r="C45" s="24" t="str">
        <f>CONCATENATE('様式Ⅲ－1(女子)'!D148," (",'様式Ⅲ－1(女子)'!F148,")")</f>
        <v xml:space="preserve"> ()</v>
      </c>
      <c r="D45" s="24" t="str">
        <f>'様式Ⅲ－1(女子)'!E148</f>
        <v/>
      </c>
      <c r="E45" s="24">
        <v>2</v>
      </c>
      <c r="F45" s="24">
        <f>基本情報登録!$D$8</f>
        <v>0</v>
      </c>
      <c r="G45" s="24" t="str">
        <f>基本情報登録!$D$10</f>
        <v/>
      </c>
      <c r="H45" s="24" t="e">
        <f>'様式Ⅲ－1(女子)'!G148</f>
        <v>#N/A</v>
      </c>
      <c r="I45" s="24">
        <f>'様式Ⅲ－1(女子)'!C148</f>
        <v>0</v>
      </c>
      <c r="J45" s="24">
        <f>'様式Ⅲ－1(女子)'!K148</f>
        <v>0</v>
      </c>
      <c r="K45" s="24" t="str">
        <f>'様式Ⅲ－1(女子)'!O148</f>
        <v/>
      </c>
      <c r="L45" s="24">
        <f>'様式Ⅲ－1(女子)'!K149</f>
        <v>0</v>
      </c>
      <c r="M45" s="24" t="str">
        <f>'様式Ⅲ－1(女子)'!O149</f>
        <v/>
      </c>
      <c r="N45" s="24">
        <f>'様式Ⅲ－1(女子)'!K150</f>
        <v>0</v>
      </c>
      <c r="O45" s="24" t="str">
        <f>'様式Ⅲ－1(女子)'!O150</f>
        <v/>
      </c>
    </row>
    <row r="46" spans="1:19">
      <c r="A46" s="20">
        <v>45</v>
      </c>
      <c r="B46" s="24" t="str">
        <f>'様式Ⅲ－1(女子)'!H151</f>
        <v/>
      </c>
      <c r="C46" s="24" t="str">
        <f>CONCATENATE('様式Ⅲ－1(女子)'!D151," (",'様式Ⅲ－1(女子)'!F151,")")</f>
        <v xml:space="preserve"> ()</v>
      </c>
      <c r="D46" s="24" t="str">
        <f>'様式Ⅲ－1(女子)'!E151</f>
        <v/>
      </c>
      <c r="E46" s="24">
        <v>2</v>
      </c>
      <c r="F46" s="24">
        <f>基本情報登録!$D$8</f>
        <v>0</v>
      </c>
      <c r="G46" s="24" t="str">
        <f>基本情報登録!$D$10</f>
        <v/>
      </c>
      <c r="H46" s="24" t="e">
        <f>'様式Ⅲ－1(女子)'!G151</f>
        <v>#N/A</v>
      </c>
      <c r="I46" s="24">
        <f>'様式Ⅲ－1(女子)'!C151</f>
        <v>0</v>
      </c>
      <c r="J46" s="24">
        <f>'様式Ⅲ－1(女子)'!K151</f>
        <v>0</v>
      </c>
      <c r="K46" s="24" t="str">
        <f>'様式Ⅲ－1(女子)'!O151</f>
        <v/>
      </c>
      <c r="L46" s="24">
        <f>'様式Ⅲ－1(女子)'!K152</f>
        <v>0</v>
      </c>
      <c r="M46" s="24" t="str">
        <f>'様式Ⅲ－1(女子)'!O152</f>
        <v/>
      </c>
      <c r="N46" s="24">
        <f>'様式Ⅲ－1(女子)'!K153</f>
        <v>0</v>
      </c>
      <c r="O46" s="24" t="str">
        <f>'様式Ⅲ－1(女子)'!O153</f>
        <v/>
      </c>
    </row>
    <row r="47" spans="1:19">
      <c r="A47" s="20">
        <v>46</v>
      </c>
      <c r="B47" s="24" t="str">
        <f>'様式Ⅲ－1(女子)'!H154</f>
        <v/>
      </c>
      <c r="C47" s="24" t="str">
        <f>CONCATENATE('様式Ⅲ－1(女子)'!D154," (",'様式Ⅲ－1(女子)'!F154,")")</f>
        <v xml:space="preserve"> ()</v>
      </c>
      <c r="D47" s="24" t="str">
        <f>'様式Ⅲ－1(女子)'!E154</f>
        <v/>
      </c>
      <c r="E47" s="24">
        <v>2</v>
      </c>
      <c r="F47" s="24">
        <f>基本情報登録!$D$8</f>
        <v>0</v>
      </c>
      <c r="G47" s="24" t="str">
        <f>基本情報登録!$D$10</f>
        <v/>
      </c>
      <c r="H47" s="24" t="e">
        <f>'様式Ⅲ－1(女子)'!G154</f>
        <v>#N/A</v>
      </c>
      <c r="I47" s="24">
        <f>'様式Ⅲ－1(女子)'!C154</f>
        <v>0</v>
      </c>
      <c r="J47" s="24">
        <f>'様式Ⅲ－1(女子)'!K154</f>
        <v>0</v>
      </c>
      <c r="K47" s="24" t="str">
        <f>'様式Ⅲ－1(女子)'!O154</f>
        <v/>
      </c>
      <c r="L47" s="24">
        <f>'様式Ⅲ－1(女子)'!K155</f>
        <v>0</v>
      </c>
      <c r="M47" s="24" t="str">
        <f>'様式Ⅲ－1(女子)'!O155</f>
        <v/>
      </c>
      <c r="N47" s="24">
        <f>'様式Ⅲ－1(女子)'!K156</f>
        <v>0</v>
      </c>
      <c r="O47" s="24" t="str">
        <f>'様式Ⅲ－1(女子)'!O156</f>
        <v/>
      </c>
    </row>
    <row r="48" spans="1:19">
      <c r="A48" s="20">
        <v>47</v>
      </c>
      <c r="B48" s="24" t="str">
        <f>'様式Ⅲ－1(女子)'!H157</f>
        <v/>
      </c>
      <c r="C48" s="24" t="str">
        <f>CONCATENATE('様式Ⅲ－1(女子)'!D157," (",'様式Ⅲ－1(女子)'!F157,")")</f>
        <v xml:space="preserve"> ()</v>
      </c>
      <c r="D48" s="24" t="str">
        <f>'様式Ⅲ－1(女子)'!E157</f>
        <v/>
      </c>
      <c r="E48" s="24">
        <v>2</v>
      </c>
      <c r="F48" s="24">
        <f>基本情報登録!$D$8</f>
        <v>0</v>
      </c>
      <c r="G48" s="24" t="str">
        <f>基本情報登録!$D$10</f>
        <v/>
      </c>
      <c r="H48" s="24" t="e">
        <f>'様式Ⅲ－1(女子)'!G157</f>
        <v>#N/A</v>
      </c>
      <c r="I48" s="24">
        <f>'様式Ⅲ－1(女子)'!C157</f>
        <v>0</v>
      </c>
      <c r="J48" s="24">
        <f>'様式Ⅲ－1(女子)'!K157</f>
        <v>0</v>
      </c>
      <c r="K48" s="24" t="str">
        <f>'様式Ⅲ－1(女子)'!O157</f>
        <v/>
      </c>
      <c r="L48" s="24">
        <f>'様式Ⅲ－1(女子)'!K158</f>
        <v>0</v>
      </c>
      <c r="M48" s="24" t="str">
        <f>'様式Ⅲ－1(女子)'!O158</f>
        <v/>
      </c>
      <c r="N48" s="24">
        <f>'様式Ⅲ－1(女子)'!K159</f>
        <v>0</v>
      </c>
      <c r="O48" s="24" t="str">
        <f>'様式Ⅲ－1(女子)'!O159</f>
        <v/>
      </c>
      <c r="S48" s="24"/>
    </row>
    <row r="49" spans="1:19">
      <c r="A49" s="20">
        <v>48</v>
      </c>
      <c r="B49" s="24" t="str">
        <f>'様式Ⅲ－1(女子)'!H160</f>
        <v/>
      </c>
      <c r="C49" s="24" t="str">
        <f>CONCATENATE('様式Ⅲ－1(女子)'!D160," (",'様式Ⅲ－1(女子)'!F160,")")</f>
        <v xml:space="preserve"> ()</v>
      </c>
      <c r="D49" s="24" t="str">
        <f>'様式Ⅲ－1(女子)'!E160</f>
        <v/>
      </c>
      <c r="E49" s="24">
        <v>2</v>
      </c>
      <c r="F49" s="24">
        <f>基本情報登録!$D$8</f>
        <v>0</v>
      </c>
      <c r="G49" s="24" t="str">
        <f>基本情報登録!$D$10</f>
        <v/>
      </c>
      <c r="H49" s="24" t="e">
        <f>'様式Ⅲ－1(女子)'!G160</f>
        <v>#N/A</v>
      </c>
      <c r="I49" s="24">
        <f>'様式Ⅲ－1(女子)'!C160</f>
        <v>0</v>
      </c>
      <c r="J49" s="24">
        <f>'様式Ⅲ－1(女子)'!K160</f>
        <v>0</v>
      </c>
      <c r="K49" s="24" t="str">
        <f>'様式Ⅲ－1(女子)'!O160</f>
        <v/>
      </c>
      <c r="L49" s="24">
        <f>'様式Ⅲ－1(女子)'!K161</f>
        <v>0</v>
      </c>
      <c r="M49" s="24" t="str">
        <f>'様式Ⅲ－1(女子)'!O161</f>
        <v/>
      </c>
      <c r="N49" s="24">
        <f>'様式Ⅲ－1(女子)'!K162</f>
        <v>0</v>
      </c>
      <c r="O49" s="24" t="str">
        <f>'様式Ⅲ－1(女子)'!O162</f>
        <v/>
      </c>
      <c r="S49" s="24"/>
    </row>
    <row r="50" spans="1:19">
      <c r="A50" s="20">
        <v>49</v>
      </c>
      <c r="B50" s="24" t="str">
        <f>'様式Ⅲ－1(女子)'!H163</f>
        <v/>
      </c>
      <c r="C50" s="24" t="str">
        <f>CONCATENATE('様式Ⅲ－1(女子)'!D163," (",'様式Ⅲ－1(女子)'!F163,")")</f>
        <v xml:space="preserve"> ()</v>
      </c>
      <c r="D50" s="24" t="str">
        <f>'様式Ⅲ－1(女子)'!E163</f>
        <v/>
      </c>
      <c r="E50" s="24">
        <v>2</v>
      </c>
      <c r="F50" s="24">
        <f>基本情報登録!$D$8</f>
        <v>0</v>
      </c>
      <c r="G50" s="24" t="str">
        <f>基本情報登録!$D$10</f>
        <v/>
      </c>
      <c r="H50" s="24" t="e">
        <f>'様式Ⅲ－1(女子)'!G163</f>
        <v>#N/A</v>
      </c>
      <c r="I50" s="24">
        <f>'様式Ⅲ－1(女子)'!C163</f>
        <v>0</v>
      </c>
      <c r="J50" s="24">
        <f>'様式Ⅲ－1(女子)'!K163</f>
        <v>0</v>
      </c>
      <c r="K50" s="24" t="str">
        <f>'様式Ⅲ－1(女子)'!O163</f>
        <v/>
      </c>
      <c r="L50" s="24">
        <f>'様式Ⅲ－1(女子)'!K164</f>
        <v>0</v>
      </c>
      <c r="M50" s="24" t="str">
        <f>'様式Ⅲ－1(女子)'!O164</f>
        <v/>
      </c>
      <c r="N50" s="24">
        <f>'様式Ⅲ－1(女子)'!K165</f>
        <v>0</v>
      </c>
      <c r="O50" s="24" t="str">
        <f>'様式Ⅲ－1(女子)'!O165</f>
        <v/>
      </c>
      <c r="S50" s="24"/>
    </row>
    <row r="51" spans="1:19">
      <c r="A51" s="20">
        <v>50</v>
      </c>
      <c r="B51" s="24" t="str">
        <f>'様式Ⅲ－1(女子)'!H166</f>
        <v/>
      </c>
      <c r="C51" s="24" t="str">
        <f>CONCATENATE('様式Ⅲ－1(女子)'!D166," (",'様式Ⅲ－1(女子)'!F166,")")</f>
        <v xml:space="preserve"> ()</v>
      </c>
      <c r="D51" s="24" t="str">
        <f>'様式Ⅲ－1(女子)'!E166</f>
        <v/>
      </c>
      <c r="E51" s="24">
        <v>2</v>
      </c>
      <c r="F51" s="24">
        <f>基本情報登録!$D$8</f>
        <v>0</v>
      </c>
      <c r="G51" s="24" t="str">
        <f>基本情報登録!$D$10</f>
        <v/>
      </c>
      <c r="H51" s="24" t="e">
        <f>'様式Ⅲ－1(女子)'!G166</f>
        <v>#N/A</v>
      </c>
      <c r="I51" s="24">
        <f>'様式Ⅲ－1(女子)'!C166</f>
        <v>0</v>
      </c>
      <c r="J51" s="24">
        <f>'様式Ⅲ－1(女子)'!K166</f>
        <v>0</v>
      </c>
      <c r="K51" s="24" t="str">
        <f>'様式Ⅲ－1(女子)'!O166</f>
        <v/>
      </c>
      <c r="L51" s="24">
        <f>'様式Ⅲ－1(女子)'!K167</f>
        <v>0</v>
      </c>
      <c r="M51" s="24" t="str">
        <f>'様式Ⅲ－1(女子)'!O167</f>
        <v/>
      </c>
      <c r="N51" s="24">
        <f>'様式Ⅲ－1(女子)'!K168</f>
        <v>0</v>
      </c>
      <c r="O51" s="24" t="str">
        <f>'様式Ⅲ－1(女子)'!O168</f>
        <v/>
      </c>
      <c r="S51" s="24"/>
    </row>
    <row r="52" spans="1:19">
      <c r="A52" s="20">
        <v>51</v>
      </c>
      <c r="B52" s="24" t="str">
        <f>'様式Ⅲ－1(女子)'!H169</f>
        <v/>
      </c>
      <c r="C52" s="24" t="str">
        <f>CONCATENATE('様式Ⅲ－1(女子)'!D169," (",'様式Ⅲ－1(女子)'!F169,")")</f>
        <v xml:space="preserve"> ()</v>
      </c>
      <c r="D52" s="24" t="str">
        <f>'様式Ⅲ－1(女子)'!E169</f>
        <v/>
      </c>
      <c r="E52" s="24">
        <v>2</v>
      </c>
      <c r="F52" s="24">
        <f>基本情報登録!$D$8</f>
        <v>0</v>
      </c>
      <c r="G52" s="24" t="str">
        <f>基本情報登録!$D$10</f>
        <v/>
      </c>
      <c r="H52" s="24" t="e">
        <f>'様式Ⅲ－1(女子)'!G169</f>
        <v>#N/A</v>
      </c>
      <c r="I52" s="24">
        <f>'様式Ⅲ－1(女子)'!C169</f>
        <v>0</v>
      </c>
      <c r="J52" s="24">
        <f>'様式Ⅲ－1(女子)'!K169</f>
        <v>0</v>
      </c>
      <c r="K52" s="24" t="str">
        <f>'様式Ⅲ－1(女子)'!O169</f>
        <v/>
      </c>
      <c r="L52" s="24">
        <f>'様式Ⅲ－1(女子)'!K170</f>
        <v>0</v>
      </c>
      <c r="M52" s="24" t="str">
        <f>'様式Ⅲ－1(女子)'!O170</f>
        <v/>
      </c>
      <c r="N52" s="24">
        <f>'様式Ⅲ－1(女子)'!K171</f>
        <v>0</v>
      </c>
      <c r="O52" s="24" t="str">
        <f>'様式Ⅲ－1(女子)'!O171</f>
        <v/>
      </c>
    </row>
    <row r="53" spans="1:19">
      <c r="A53" s="20">
        <v>52</v>
      </c>
      <c r="B53" s="24" t="str">
        <f>'様式Ⅲ－1(女子)'!H172</f>
        <v/>
      </c>
      <c r="C53" s="24" t="str">
        <f>CONCATENATE('様式Ⅲ－1(女子)'!D172," (",'様式Ⅲ－1(女子)'!F172,")")</f>
        <v xml:space="preserve"> ()</v>
      </c>
      <c r="D53" s="24" t="str">
        <f>'様式Ⅲ－1(女子)'!E172</f>
        <v/>
      </c>
      <c r="E53" s="24">
        <v>2</v>
      </c>
      <c r="F53" s="24">
        <f>基本情報登録!$D$8</f>
        <v>0</v>
      </c>
      <c r="G53" s="24" t="str">
        <f>基本情報登録!$D$10</f>
        <v/>
      </c>
      <c r="H53" s="24" t="e">
        <f>'様式Ⅲ－1(女子)'!G172</f>
        <v>#N/A</v>
      </c>
      <c r="I53" s="24">
        <f>'様式Ⅲ－1(女子)'!C172</f>
        <v>0</v>
      </c>
      <c r="J53" s="24">
        <f>'様式Ⅲ－1(女子)'!K172</f>
        <v>0</v>
      </c>
      <c r="K53" s="24" t="str">
        <f>'様式Ⅲ－1(女子)'!O172</f>
        <v/>
      </c>
      <c r="L53" s="24">
        <f>'様式Ⅲ－1(女子)'!K173</f>
        <v>0</v>
      </c>
      <c r="M53" s="24" t="str">
        <f>'様式Ⅲ－1(女子)'!O173</f>
        <v/>
      </c>
      <c r="N53" s="24">
        <f>'様式Ⅲ－1(女子)'!K174</f>
        <v>0</v>
      </c>
      <c r="O53" s="24" t="str">
        <f>'様式Ⅲ－1(女子)'!O174</f>
        <v/>
      </c>
    </row>
    <row r="54" spans="1:19">
      <c r="A54" s="20">
        <v>53</v>
      </c>
      <c r="B54" s="24" t="str">
        <f>'様式Ⅲ－1(女子)'!H175</f>
        <v/>
      </c>
      <c r="C54" s="24" t="str">
        <f>CONCATENATE('様式Ⅲ－1(女子)'!D175," (",'様式Ⅲ－1(女子)'!F175,")")</f>
        <v xml:space="preserve"> ()</v>
      </c>
      <c r="D54" s="24" t="str">
        <f>'様式Ⅲ－1(女子)'!E175</f>
        <v/>
      </c>
      <c r="E54" s="24">
        <v>2</v>
      </c>
      <c r="F54" s="24">
        <f>基本情報登録!$D$8</f>
        <v>0</v>
      </c>
      <c r="G54" s="24" t="str">
        <f>基本情報登録!$D$10</f>
        <v/>
      </c>
      <c r="H54" s="24" t="e">
        <f>'様式Ⅲ－1(女子)'!G175</f>
        <v>#N/A</v>
      </c>
      <c r="I54" s="24">
        <f>'様式Ⅲ－1(女子)'!C175</f>
        <v>0</v>
      </c>
      <c r="J54" s="24">
        <f>'様式Ⅲ－1(女子)'!K175</f>
        <v>0</v>
      </c>
      <c r="K54" s="24" t="str">
        <f>'様式Ⅲ－1(女子)'!O175</f>
        <v/>
      </c>
      <c r="L54" s="24">
        <f>'様式Ⅲ－1(女子)'!K176</f>
        <v>0</v>
      </c>
      <c r="M54" s="24" t="str">
        <f>'様式Ⅲ－1(女子)'!O176</f>
        <v/>
      </c>
      <c r="N54" s="24">
        <f>'様式Ⅲ－1(女子)'!K177</f>
        <v>0</v>
      </c>
      <c r="O54" s="24" t="str">
        <f>'様式Ⅲ－1(女子)'!O177</f>
        <v/>
      </c>
      <c r="S54" s="24"/>
    </row>
    <row r="55" spans="1:19">
      <c r="A55" s="20">
        <v>54</v>
      </c>
      <c r="B55" s="24" t="str">
        <f>'様式Ⅲ－1(女子)'!H178</f>
        <v/>
      </c>
      <c r="C55" s="24" t="str">
        <f>CONCATENATE('様式Ⅲ－1(女子)'!D178," (",'様式Ⅲ－1(女子)'!F178,")")</f>
        <v xml:space="preserve"> ()</v>
      </c>
      <c r="D55" s="24" t="str">
        <f>'様式Ⅲ－1(女子)'!E178</f>
        <v/>
      </c>
      <c r="E55" s="24">
        <v>2</v>
      </c>
      <c r="F55" s="24">
        <f>基本情報登録!$D$8</f>
        <v>0</v>
      </c>
      <c r="G55" s="24" t="str">
        <f>基本情報登録!$D$10</f>
        <v/>
      </c>
      <c r="H55" s="24" t="e">
        <f>'様式Ⅲ－1(女子)'!G178</f>
        <v>#N/A</v>
      </c>
      <c r="I55" s="24">
        <f>'様式Ⅲ－1(女子)'!C178</f>
        <v>0</v>
      </c>
      <c r="J55" s="24">
        <f>'様式Ⅲ－1(女子)'!K178</f>
        <v>0</v>
      </c>
      <c r="K55" s="24" t="str">
        <f>'様式Ⅲ－1(女子)'!O178</f>
        <v/>
      </c>
      <c r="L55" s="24">
        <f>'様式Ⅲ－1(女子)'!K179</f>
        <v>0</v>
      </c>
      <c r="M55" s="24" t="str">
        <f>'様式Ⅲ－1(女子)'!O179</f>
        <v/>
      </c>
      <c r="N55" s="24">
        <f>'様式Ⅲ－1(女子)'!K180</f>
        <v>0</v>
      </c>
      <c r="O55" s="24" t="str">
        <f>'様式Ⅲ－1(女子)'!O180</f>
        <v/>
      </c>
    </row>
    <row r="56" spans="1:19">
      <c r="A56" s="20">
        <v>55</v>
      </c>
      <c r="B56" s="24" t="str">
        <f>'様式Ⅲ－1(女子)'!H181</f>
        <v/>
      </c>
      <c r="C56" s="24" t="str">
        <f>CONCATENATE('様式Ⅲ－1(女子)'!D181," (",'様式Ⅲ－1(女子)'!F181,")")</f>
        <v xml:space="preserve"> ()</v>
      </c>
      <c r="D56" s="24" t="str">
        <f>'様式Ⅲ－1(女子)'!E181</f>
        <v/>
      </c>
      <c r="E56" s="24">
        <v>2</v>
      </c>
      <c r="F56" s="24">
        <f>基本情報登録!$D$8</f>
        <v>0</v>
      </c>
      <c r="G56" s="24" t="str">
        <f>基本情報登録!$D$10</f>
        <v/>
      </c>
      <c r="H56" s="24" t="e">
        <f>'様式Ⅲ－1(女子)'!G181</f>
        <v>#N/A</v>
      </c>
      <c r="I56" s="24">
        <f>'様式Ⅲ－1(女子)'!C181</f>
        <v>0</v>
      </c>
      <c r="J56" s="24">
        <f>'様式Ⅲ－1(女子)'!K181</f>
        <v>0</v>
      </c>
      <c r="K56" s="24" t="str">
        <f>'様式Ⅲ－1(女子)'!O181</f>
        <v/>
      </c>
      <c r="L56" s="24">
        <f>'様式Ⅲ－1(女子)'!K182</f>
        <v>0</v>
      </c>
      <c r="M56" s="24" t="str">
        <f>'様式Ⅲ－1(女子)'!O182</f>
        <v/>
      </c>
      <c r="N56" s="24">
        <f>'様式Ⅲ－1(女子)'!K183</f>
        <v>0</v>
      </c>
      <c r="O56" s="24" t="str">
        <f>'様式Ⅲ－1(女子)'!O183</f>
        <v/>
      </c>
    </row>
    <row r="57" spans="1:19">
      <c r="A57" s="20">
        <v>56</v>
      </c>
      <c r="B57" s="24" t="str">
        <f>'様式Ⅲ－1(女子)'!H184</f>
        <v/>
      </c>
      <c r="C57" s="24" t="str">
        <f>CONCATENATE('様式Ⅲ－1(女子)'!D184," (",'様式Ⅲ－1(女子)'!F184,")")</f>
        <v xml:space="preserve"> ()</v>
      </c>
      <c r="D57" s="24" t="str">
        <f>'様式Ⅲ－1(女子)'!E184</f>
        <v/>
      </c>
      <c r="E57" s="24">
        <v>2</v>
      </c>
      <c r="F57" s="24">
        <f>基本情報登録!$D$8</f>
        <v>0</v>
      </c>
      <c r="G57" s="24" t="str">
        <f>基本情報登録!$D$10</f>
        <v/>
      </c>
      <c r="H57" s="24" t="e">
        <f>'様式Ⅲ－1(女子)'!G184</f>
        <v>#N/A</v>
      </c>
      <c r="I57" s="24">
        <f>'様式Ⅲ－1(女子)'!C184</f>
        <v>0</v>
      </c>
      <c r="J57" s="24">
        <f>'様式Ⅲ－1(女子)'!K184</f>
        <v>0</v>
      </c>
      <c r="K57" s="24" t="str">
        <f>'様式Ⅲ－1(女子)'!O184</f>
        <v/>
      </c>
      <c r="L57" s="24">
        <f>'様式Ⅲ－1(女子)'!K185</f>
        <v>0</v>
      </c>
      <c r="M57" s="24" t="str">
        <f>'様式Ⅲ－1(女子)'!O185</f>
        <v/>
      </c>
      <c r="N57" s="24">
        <f>'様式Ⅲ－1(女子)'!K186</f>
        <v>0</v>
      </c>
      <c r="O57" s="24" t="str">
        <f>'様式Ⅲ－1(女子)'!O186</f>
        <v/>
      </c>
      <c r="S57" s="24"/>
    </row>
    <row r="58" spans="1:19">
      <c r="A58" s="20">
        <v>57</v>
      </c>
      <c r="B58" s="24" t="str">
        <f>'様式Ⅲ－1(女子)'!H187</f>
        <v/>
      </c>
      <c r="C58" s="24" t="str">
        <f>CONCATENATE('様式Ⅲ－1(女子)'!D187," (",'様式Ⅲ－1(女子)'!F187,")")</f>
        <v xml:space="preserve"> ()</v>
      </c>
      <c r="D58" s="24" t="str">
        <f>'様式Ⅲ－1(女子)'!E187</f>
        <v/>
      </c>
      <c r="E58" s="24">
        <v>2</v>
      </c>
      <c r="F58" s="24">
        <f>基本情報登録!$D$8</f>
        <v>0</v>
      </c>
      <c r="G58" s="24" t="str">
        <f>基本情報登録!$D$10</f>
        <v/>
      </c>
      <c r="H58" s="24" t="e">
        <f>'様式Ⅲ－1(女子)'!G187</f>
        <v>#N/A</v>
      </c>
      <c r="I58" s="24">
        <f>'様式Ⅲ－1(女子)'!C187</f>
        <v>0</v>
      </c>
      <c r="J58" s="24">
        <f>'様式Ⅲ－1(女子)'!K187</f>
        <v>0</v>
      </c>
      <c r="K58" s="24" t="str">
        <f>'様式Ⅲ－1(女子)'!O187</f>
        <v/>
      </c>
      <c r="L58" s="24">
        <f>'様式Ⅲ－1(女子)'!K188</f>
        <v>0</v>
      </c>
      <c r="M58" s="24" t="str">
        <f>'様式Ⅲ－1(女子)'!O188</f>
        <v/>
      </c>
      <c r="N58" s="24">
        <f>'様式Ⅲ－1(女子)'!K189</f>
        <v>0</v>
      </c>
      <c r="O58" s="24" t="str">
        <f>'様式Ⅲ－1(女子)'!O189</f>
        <v/>
      </c>
    </row>
    <row r="59" spans="1:19">
      <c r="A59" s="20">
        <v>58</v>
      </c>
      <c r="B59" s="24" t="str">
        <f>'様式Ⅲ－1(女子)'!H190</f>
        <v/>
      </c>
      <c r="C59" s="24" t="str">
        <f>CONCATENATE('様式Ⅲ－1(女子)'!D190," (",'様式Ⅲ－1(女子)'!F190,")")</f>
        <v xml:space="preserve"> ()</v>
      </c>
      <c r="D59" s="24" t="str">
        <f>'様式Ⅲ－1(女子)'!E190</f>
        <v/>
      </c>
      <c r="E59" s="24">
        <v>2</v>
      </c>
      <c r="F59" s="24">
        <f>基本情報登録!$D$8</f>
        <v>0</v>
      </c>
      <c r="G59" s="24" t="str">
        <f>基本情報登録!$D$10</f>
        <v/>
      </c>
      <c r="H59" s="24" t="e">
        <f>'様式Ⅲ－1(女子)'!G190</f>
        <v>#N/A</v>
      </c>
      <c r="I59" s="24">
        <f>'様式Ⅲ－1(女子)'!C190</f>
        <v>0</v>
      </c>
      <c r="J59" s="24">
        <f>'様式Ⅲ－1(女子)'!K190</f>
        <v>0</v>
      </c>
      <c r="K59" s="24" t="str">
        <f>'様式Ⅲ－1(女子)'!O190</f>
        <v/>
      </c>
      <c r="L59" s="24">
        <f>'様式Ⅲ－1(女子)'!K191</f>
        <v>0</v>
      </c>
      <c r="M59" s="24" t="str">
        <f>'様式Ⅲ－1(女子)'!O191</f>
        <v/>
      </c>
      <c r="N59" s="24">
        <f>'様式Ⅲ－1(女子)'!K192</f>
        <v>0</v>
      </c>
      <c r="O59" s="24" t="str">
        <f>'様式Ⅲ－1(女子)'!O192</f>
        <v/>
      </c>
    </row>
    <row r="60" spans="1:19">
      <c r="A60" s="20">
        <v>59</v>
      </c>
      <c r="B60" s="24" t="str">
        <f>'様式Ⅲ－1(女子)'!H193</f>
        <v/>
      </c>
      <c r="C60" s="24" t="str">
        <f>CONCATENATE('様式Ⅲ－1(女子)'!D193," (",'様式Ⅲ－1(女子)'!F193,")")</f>
        <v xml:space="preserve"> ()</v>
      </c>
      <c r="D60" s="24" t="str">
        <f>'様式Ⅲ－1(女子)'!E193</f>
        <v/>
      </c>
      <c r="E60" s="24">
        <v>2</v>
      </c>
      <c r="F60" s="24">
        <f>基本情報登録!$D$8</f>
        <v>0</v>
      </c>
      <c r="G60" s="24" t="str">
        <f>基本情報登録!$D$10</f>
        <v/>
      </c>
      <c r="H60" s="24" t="e">
        <f>'様式Ⅲ－1(女子)'!G193</f>
        <v>#N/A</v>
      </c>
      <c r="I60" s="24">
        <f>'様式Ⅲ－1(女子)'!C193</f>
        <v>0</v>
      </c>
      <c r="J60" s="24">
        <f>'様式Ⅲ－1(女子)'!K193</f>
        <v>0</v>
      </c>
      <c r="K60" s="24" t="str">
        <f>'様式Ⅲ－1(女子)'!O193</f>
        <v/>
      </c>
      <c r="L60" s="24">
        <f>'様式Ⅲ－1(女子)'!K194</f>
        <v>0</v>
      </c>
      <c r="M60" s="24" t="str">
        <f>'様式Ⅲ－1(女子)'!O194</f>
        <v/>
      </c>
      <c r="N60" s="24">
        <f>'様式Ⅲ－1(女子)'!K195</f>
        <v>0</v>
      </c>
      <c r="O60" s="24" t="str">
        <f>'様式Ⅲ－1(女子)'!O195</f>
        <v/>
      </c>
      <c r="S60" s="24"/>
    </row>
    <row r="61" spans="1:19">
      <c r="A61" s="20">
        <v>60</v>
      </c>
      <c r="B61" s="24" t="str">
        <f>'様式Ⅲ－1(女子)'!H196</f>
        <v/>
      </c>
      <c r="C61" s="24" t="str">
        <f>CONCATENATE('様式Ⅲ－1(女子)'!D196," (",'様式Ⅲ－1(女子)'!F196,")")</f>
        <v xml:space="preserve"> ()</v>
      </c>
      <c r="D61" s="24" t="str">
        <f>'様式Ⅲ－1(女子)'!E196</f>
        <v/>
      </c>
      <c r="E61" s="24">
        <v>2</v>
      </c>
      <c r="F61" s="24">
        <f>基本情報登録!$D$8</f>
        <v>0</v>
      </c>
      <c r="G61" s="24" t="str">
        <f>基本情報登録!$D$10</f>
        <v/>
      </c>
      <c r="H61" s="24" t="e">
        <f>'様式Ⅲ－1(女子)'!G196</f>
        <v>#N/A</v>
      </c>
      <c r="I61" s="24">
        <f>'様式Ⅲ－1(女子)'!C196</f>
        <v>0</v>
      </c>
      <c r="J61" s="24">
        <f>'様式Ⅲ－1(女子)'!K196</f>
        <v>0</v>
      </c>
      <c r="K61" s="24" t="str">
        <f>'様式Ⅲ－1(女子)'!O196</f>
        <v/>
      </c>
      <c r="L61" s="24">
        <f>'様式Ⅲ－1(女子)'!K197</f>
        <v>0</v>
      </c>
      <c r="M61" s="24" t="str">
        <f>'様式Ⅲ－1(女子)'!O197</f>
        <v/>
      </c>
      <c r="N61" s="24">
        <f>'様式Ⅲ－1(女子)'!K198</f>
        <v>0</v>
      </c>
      <c r="O61" s="24" t="str">
        <f>'様式Ⅲ－1(女子)'!O198</f>
        <v/>
      </c>
    </row>
    <row r="62" spans="1:19">
      <c r="A62" s="20">
        <v>61</v>
      </c>
      <c r="B62" s="24" t="str">
        <f>'様式Ⅲ－1(女子)'!H199</f>
        <v/>
      </c>
      <c r="C62" s="24" t="str">
        <f>CONCATENATE('様式Ⅲ－1(女子)'!D199," (",'様式Ⅲ－1(女子)'!F199,")")</f>
        <v xml:space="preserve"> ()</v>
      </c>
      <c r="D62" s="24" t="str">
        <f>'様式Ⅲ－1(女子)'!E199</f>
        <v/>
      </c>
      <c r="E62" s="24">
        <v>2</v>
      </c>
      <c r="F62" s="24">
        <f>基本情報登録!$D$8</f>
        <v>0</v>
      </c>
      <c r="G62" s="24" t="str">
        <f>基本情報登録!$D$10</f>
        <v/>
      </c>
      <c r="H62" s="24" t="e">
        <f>'様式Ⅲ－1(女子)'!G199</f>
        <v>#N/A</v>
      </c>
      <c r="I62" s="24">
        <f>'様式Ⅲ－1(女子)'!C199</f>
        <v>0</v>
      </c>
      <c r="J62" s="24">
        <f>'様式Ⅲ－1(女子)'!K199</f>
        <v>0</v>
      </c>
      <c r="K62" s="24" t="str">
        <f>'様式Ⅲ－1(女子)'!O199</f>
        <v/>
      </c>
      <c r="L62" s="24">
        <f>'様式Ⅲ－1(女子)'!K200</f>
        <v>0</v>
      </c>
      <c r="M62" s="24" t="str">
        <f>'様式Ⅲ－1(女子)'!O200</f>
        <v/>
      </c>
      <c r="N62" s="24">
        <f>'様式Ⅲ－1(女子)'!K201</f>
        <v>0</v>
      </c>
      <c r="O62" s="24" t="str">
        <f>'様式Ⅲ－1(女子)'!O201</f>
        <v/>
      </c>
    </row>
    <row r="63" spans="1:19">
      <c r="A63" s="20">
        <v>62</v>
      </c>
      <c r="B63" s="24" t="str">
        <f>'様式Ⅲ－1(女子)'!H202</f>
        <v/>
      </c>
      <c r="C63" s="24" t="str">
        <f>CONCATENATE('様式Ⅲ－1(女子)'!D202," (",'様式Ⅲ－1(女子)'!F202,")")</f>
        <v xml:space="preserve"> ()</v>
      </c>
      <c r="D63" s="24" t="str">
        <f>'様式Ⅲ－1(女子)'!E202</f>
        <v/>
      </c>
      <c r="E63" s="24">
        <v>2</v>
      </c>
      <c r="F63" s="24">
        <f>基本情報登録!$D$8</f>
        <v>0</v>
      </c>
      <c r="G63" s="24" t="str">
        <f>基本情報登録!$D$10</f>
        <v/>
      </c>
      <c r="H63" s="24" t="e">
        <f>'様式Ⅲ－1(女子)'!G202</f>
        <v>#N/A</v>
      </c>
      <c r="I63" s="24">
        <f>'様式Ⅲ－1(女子)'!C202</f>
        <v>0</v>
      </c>
      <c r="J63" s="24">
        <f>'様式Ⅲ－1(女子)'!K202</f>
        <v>0</v>
      </c>
      <c r="K63" s="24" t="str">
        <f>'様式Ⅲ－1(女子)'!O202</f>
        <v/>
      </c>
      <c r="L63" s="24">
        <f>'様式Ⅲ－1(女子)'!K203</f>
        <v>0</v>
      </c>
      <c r="M63" s="24" t="str">
        <f>'様式Ⅲ－1(女子)'!O203</f>
        <v/>
      </c>
      <c r="N63" s="24">
        <f>'様式Ⅲ－1(女子)'!K204</f>
        <v>0</v>
      </c>
      <c r="O63" s="24" t="str">
        <f>'様式Ⅲ－1(女子)'!O204</f>
        <v/>
      </c>
      <c r="S63" s="24"/>
    </row>
    <row r="64" spans="1:19">
      <c r="A64" s="20">
        <v>63</v>
      </c>
      <c r="B64" s="24" t="str">
        <f>'様式Ⅲ－1(女子)'!H205</f>
        <v/>
      </c>
      <c r="C64" s="24" t="str">
        <f>CONCATENATE('様式Ⅲ－1(女子)'!D205," (",'様式Ⅲ－1(女子)'!F205,")")</f>
        <v xml:space="preserve"> ()</v>
      </c>
      <c r="D64" s="24" t="str">
        <f>'様式Ⅲ－1(女子)'!E205</f>
        <v/>
      </c>
      <c r="E64" s="24">
        <v>2</v>
      </c>
      <c r="F64" s="24">
        <f>基本情報登録!$D$8</f>
        <v>0</v>
      </c>
      <c r="G64" s="24" t="str">
        <f>基本情報登録!$D$10</f>
        <v/>
      </c>
      <c r="H64" s="24" t="e">
        <f>'様式Ⅲ－1(女子)'!G205</f>
        <v>#N/A</v>
      </c>
      <c r="I64" s="24">
        <f>'様式Ⅲ－1(女子)'!C205</f>
        <v>0</v>
      </c>
      <c r="J64" s="24">
        <f>'様式Ⅲ－1(女子)'!K205</f>
        <v>0</v>
      </c>
      <c r="K64" s="24" t="str">
        <f>'様式Ⅲ－1(女子)'!O205</f>
        <v/>
      </c>
      <c r="L64" s="24">
        <f>'様式Ⅲ－1(女子)'!K206</f>
        <v>0</v>
      </c>
      <c r="M64" s="24" t="str">
        <f>'様式Ⅲ－1(女子)'!O206</f>
        <v/>
      </c>
      <c r="N64" s="24">
        <f>'様式Ⅲ－1(女子)'!K207</f>
        <v>0</v>
      </c>
      <c r="O64" s="24" t="str">
        <f>'様式Ⅲ－1(女子)'!O207</f>
        <v/>
      </c>
    </row>
    <row r="65" spans="1:19">
      <c r="A65" s="20">
        <v>64</v>
      </c>
      <c r="B65" s="24" t="str">
        <f>'様式Ⅲ－1(女子)'!H208</f>
        <v/>
      </c>
      <c r="C65" s="24" t="str">
        <f>CONCATENATE('様式Ⅲ－1(女子)'!D208," (",'様式Ⅲ－1(女子)'!F208,")")</f>
        <v xml:space="preserve"> ()</v>
      </c>
      <c r="D65" s="24" t="str">
        <f>'様式Ⅲ－1(女子)'!E208</f>
        <v/>
      </c>
      <c r="E65" s="24">
        <v>2</v>
      </c>
      <c r="F65" s="24">
        <f>基本情報登録!$D$8</f>
        <v>0</v>
      </c>
      <c r="G65" s="24" t="str">
        <f>基本情報登録!$D$10</f>
        <v/>
      </c>
      <c r="H65" s="24" t="e">
        <f>'様式Ⅲ－1(女子)'!G208</f>
        <v>#N/A</v>
      </c>
      <c r="I65" s="24">
        <f>'様式Ⅲ－1(女子)'!C208</f>
        <v>0</v>
      </c>
      <c r="J65" s="24">
        <f>'様式Ⅲ－1(女子)'!K208</f>
        <v>0</v>
      </c>
      <c r="K65" s="24" t="str">
        <f>'様式Ⅲ－1(女子)'!O208</f>
        <v/>
      </c>
      <c r="L65" s="24">
        <f>'様式Ⅲ－1(女子)'!K209</f>
        <v>0</v>
      </c>
      <c r="M65" s="24" t="str">
        <f>'様式Ⅲ－1(女子)'!O209</f>
        <v/>
      </c>
      <c r="N65" s="24">
        <f>'様式Ⅲ－1(女子)'!K210</f>
        <v>0</v>
      </c>
      <c r="O65" s="24" t="str">
        <f>'様式Ⅲ－1(女子)'!O210</f>
        <v/>
      </c>
    </row>
    <row r="66" spans="1:19">
      <c r="A66" s="20">
        <v>65</v>
      </c>
      <c r="B66" s="24" t="str">
        <f>'様式Ⅲ－1(女子)'!H211</f>
        <v/>
      </c>
      <c r="C66" s="24" t="str">
        <f>CONCATENATE('様式Ⅲ－1(女子)'!D211," (",'様式Ⅲ－1(女子)'!F211,")")</f>
        <v xml:space="preserve"> ()</v>
      </c>
      <c r="D66" s="24" t="str">
        <f>'様式Ⅲ－1(女子)'!E211</f>
        <v/>
      </c>
      <c r="E66" s="24">
        <v>2</v>
      </c>
      <c r="F66" s="24">
        <f>基本情報登録!$D$8</f>
        <v>0</v>
      </c>
      <c r="G66" s="24" t="str">
        <f>基本情報登録!$D$10</f>
        <v/>
      </c>
      <c r="H66" s="24" t="e">
        <f>'様式Ⅲ－1(女子)'!G211</f>
        <v>#N/A</v>
      </c>
      <c r="I66" s="24">
        <f>'様式Ⅲ－1(女子)'!C211</f>
        <v>0</v>
      </c>
      <c r="J66" s="24">
        <f>'様式Ⅲ－1(女子)'!K211</f>
        <v>0</v>
      </c>
      <c r="K66" s="24" t="str">
        <f>'様式Ⅲ－1(女子)'!O211</f>
        <v/>
      </c>
      <c r="L66" s="24">
        <f>'様式Ⅲ－1(女子)'!K212</f>
        <v>0</v>
      </c>
      <c r="M66" s="24" t="str">
        <f>'様式Ⅲ－1(女子)'!O212</f>
        <v/>
      </c>
      <c r="N66" s="24">
        <f>'様式Ⅲ－1(女子)'!K213</f>
        <v>0</v>
      </c>
      <c r="O66" s="24" t="str">
        <f>'様式Ⅲ－1(女子)'!O213</f>
        <v/>
      </c>
      <c r="S66" s="24"/>
    </row>
    <row r="67" spans="1:19">
      <c r="A67" s="20">
        <v>66</v>
      </c>
      <c r="B67" s="24" t="str">
        <f>'様式Ⅲ－1(女子)'!H214</f>
        <v/>
      </c>
      <c r="C67" s="24" t="str">
        <f>CONCATENATE('様式Ⅲ－1(女子)'!D214," (",'様式Ⅲ－1(女子)'!F214,")")</f>
        <v xml:space="preserve"> ()</v>
      </c>
      <c r="D67" s="24" t="str">
        <f>'様式Ⅲ－1(女子)'!E214</f>
        <v/>
      </c>
      <c r="E67" s="24">
        <v>2</v>
      </c>
      <c r="F67" s="24">
        <f>基本情報登録!$D$8</f>
        <v>0</v>
      </c>
      <c r="G67" s="24" t="str">
        <f>基本情報登録!$D$10</f>
        <v/>
      </c>
      <c r="H67" s="24" t="e">
        <f>'様式Ⅲ－1(女子)'!G214</f>
        <v>#N/A</v>
      </c>
      <c r="I67" s="24">
        <f>'様式Ⅲ－1(女子)'!C214</f>
        <v>0</v>
      </c>
      <c r="J67" s="24">
        <f>'様式Ⅲ－1(女子)'!K214</f>
        <v>0</v>
      </c>
      <c r="K67" s="24" t="str">
        <f>'様式Ⅲ－1(女子)'!O214</f>
        <v/>
      </c>
      <c r="L67" s="24">
        <f>'様式Ⅲ－1(女子)'!K215</f>
        <v>0</v>
      </c>
      <c r="M67" s="24" t="str">
        <f>'様式Ⅲ－1(女子)'!O215</f>
        <v/>
      </c>
      <c r="N67" s="24">
        <f>'様式Ⅲ－1(女子)'!K216</f>
        <v>0</v>
      </c>
      <c r="O67" s="24" t="str">
        <f>'様式Ⅲ－1(女子)'!O216</f>
        <v/>
      </c>
    </row>
    <row r="68" spans="1:19">
      <c r="A68" s="20">
        <v>67</v>
      </c>
      <c r="B68" s="24" t="str">
        <f>'様式Ⅲ－1(女子)'!H217</f>
        <v/>
      </c>
      <c r="C68" s="24" t="str">
        <f>CONCATENATE('様式Ⅲ－1(女子)'!D217," (",'様式Ⅲ－1(女子)'!F217,")")</f>
        <v xml:space="preserve"> ()</v>
      </c>
      <c r="D68" s="24" t="str">
        <f>'様式Ⅲ－1(女子)'!E217</f>
        <v/>
      </c>
      <c r="E68" s="24">
        <v>2</v>
      </c>
      <c r="F68" s="24">
        <f>基本情報登録!$D$8</f>
        <v>0</v>
      </c>
      <c r="G68" s="24" t="str">
        <f>基本情報登録!$D$10</f>
        <v/>
      </c>
      <c r="H68" s="24" t="e">
        <f>'様式Ⅲ－1(女子)'!G217</f>
        <v>#N/A</v>
      </c>
      <c r="I68" s="24">
        <f>'様式Ⅲ－1(女子)'!C217</f>
        <v>0</v>
      </c>
      <c r="J68" s="24">
        <f>'様式Ⅲ－1(女子)'!K217</f>
        <v>0</v>
      </c>
      <c r="K68" s="24" t="str">
        <f>'様式Ⅲ－1(女子)'!O217</f>
        <v/>
      </c>
      <c r="L68" s="24">
        <f>'様式Ⅲ－1(女子)'!K218</f>
        <v>0</v>
      </c>
      <c r="M68" s="24" t="str">
        <f>'様式Ⅲ－1(女子)'!O218</f>
        <v/>
      </c>
      <c r="N68" s="24">
        <f>'様式Ⅲ－1(女子)'!K219</f>
        <v>0</v>
      </c>
      <c r="O68" s="24" t="str">
        <f>'様式Ⅲ－1(女子)'!O219</f>
        <v/>
      </c>
    </row>
    <row r="69" spans="1:19">
      <c r="A69" s="20">
        <v>68</v>
      </c>
      <c r="B69" s="24" t="str">
        <f>'様式Ⅲ－1(女子)'!H220</f>
        <v/>
      </c>
      <c r="C69" s="24" t="str">
        <f>CONCATENATE('様式Ⅲ－1(女子)'!D220," (",'様式Ⅲ－1(女子)'!F220,")")</f>
        <v xml:space="preserve"> ()</v>
      </c>
      <c r="D69" s="24" t="str">
        <f>'様式Ⅲ－1(女子)'!E220</f>
        <v/>
      </c>
      <c r="E69" s="24">
        <v>2</v>
      </c>
      <c r="F69" s="24">
        <f>基本情報登録!$D$8</f>
        <v>0</v>
      </c>
      <c r="G69" s="24" t="str">
        <f>基本情報登録!$D$10</f>
        <v/>
      </c>
      <c r="H69" s="24" t="e">
        <f>'様式Ⅲ－1(女子)'!G220</f>
        <v>#N/A</v>
      </c>
      <c r="I69" s="24">
        <f>'様式Ⅲ－1(女子)'!C220</f>
        <v>0</v>
      </c>
      <c r="J69" s="24">
        <f>'様式Ⅲ－1(女子)'!K220</f>
        <v>0</v>
      </c>
      <c r="K69" s="24" t="str">
        <f>'様式Ⅲ－1(女子)'!O220</f>
        <v/>
      </c>
      <c r="L69" s="24">
        <f>'様式Ⅲ－1(女子)'!K221</f>
        <v>0</v>
      </c>
      <c r="M69" s="24" t="str">
        <f>'様式Ⅲ－1(女子)'!O221</f>
        <v/>
      </c>
      <c r="N69" s="24">
        <f>'様式Ⅲ－1(女子)'!K222</f>
        <v>0</v>
      </c>
      <c r="O69" s="24" t="str">
        <f>'様式Ⅲ－1(女子)'!O222</f>
        <v/>
      </c>
      <c r="S69" s="24"/>
    </row>
    <row r="70" spans="1:19">
      <c r="A70" s="20">
        <v>69</v>
      </c>
      <c r="B70" s="24" t="str">
        <f>'様式Ⅲ－1(女子)'!H223</f>
        <v/>
      </c>
      <c r="C70" s="24" t="str">
        <f>CONCATENATE('様式Ⅲ－1(女子)'!D223," (",'様式Ⅲ－1(女子)'!F223,")")</f>
        <v xml:space="preserve"> ()</v>
      </c>
      <c r="D70" s="24" t="str">
        <f>'様式Ⅲ－1(女子)'!E223</f>
        <v/>
      </c>
      <c r="E70" s="24">
        <v>2</v>
      </c>
      <c r="F70" s="24">
        <f>基本情報登録!$D$8</f>
        <v>0</v>
      </c>
      <c r="G70" s="24" t="str">
        <f>基本情報登録!$D$10</f>
        <v/>
      </c>
      <c r="H70" s="24" t="e">
        <f>'様式Ⅲ－1(女子)'!G223</f>
        <v>#N/A</v>
      </c>
      <c r="I70" s="24">
        <f>'様式Ⅲ－1(女子)'!C223</f>
        <v>0</v>
      </c>
      <c r="J70" s="24">
        <f>'様式Ⅲ－1(女子)'!K223</f>
        <v>0</v>
      </c>
      <c r="K70" s="24" t="str">
        <f>'様式Ⅲ－1(女子)'!O223</f>
        <v/>
      </c>
      <c r="L70" s="24">
        <f>'様式Ⅲ－1(女子)'!K224</f>
        <v>0</v>
      </c>
      <c r="M70" s="24" t="str">
        <f>'様式Ⅲ－1(女子)'!O224</f>
        <v/>
      </c>
      <c r="N70" s="24">
        <f>'様式Ⅲ－1(女子)'!K225</f>
        <v>0</v>
      </c>
      <c r="O70" s="24" t="str">
        <f>'様式Ⅲ－1(女子)'!O225</f>
        <v/>
      </c>
    </row>
    <row r="71" spans="1:19">
      <c r="A71" s="20">
        <v>70</v>
      </c>
      <c r="B71" s="24" t="str">
        <f>'様式Ⅲ－1(女子)'!H226</f>
        <v/>
      </c>
      <c r="C71" s="24" t="str">
        <f>CONCATENATE('様式Ⅲ－1(女子)'!D226," (",'様式Ⅲ－1(女子)'!F226,")")</f>
        <v xml:space="preserve"> ()</v>
      </c>
      <c r="D71" s="24" t="str">
        <f>'様式Ⅲ－1(女子)'!E226</f>
        <v/>
      </c>
      <c r="E71" s="24">
        <v>2</v>
      </c>
      <c r="F71" s="24">
        <f>基本情報登録!$D$8</f>
        <v>0</v>
      </c>
      <c r="G71" s="24" t="str">
        <f>基本情報登録!$D$10</f>
        <v/>
      </c>
      <c r="H71" s="24" t="e">
        <f>'様式Ⅲ－1(女子)'!G226</f>
        <v>#N/A</v>
      </c>
      <c r="I71" s="24">
        <f>'様式Ⅲ－1(女子)'!C226</f>
        <v>0</v>
      </c>
      <c r="J71" s="24">
        <f>'様式Ⅲ－1(女子)'!K226</f>
        <v>0</v>
      </c>
      <c r="K71" s="24" t="str">
        <f>'様式Ⅲ－1(女子)'!O226</f>
        <v/>
      </c>
      <c r="L71" s="24">
        <f>'様式Ⅲ－1(女子)'!K227</f>
        <v>0</v>
      </c>
      <c r="M71" s="24" t="str">
        <f>'様式Ⅲ－1(女子)'!O227</f>
        <v/>
      </c>
      <c r="N71" s="24">
        <f>'様式Ⅲ－1(女子)'!K228</f>
        <v>0</v>
      </c>
      <c r="O71" s="24" t="str">
        <f>'様式Ⅲ－1(女子)'!O228</f>
        <v/>
      </c>
    </row>
    <row r="72" spans="1:19">
      <c r="A72" s="20">
        <v>71</v>
      </c>
      <c r="B72" s="24" t="str">
        <f>'様式Ⅲ－1(女子)'!H229</f>
        <v/>
      </c>
      <c r="C72" s="24" t="str">
        <f>CONCATENATE('様式Ⅲ－1(女子)'!D229," (",'様式Ⅲ－1(女子)'!F229,")")</f>
        <v xml:space="preserve"> ()</v>
      </c>
      <c r="D72" s="24" t="str">
        <f>'様式Ⅲ－1(女子)'!E229</f>
        <v/>
      </c>
      <c r="E72" s="24">
        <v>2</v>
      </c>
      <c r="F72" s="24">
        <f>基本情報登録!$D$8</f>
        <v>0</v>
      </c>
      <c r="G72" s="24" t="str">
        <f>基本情報登録!$D$10</f>
        <v/>
      </c>
      <c r="H72" s="24" t="e">
        <f>'様式Ⅲ－1(女子)'!G229</f>
        <v>#N/A</v>
      </c>
      <c r="I72" s="24">
        <f>'様式Ⅲ－1(女子)'!C229</f>
        <v>0</v>
      </c>
      <c r="J72" s="24">
        <f>'様式Ⅲ－1(女子)'!K229</f>
        <v>0</v>
      </c>
      <c r="K72" s="24" t="str">
        <f>'様式Ⅲ－1(女子)'!O229</f>
        <v/>
      </c>
      <c r="L72" s="24">
        <f>'様式Ⅲ－1(女子)'!K230</f>
        <v>0</v>
      </c>
      <c r="M72" s="24" t="str">
        <f>'様式Ⅲ－1(女子)'!O230</f>
        <v/>
      </c>
      <c r="N72" s="24">
        <f>'様式Ⅲ－1(女子)'!K231</f>
        <v>0</v>
      </c>
      <c r="O72" s="24" t="str">
        <f>'様式Ⅲ－1(女子)'!O231</f>
        <v/>
      </c>
    </row>
    <row r="73" spans="1:19">
      <c r="A73" s="20">
        <v>72</v>
      </c>
      <c r="B73" s="24" t="str">
        <f>'様式Ⅲ－1(女子)'!H232</f>
        <v/>
      </c>
      <c r="C73" s="24" t="str">
        <f>CONCATENATE('様式Ⅲ－1(女子)'!D232," (",'様式Ⅲ－1(女子)'!F232,")")</f>
        <v xml:space="preserve"> ()</v>
      </c>
      <c r="D73" s="24" t="str">
        <f>'様式Ⅲ－1(女子)'!E232</f>
        <v/>
      </c>
      <c r="E73" s="24">
        <v>2</v>
      </c>
      <c r="F73" s="24">
        <f>基本情報登録!$D$8</f>
        <v>0</v>
      </c>
      <c r="G73" s="24" t="str">
        <f>基本情報登録!$D$10</f>
        <v/>
      </c>
      <c r="H73" s="24" t="e">
        <f>'様式Ⅲ－1(女子)'!G232</f>
        <v>#N/A</v>
      </c>
      <c r="I73" s="24">
        <f>'様式Ⅲ－1(女子)'!C232</f>
        <v>0</v>
      </c>
      <c r="J73" s="24">
        <f>'様式Ⅲ－1(女子)'!K232</f>
        <v>0</v>
      </c>
      <c r="K73" s="24" t="str">
        <f>'様式Ⅲ－1(女子)'!O232</f>
        <v/>
      </c>
      <c r="L73" s="24">
        <f>'様式Ⅲ－1(女子)'!K233</f>
        <v>0</v>
      </c>
      <c r="M73" s="24" t="str">
        <f>'様式Ⅲ－1(女子)'!O233</f>
        <v/>
      </c>
      <c r="N73" s="24">
        <f>'様式Ⅲ－1(女子)'!K234</f>
        <v>0</v>
      </c>
      <c r="O73" s="24" t="str">
        <f>'様式Ⅲ－1(女子)'!O234</f>
        <v/>
      </c>
    </row>
    <row r="74" spans="1:19">
      <c r="A74" s="20">
        <v>73</v>
      </c>
      <c r="B74" s="24" t="str">
        <f>'様式Ⅲ－1(女子)'!H235</f>
        <v/>
      </c>
      <c r="C74" s="24" t="str">
        <f>CONCATENATE('様式Ⅲ－1(女子)'!D235," (",'様式Ⅲ－1(女子)'!F235,")")</f>
        <v xml:space="preserve"> ()</v>
      </c>
      <c r="D74" s="24" t="str">
        <f>'様式Ⅲ－1(女子)'!E235</f>
        <v/>
      </c>
      <c r="E74" s="24">
        <v>2</v>
      </c>
      <c r="F74" s="24">
        <f>基本情報登録!$D$8</f>
        <v>0</v>
      </c>
      <c r="G74" s="24" t="str">
        <f>基本情報登録!$D$10</f>
        <v/>
      </c>
      <c r="H74" s="24" t="e">
        <f>'様式Ⅲ－1(女子)'!G235</f>
        <v>#N/A</v>
      </c>
      <c r="I74" s="24">
        <f>'様式Ⅲ－1(女子)'!C235</f>
        <v>0</v>
      </c>
      <c r="J74" s="24">
        <f>'様式Ⅲ－1(女子)'!K235</f>
        <v>0</v>
      </c>
      <c r="K74" s="24" t="str">
        <f>'様式Ⅲ－1(女子)'!O235</f>
        <v/>
      </c>
      <c r="L74" s="24">
        <f>'様式Ⅲ－1(女子)'!K236</f>
        <v>0</v>
      </c>
      <c r="M74" s="24" t="str">
        <f>'様式Ⅲ－1(女子)'!O236</f>
        <v/>
      </c>
      <c r="N74" s="24">
        <f>'様式Ⅲ－1(女子)'!K237</f>
        <v>0</v>
      </c>
      <c r="O74" s="24" t="str">
        <f>'様式Ⅲ－1(女子)'!O237</f>
        <v/>
      </c>
    </row>
    <row r="75" spans="1:19">
      <c r="A75" s="20">
        <v>74</v>
      </c>
      <c r="B75" s="24" t="str">
        <f>'様式Ⅲ－1(女子)'!H238</f>
        <v/>
      </c>
      <c r="C75" s="24" t="str">
        <f>CONCATENATE('様式Ⅲ－1(女子)'!D238," (",'様式Ⅲ－1(女子)'!F238,")")</f>
        <v xml:space="preserve"> ()</v>
      </c>
      <c r="D75" s="24" t="str">
        <f>'様式Ⅲ－1(女子)'!E238</f>
        <v/>
      </c>
      <c r="E75" s="24">
        <v>2</v>
      </c>
      <c r="F75" s="24">
        <f>基本情報登録!$D$8</f>
        <v>0</v>
      </c>
      <c r="G75" s="24" t="str">
        <f>基本情報登録!$D$10</f>
        <v/>
      </c>
      <c r="H75" s="24" t="e">
        <f>'様式Ⅲ－1(女子)'!G238</f>
        <v>#N/A</v>
      </c>
      <c r="I75" s="24">
        <f>'様式Ⅲ－1(女子)'!C238</f>
        <v>0</v>
      </c>
      <c r="J75" s="24">
        <f>'様式Ⅲ－1(女子)'!K238</f>
        <v>0</v>
      </c>
      <c r="K75" s="24" t="str">
        <f>'様式Ⅲ－1(女子)'!O238</f>
        <v/>
      </c>
      <c r="L75" s="24">
        <f>'様式Ⅲ－1(女子)'!K239</f>
        <v>0</v>
      </c>
      <c r="M75" s="24" t="str">
        <f>'様式Ⅲ－1(女子)'!O239</f>
        <v/>
      </c>
      <c r="N75" s="24">
        <f>'様式Ⅲ－1(女子)'!K240</f>
        <v>0</v>
      </c>
      <c r="O75" s="24" t="str">
        <f>'様式Ⅲ－1(女子)'!O240</f>
        <v/>
      </c>
    </row>
    <row r="76" spans="1:19">
      <c r="A76" s="20">
        <v>75</v>
      </c>
      <c r="B76" s="24" t="str">
        <f>'様式Ⅲ－1(女子)'!H241</f>
        <v/>
      </c>
      <c r="C76" s="24" t="str">
        <f>CONCATENATE('様式Ⅲ－1(女子)'!D241," (",'様式Ⅲ－1(女子)'!F241,")")</f>
        <v xml:space="preserve"> ()</v>
      </c>
      <c r="D76" s="24" t="str">
        <f>'様式Ⅲ－1(女子)'!E241</f>
        <v/>
      </c>
      <c r="E76" s="24">
        <v>2</v>
      </c>
      <c r="F76" s="24">
        <f>基本情報登録!$D$8</f>
        <v>0</v>
      </c>
      <c r="G76" s="24" t="str">
        <f>基本情報登録!$D$10</f>
        <v/>
      </c>
      <c r="H76" s="24" t="e">
        <f>'様式Ⅲ－1(女子)'!G241</f>
        <v>#N/A</v>
      </c>
      <c r="I76" s="24">
        <f>'様式Ⅲ－1(女子)'!C241</f>
        <v>0</v>
      </c>
      <c r="J76" s="24">
        <f>'様式Ⅲ－1(女子)'!K241</f>
        <v>0</v>
      </c>
      <c r="K76" s="24" t="str">
        <f>'様式Ⅲ－1(女子)'!O241</f>
        <v/>
      </c>
      <c r="L76" s="24">
        <f>'様式Ⅲ－1(女子)'!K242</f>
        <v>0</v>
      </c>
      <c r="M76" s="24" t="str">
        <f>'様式Ⅲ－1(女子)'!O242</f>
        <v/>
      </c>
      <c r="N76" s="24">
        <f>'様式Ⅲ－1(女子)'!K243</f>
        <v>0</v>
      </c>
      <c r="O76" s="24" t="str">
        <f>'様式Ⅲ－1(女子)'!O243</f>
        <v/>
      </c>
    </row>
    <row r="77" spans="1:19">
      <c r="A77" s="20">
        <v>76</v>
      </c>
      <c r="B77" s="24" t="str">
        <f>'様式Ⅲ－1(女子)'!H244</f>
        <v/>
      </c>
      <c r="C77" s="24" t="str">
        <f>CONCATENATE('様式Ⅲ－1(女子)'!D244," (",'様式Ⅲ－1(女子)'!F244,")")</f>
        <v xml:space="preserve"> ()</v>
      </c>
      <c r="D77" s="24" t="str">
        <f>'様式Ⅲ－1(女子)'!E244</f>
        <v/>
      </c>
      <c r="E77" s="24">
        <v>2</v>
      </c>
      <c r="F77" s="24">
        <f>基本情報登録!$D$8</f>
        <v>0</v>
      </c>
      <c r="G77" s="24" t="str">
        <f>基本情報登録!$D$10</f>
        <v/>
      </c>
      <c r="H77" s="24" t="e">
        <f>'様式Ⅲ－1(女子)'!G244</f>
        <v>#N/A</v>
      </c>
      <c r="I77" s="24">
        <f>'様式Ⅲ－1(女子)'!C244</f>
        <v>0</v>
      </c>
      <c r="J77" s="24">
        <f>'様式Ⅲ－1(女子)'!K244</f>
        <v>0</v>
      </c>
      <c r="K77" s="24" t="str">
        <f>'様式Ⅲ－1(女子)'!O244</f>
        <v/>
      </c>
      <c r="L77" s="24">
        <f>'様式Ⅲ－1(女子)'!K245</f>
        <v>0</v>
      </c>
      <c r="M77" s="24" t="str">
        <f>'様式Ⅲ－1(女子)'!O245</f>
        <v/>
      </c>
      <c r="N77" s="24">
        <f>'様式Ⅲ－1(女子)'!K246</f>
        <v>0</v>
      </c>
      <c r="O77" s="24" t="str">
        <f>'様式Ⅲ－1(女子)'!O246</f>
        <v/>
      </c>
    </row>
    <row r="78" spans="1:19">
      <c r="A78" s="20">
        <v>77</v>
      </c>
      <c r="B78" s="24" t="str">
        <f>'様式Ⅲ－1(女子)'!H247</f>
        <v/>
      </c>
      <c r="C78" s="24" t="str">
        <f>CONCATENATE('様式Ⅲ－1(女子)'!D247," (",'様式Ⅲ－1(女子)'!F247,")")</f>
        <v xml:space="preserve"> ()</v>
      </c>
      <c r="D78" s="24" t="str">
        <f>'様式Ⅲ－1(女子)'!E247</f>
        <v/>
      </c>
      <c r="E78" s="24">
        <v>2</v>
      </c>
      <c r="F78" s="24">
        <f>基本情報登録!$D$8</f>
        <v>0</v>
      </c>
      <c r="G78" s="24" t="str">
        <f>基本情報登録!$D$10</f>
        <v/>
      </c>
      <c r="H78" s="24" t="e">
        <f>'様式Ⅲ－1(女子)'!G247</f>
        <v>#N/A</v>
      </c>
      <c r="I78" s="24">
        <f>'様式Ⅲ－1(女子)'!C247</f>
        <v>0</v>
      </c>
      <c r="J78" s="24">
        <f>'様式Ⅲ－1(女子)'!K247</f>
        <v>0</v>
      </c>
      <c r="K78" s="24" t="str">
        <f>'様式Ⅲ－1(女子)'!O247</f>
        <v/>
      </c>
      <c r="L78" s="24">
        <f>'様式Ⅲ－1(女子)'!K248</f>
        <v>0</v>
      </c>
      <c r="M78" s="24" t="str">
        <f>'様式Ⅲ－1(女子)'!O248</f>
        <v/>
      </c>
      <c r="N78" s="24">
        <f>'様式Ⅲ－1(女子)'!K249</f>
        <v>0</v>
      </c>
      <c r="O78" s="24" t="str">
        <f>'様式Ⅲ－1(女子)'!O249</f>
        <v/>
      </c>
    </row>
    <row r="79" spans="1:19">
      <c r="A79" s="20">
        <v>78</v>
      </c>
      <c r="B79" s="24" t="str">
        <f>'様式Ⅲ－1(女子)'!H250</f>
        <v/>
      </c>
      <c r="C79" s="24" t="str">
        <f>CONCATENATE('様式Ⅲ－1(女子)'!D250," (",'様式Ⅲ－1(女子)'!F250,")")</f>
        <v xml:space="preserve"> ()</v>
      </c>
      <c r="D79" s="24" t="str">
        <f>'様式Ⅲ－1(女子)'!E250</f>
        <v/>
      </c>
      <c r="E79" s="24">
        <v>2</v>
      </c>
      <c r="F79" s="24">
        <f>基本情報登録!$D$8</f>
        <v>0</v>
      </c>
      <c r="G79" s="24" t="str">
        <f>基本情報登録!$D$10</f>
        <v/>
      </c>
      <c r="H79" s="24" t="e">
        <f>'様式Ⅲ－1(女子)'!G250</f>
        <v>#N/A</v>
      </c>
      <c r="I79" s="24">
        <f>'様式Ⅲ－1(女子)'!C250</f>
        <v>0</v>
      </c>
      <c r="J79" s="24">
        <f>'様式Ⅲ－1(女子)'!K250</f>
        <v>0</v>
      </c>
      <c r="K79" s="24" t="str">
        <f>'様式Ⅲ－1(女子)'!O250</f>
        <v/>
      </c>
      <c r="L79" s="24">
        <f>'様式Ⅲ－1(女子)'!K251</f>
        <v>0</v>
      </c>
      <c r="M79" s="24" t="str">
        <f>'様式Ⅲ－1(女子)'!O251</f>
        <v/>
      </c>
      <c r="N79" s="24">
        <f>'様式Ⅲ－1(女子)'!K252</f>
        <v>0</v>
      </c>
      <c r="O79" s="24" t="str">
        <f>'様式Ⅲ－1(女子)'!O252</f>
        <v/>
      </c>
    </row>
    <row r="80" spans="1:19">
      <c r="A80" s="20">
        <v>79</v>
      </c>
      <c r="B80" s="24" t="str">
        <f>'様式Ⅲ－1(女子)'!H253</f>
        <v/>
      </c>
      <c r="C80" s="24" t="str">
        <f>CONCATENATE('様式Ⅲ－1(女子)'!D253," (",'様式Ⅲ－1(女子)'!F253,")")</f>
        <v xml:space="preserve"> ()</v>
      </c>
      <c r="D80" s="24" t="str">
        <f>'様式Ⅲ－1(女子)'!E253</f>
        <v/>
      </c>
      <c r="E80" s="24">
        <v>2</v>
      </c>
      <c r="F80" s="24">
        <f>基本情報登録!$D$8</f>
        <v>0</v>
      </c>
      <c r="G80" s="24" t="str">
        <f>基本情報登録!$D$10</f>
        <v/>
      </c>
      <c r="H80" s="24" t="e">
        <f>'様式Ⅲ－1(女子)'!G253</f>
        <v>#N/A</v>
      </c>
      <c r="I80" s="24">
        <f>'様式Ⅲ－1(女子)'!C253</f>
        <v>0</v>
      </c>
      <c r="J80" s="24">
        <f>'様式Ⅲ－1(女子)'!K253</f>
        <v>0</v>
      </c>
      <c r="K80" s="24" t="str">
        <f>'様式Ⅲ－1(女子)'!O253</f>
        <v/>
      </c>
      <c r="L80" s="24">
        <f>'様式Ⅲ－1(女子)'!K254</f>
        <v>0</v>
      </c>
      <c r="M80" s="24" t="str">
        <f>'様式Ⅲ－1(女子)'!O254</f>
        <v/>
      </c>
      <c r="N80" s="24">
        <f>'様式Ⅲ－1(女子)'!K255</f>
        <v>0</v>
      </c>
      <c r="O80" s="24" t="str">
        <f>'様式Ⅲ－1(女子)'!O255</f>
        <v/>
      </c>
    </row>
    <row r="81" spans="1:15">
      <c r="A81" s="20">
        <v>80</v>
      </c>
      <c r="B81" s="24" t="str">
        <f>'様式Ⅲ－1(女子)'!H256</f>
        <v/>
      </c>
      <c r="C81" s="24" t="str">
        <f>CONCATENATE('様式Ⅲ－1(女子)'!D256," (",'様式Ⅲ－1(女子)'!F256,")")</f>
        <v xml:space="preserve"> ()</v>
      </c>
      <c r="D81" s="24" t="str">
        <f>'様式Ⅲ－1(女子)'!E256</f>
        <v/>
      </c>
      <c r="E81" s="24">
        <v>2</v>
      </c>
      <c r="F81" s="24">
        <f>基本情報登録!$D$8</f>
        <v>0</v>
      </c>
      <c r="G81" s="24" t="str">
        <f>基本情報登録!$D$10</f>
        <v/>
      </c>
      <c r="H81" s="24" t="e">
        <f>'様式Ⅲ－1(女子)'!G256</f>
        <v>#N/A</v>
      </c>
      <c r="I81" s="24">
        <f>'様式Ⅲ－1(女子)'!C256</f>
        <v>0</v>
      </c>
      <c r="J81" s="24">
        <f>'様式Ⅲ－1(女子)'!K256</f>
        <v>0</v>
      </c>
      <c r="K81" s="24" t="str">
        <f>'様式Ⅲ－1(女子)'!O256</f>
        <v/>
      </c>
      <c r="L81" s="24">
        <f>'様式Ⅲ－1(女子)'!K257</f>
        <v>0</v>
      </c>
      <c r="M81" s="24" t="str">
        <f>'様式Ⅲ－1(女子)'!O257</f>
        <v/>
      </c>
      <c r="N81" s="24">
        <f>'様式Ⅲ－1(女子)'!K258</f>
        <v>0</v>
      </c>
      <c r="O81" s="24" t="str">
        <f>'様式Ⅲ－1(女子)'!O258</f>
        <v/>
      </c>
    </row>
    <row r="82" spans="1:15">
      <c r="A82" s="20">
        <v>81</v>
      </c>
      <c r="B82" s="24" t="str">
        <f>'様式Ⅲ－1(女子)'!H259</f>
        <v/>
      </c>
      <c r="C82" s="24" t="str">
        <f>CONCATENATE('様式Ⅲ－1(女子)'!D259," (",'様式Ⅲ－1(女子)'!F259,")")</f>
        <v xml:space="preserve"> ()</v>
      </c>
      <c r="D82" s="24" t="str">
        <f>'様式Ⅲ－1(女子)'!E259</f>
        <v/>
      </c>
      <c r="E82" s="24">
        <v>2</v>
      </c>
      <c r="F82" s="24">
        <f>基本情報登録!$D$8</f>
        <v>0</v>
      </c>
      <c r="G82" s="24" t="str">
        <f>基本情報登録!$D$10</f>
        <v/>
      </c>
      <c r="H82" s="24" t="e">
        <f>'様式Ⅲ－1(女子)'!G259</f>
        <v>#N/A</v>
      </c>
      <c r="I82" s="24">
        <f>'様式Ⅲ－1(女子)'!C259</f>
        <v>0</v>
      </c>
      <c r="J82" s="24">
        <f>'様式Ⅲ－1(女子)'!K259</f>
        <v>0</v>
      </c>
      <c r="K82" s="24" t="str">
        <f>'様式Ⅲ－1(女子)'!O259</f>
        <v/>
      </c>
      <c r="L82" s="24">
        <f>'様式Ⅲ－1(女子)'!K260</f>
        <v>0</v>
      </c>
      <c r="M82" s="24" t="str">
        <f>'様式Ⅲ－1(女子)'!O260</f>
        <v/>
      </c>
      <c r="N82" s="24">
        <f>'様式Ⅲ－1(女子)'!K261</f>
        <v>0</v>
      </c>
      <c r="O82" s="24" t="str">
        <f>'様式Ⅲ－1(女子)'!O261</f>
        <v/>
      </c>
    </row>
    <row r="83" spans="1:15">
      <c r="A83" s="20">
        <v>82</v>
      </c>
      <c r="B83" s="24" t="str">
        <f>'様式Ⅲ－1(女子)'!H262</f>
        <v/>
      </c>
      <c r="C83" s="24" t="str">
        <f>CONCATENATE('様式Ⅲ－1(女子)'!D262," (",'様式Ⅲ－1(女子)'!F262,")")</f>
        <v xml:space="preserve"> ()</v>
      </c>
      <c r="D83" s="24" t="str">
        <f>'様式Ⅲ－1(女子)'!E262</f>
        <v/>
      </c>
      <c r="E83" s="24">
        <v>2</v>
      </c>
      <c r="F83" s="24">
        <f>基本情報登録!$D$8</f>
        <v>0</v>
      </c>
      <c r="G83" s="24" t="str">
        <f>基本情報登録!$D$10</f>
        <v/>
      </c>
      <c r="H83" s="24" t="e">
        <f>'様式Ⅲ－1(女子)'!G262</f>
        <v>#N/A</v>
      </c>
      <c r="I83" s="24">
        <f>'様式Ⅲ－1(女子)'!C262</f>
        <v>0</v>
      </c>
      <c r="J83" s="24">
        <f>'様式Ⅲ－1(女子)'!K262</f>
        <v>0</v>
      </c>
      <c r="K83" s="24" t="str">
        <f>'様式Ⅲ－1(女子)'!O262</f>
        <v/>
      </c>
      <c r="L83" s="24">
        <f>'様式Ⅲ－1(女子)'!K263</f>
        <v>0</v>
      </c>
      <c r="M83" s="24" t="str">
        <f>'様式Ⅲ－1(女子)'!O263</f>
        <v/>
      </c>
      <c r="N83" s="24">
        <f>'様式Ⅲ－1(女子)'!K264</f>
        <v>0</v>
      </c>
      <c r="O83" s="24" t="str">
        <f>'様式Ⅲ－1(女子)'!O264</f>
        <v/>
      </c>
    </row>
    <row r="84" spans="1:15">
      <c r="A84" s="20">
        <v>83</v>
      </c>
      <c r="B84" s="24" t="str">
        <f>'様式Ⅲ－1(女子)'!H265</f>
        <v/>
      </c>
      <c r="C84" s="24" t="str">
        <f>CONCATENATE('様式Ⅲ－1(女子)'!D265," (",'様式Ⅲ－1(女子)'!F265,")")</f>
        <v xml:space="preserve"> ()</v>
      </c>
      <c r="D84" s="24" t="str">
        <f>'様式Ⅲ－1(女子)'!E265</f>
        <v/>
      </c>
      <c r="E84" s="24">
        <v>2</v>
      </c>
      <c r="F84" s="24">
        <f>基本情報登録!$D$8</f>
        <v>0</v>
      </c>
      <c r="G84" s="24" t="str">
        <f>基本情報登録!$D$10</f>
        <v/>
      </c>
      <c r="H84" s="24" t="e">
        <f>'様式Ⅲ－1(女子)'!G265</f>
        <v>#N/A</v>
      </c>
      <c r="I84" s="24">
        <f>'様式Ⅲ－1(女子)'!C265</f>
        <v>0</v>
      </c>
      <c r="J84" s="24">
        <f>'様式Ⅲ－1(女子)'!K265</f>
        <v>0</v>
      </c>
      <c r="K84" s="24" t="str">
        <f>'様式Ⅲ－1(女子)'!O265</f>
        <v/>
      </c>
      <c r="L84" s="24">
        <f>'様式Ⅲ－1(女子)'!K266</f>
        <v>0</v>
      </c>
      <c r="M84" s="24" t="str">
        <f>'様式Ⅲ－1(女子)'!O266</f>
        <v/>
      </c>
      <c r="N84" s="24">
        <f>'様式Ⅲ－1(女子)'!K267</f>
        <v>0</v>
      </c>
      <c r="O84" s="24" t="str">
        <f>'様式Ⅲ－1(女子)'!O267</f>
        <v/>
      </c>
    </row>
    <row r="85" spans="1:15">
      <c r="A85" s="20">
        <v>84</v>
      </c>
      <c r="B85" s="24" t="str">
        <f>'様式Ⅲ－1(女子)'!H268</f>
        <v/>
      </c>
      <c r="C85" s="24" t="str">
        <f>CONCATENATE('様式Ⅲ－1(女子)'!D268," (",'様式Ⅲ－1(女子)'!F268,")")</f>
        <v xml:space="preserve"> ()</v>
      </c>
      <c r="D85" s="24" t="str">
        <f>'様式Ⅲ－1(女子)'!E268</f>
        <v/>
      </c>
      <c r="E85" s="24">
        <v>2</v>
      </c>
      <c r="F85" s="24">
        <f>基本情報登録!$D$8</f>
        <v>0</v>
      </c>
      <c r="G85" s="24" t="str">
        <f>基本情報登録!$D$10</f>
        <v/>
      </c>
      <c r="H85" s="24" t="e">
        <f>'様式Ⅲ－1(女子)'!G268</f>
        <v>#N/A</v>
      </c>
      <c r="I85" s="24">
        <f>'様式Ⅲ－1(女子)'!C268</f>
        <v>0</v>
      </c>
      <c r="J85" s="24">
        <f>'様式Ⅲ－1(女子)'!K268</f>
        <v>0</v>
      </c>
      <c r="K85" s="24" t="str">
        <f>'様式Ⅲ－1(女子)'!O268</f>
        <v/>
      </c>
      <c r="L85" s="24">
        <f>'様式Ⅲ－1(女子)'!K269</f>
        <v>0</v>
      </c>
      <c r="M85" s="24" t="str">
        <f>'様式Ⅲ－1(女子)'!O269</f>
        <v/>
      </c>
      <c r="N85" s="24">
        <f>'様式Ⅲ－1(女子)'!K270</f>
        <v>0</v>
      </c>
      <c r="O85" s="24" t="str">
        <f>'様式Ⅲ－1(女子)'!O270</f>
        <v/>
      </c>
    </row>
    <row r="86" spans="1:15">
      <c r="A86" s="20">
        <v>85</v>
      </c>
      <c r="B86" s="24" t="str">
        <f>'様式Ⅲ－1(女子)'!H271</f>
        <v/>
      </c>
      <c r="C86" s="24" t="str">
        <f>CONCATENATE('様式Ⅲ－1(女子)'!D271," (",'様式Ⅲ－1(女子)'!F271,")")</f>
        <v xml:space="preserve"> ()</v>
      </c>
      <c r="D86" s="24" t="str">
        <f>'様式Ⅲ－1(女子)'!E271</f>
        <v/>
      </c>
      <c r="E86" s="24">
        <v>2</v>
      </c>
      <c r="F86" s="24">
        <f>基本情報登録!$D$8</f>
        <v>0</v>
      </c>
      <c r="G86" s="24" t="str">
        <f>基本情報登録!$D$10</f>
        <v/>
      </c>
      <c r="H86" s="24" t="e">
        <f>'様式Ⅲ－1(女子)'!G271</f>
        <v>#N/A</v>
      </c>
      <c r="I86" s="24">
        <f>'様式Ⅲ－1(女子)'!C271</f>
        <v>0</v>
      </c>
      <c r="J86" s="24">
        <f>'様式Ⅲ－1(女子)'!K271</f>
        <v>0</v>
      </c>
      <c r="K86" s="24" t="str">
        <f>'様式Ⅲ－1(女子)'!O271</f>
        <v/>
      </c>
      <c r="L86" s="24">
        <f>'様式Ⅲ－1(女子)'!K272</f>
        <v>0</v>
      </c>
      <c r="M86" s="24" t="str">
        <f>'様式Ⅲ－1(女子)'!O272</f>
        <v/>
      </c>
      <c r="N86" s="24">
        <f>'様式Ⅲ－1(女子)'!K273</f>
        <v>0</v>
      </c>
      <c r="O86" s="24" t="str">
        <f>'様式Ⅲ－1(女子)'!O273</f>
        <v/>
      </c>
    </row>
    <row r="87" spans="1:15">
      <c r="A87" s="20">
        <v>86</v>
      </c>
      <c r="B87" s="24" t="str">
        <f>'様式Ⅲ－1(女子)'!H274</f>
        <v/>
      </c>
      <c r="C87" s="24" t="str">
        <f>CONCATENATE('様式Ⅲ－1(女子)'!D274," (",'様式Ⅲ－1(女子)'!F274,")")</f>
        <v xml:space="preserve"> ()</v>
      </c>
      <c r="D87" s="24" t="str">
        <f>'様式Ⅲ－1(女子)'!E274</f>
        <v/>
      </c>
      <c r="E87" s="24">
        <v>2</v>
      </c>
      <c r="F87" s="24">
        <f>基本情報登録!$D$8</f>
        <v>0</v>
      </c>
      <c r="G87" s="24" t="str">
        <f>基本情報登録!$D$10</f>
        <v/>
      </c>
      <c r="H87" s="24" t="e">
        <f>'様式Ⅲ－1(女子)'!G274</f>
        <v>#N/A</v>
      </c>
      <c r="I87" s="24">
        <f>'様式Ⅲ－1(女子)'!C274</f>
        <v>0</v>
      </c>
      <c r="J87" s="24">
        <f>'様式Ⅲ－1(女子)'!K274</f>
        <v>0</v>
      </c>
      <c r="K87" s="24" t="str">
        <f>'様式Ⅲ－1(女子)'!O274</f>
        <v/>
      </c>
      <c r="L87" s="24">
        <f>'様式Ⅲ－1(女子)'!K275</f>
        <v>0</v>
      </c>
      <c r="M87" s="24" t="str">
        <f>'様式Ⅲ－1(女子)'!O275</f>
        <v/>
      </c>
      <c r="N87" s="24">
        <f>'様式Ⅲ－1(女子)'!K276</f>
        <v>0</v>
      </c>
      <c r="O87" s="24" t="str">
        <f>'様式Ⅲ－1(女子)'!O276</f>
        <v/>
      </c>
    </row>
    <row r="88" spans="1:15">
      <c r="A88" s="20">
        <v>87</v>
      </c>
      <c r="B88" s="24" t="str">
        <f>'様式Ⅲ－1(女子)'!H277</f>
        <v/>
      </c>
      <c r="C88" s="24" t="str">
        <f>CONCATENATE('様式Ⅲ－1(女子)'!D277," (",'様式Ⅲ－1(女子)'!F277,")")</f>
        <v xml:space="preserve"> ()</v>
      </c>
      <c r="D88" s="24" t="str">
        <f>'様式Ⅲ－1(女子)'!E277</f>
        <v/>
      </c>
      <c r="E88" s="24">
        <v>2</v>
      </c>
      <c r="F88" s="24">
        <f>基本情報登録!$D$8</f>
        <v>0</v>
      </c>
      <c r="G88" s="24" t="str">
        <f>基本情報登録!$D$10</f>
        <v/>
      </c>
      <c r="H88" s="24" t="e">
        <f>'様式Ⅲ－1(女子)'!G277</f>
        <v>#N/A</v>
      </c>
      <c r="I88" s="24">
        <f>'様式Ⅲ－1(女子)'!C277</f>
        <v>0</v>
      </c>
      <c r="J88" s="24">
        <f>'様式Ⅲ－1(女子)'!K277</f>
        <v>0</v>
      </c>
      <c r="K88" s="24" t="str">
        <f>'様式Ⅲ－1(女子)'!O277</f>
        <v/>
      </c>
      <c r="L88" s="24">
        <f>'様式Ⅲ－1(女子)'!K278</f>
        <v>0</v>
      </c>
      <c r="M88" s="24" t="str">
        <f>'様式Ⅲ－1(女子)'!O278</f>
        <v/>
      </c>
      <c r="N88" s="24">
        <f>'様式Ⅲ－1(女子)'!K279</f>
        <v>0</v>
      </c>
      <c r="O88" s="24" t="str">
        <f>'様式Ⅲ－1(女子)'!O279</f>
        <v/>
      </c>
    </row>
    <row r="89" spans="1:15">
      <c r="A89" s="20">
        <v>88</v>
      </c>
      <c r="B89" s="24" t="str">
        <f>'様式Ⅲ－1(女子)'!H280</f>
        <v/>
      </c>
      <c r="C89" s="24" t="str">
        <f>CONCATENATE('様式Ⅲ－1(女子)'!D280," (",'様式Ⅲ－1(女子)'!F280,")")</f>
        <v xml:space="preserve"> ()</v>
      </c>
      <c r="D89" s="24" t="str">
        <f>'様式Ⅲ－1(女子)'!E280</f>
        <v/>
      </c>
      <c r="E89" s="24">
        <v>2</v>
      </c>
      <c r="F89" s="24">
        <f>基本情報登録!$D$8</f>
        <v>0</v>
      </c>
      <c r="G89" s="24" t="str">
        <f>基本情報登録!$D$10</f>
        <v/>
      </c>
      <c r="H89" s="24" t="e">
        <f>'様式Ⅲ－1(女子)'!G280</f>
        <v>#N/A</v>
      </c>
      <c r="I89" s="24">
        <f>'様式Ⅲ－1(女子)'!C280</f>
        <v>0</v>
      </c>
      <c r="J89" s="24">
        <f>'様式Ⅲ－1(女子)'!K280</f>
        <v>0</v>
      </c>
      <c r="K89" s="24" t="str">
        <f>'様式Ⅲ－1(女子)'!O280</f>
        <v/>
      </c>
      <c r="L89" s="24">
        <f>'様式Ⅲ－1(女子)'!K281</f>
        <v>0</v>
      </c>
      <c r="M89" s="24" t="str">
        <f>'様式Ⅲ－1(女子)'!O281</f>
        <v/>
      </c>
      <c r="N89" s="24">
        <f>'様式Ⅲ－1(女子)'!K282</f>
        <v>0</v>
      </c>
      <c r="O89" s="24" t="str">
        <f>'様式Ⅲ－1(女子)'!O282</f>
        <v/>
      </c>
    </row>
    <row r="90" spans="1:15">
      <c r="A90" s="20">
        <v>89</v>
      </c>
      <c r="B90" s="24" t="str">
        <f>'様式Ⅲ－1(女子)'!H283</f>
        <v/>
      </c>
      <c r="C90" s="24" t="str">
        <f>CONCATENATE('様式Ⅲ－1(女子)'!D283," (",'様式Ⅲ－1(女子)'!F283,")")</f>
        <v xml:space="preserve"> ()</v>
      </c>
      <c r="D90" s="24" t="str">
        <f>'様式Ⅲ－1(女子)'!E283</f>
        <v/>
      </c>
      <c r="E90" s="24">
        <v>2</v>
      </c>
      <c r="F90" s="24">
        <f>基本情報登録!$D$8</f>
        <v>0</v>
      </c>
      <c r="G90" s="24" t="str">
        <f>基本情報登録!$D$10</f>
        <v/>
      </c>
      <c r="H90" s="24" t="e">
        <f>'様式Ⅲ－1(女子)'!G283</f>
        <v>#N/A</v>
      </c>
      <c r="I90" s="24">
        <f>'様式Ⅲ－1(女子)'!C283</f>
        <v>0</v>
      </c>
      <c r="J90" s="24">
        <f>'様式Ⅲ－1(女子)'!K283</f>
        <v>0</v>
      </c>
      <c r="K90" s="24" t="str">
        <f>'様式Ⅲ－1(女子)'!O283</f>
        <v/>
      </c>
      <c r="L90" s="24">
        <f>'様式Ⅲ－1(女子)'!K284</f>
        <v>0</v>
      </c>
      <c r="M90" s="24" t="str">
        <f>'様式Ⅲ－1(女子)'!O284</f>
        <v/>
      </c>
      <c r="N90" s="24">
        <f>'様式Ⅲ－1(女子)'!K285</f>
        <v>0</v>
      </c>
      <c r="O90" s="24" t="str">
        <f>'様式Ⅲ－1(女子)'!O285</f>
        <v/>
      </c>
    </row>
    <row r="91" spans="1:15">
      <c r="A91" s="20">
        <v>90</v>
      </c>
      <c r="B91" s="24" t="str">
        <f>'様式Ⅲ－1(女子)'!H286</f>
        <v/>
      </c>
      <c r="C91" s="24" t="str">
        <f>CONCATENATE('様式Ⅲ－1(女子)'!D286," (",'様式Ⅲ－1(女子)'!F286,")")</f>
        <v xml:space="preserve"> ()</v>
      </c>
      <c r="D91" s="24" t="str">
        <f>'様式Ⅲ－1(女子)'!E286</f>
        <v/>
      </c>
      <c r="E91" s="24">
        <v>2</v>
      </c>
      <c r="F91" s="24">
        <f>基本情報登録!$D$8</f>
        <v>0</v>
      </c>
      <c r="G91" s="24" t="str">
        <f>基本情報登録!$D$10</f>
        <v/>
      </c>
      <c r="H91" s="24" t="e">
        <f>'様式Ⅲ－1(女子)'!G286</f>
        <v>#N/A</v>
      </c>
      <c r="I91" s="24">
        <f>'様式Ⅲ－1(女子)'!C286</f>
        <v>0</v>
      </c>
      <c r="J91" s="24">
        <f>'様式Ⅲ－1(女子)'!K286</f>
        <v>0</v>
      </c>
      <c r="K91" s="24" t="str">
        <f>'様式Ⅲ－1(女子)'!O286</f>
        <v/>
      </c>
      <c r="L91" s="24">
        <f>'様式Ⅲ－1(女子)'!K287</f>
        <v>0</v>
      </c>
      <c r="M91" s="24" t="str">
        <f>'様式Ⅲ－1(女子)'!O287</f>
        <v/>
      </c>
      <c r="N91" s="24">
        <f>'様式Ⅲ－1(女子)'!K288</f>
        <v>0</v>
      </c>
      <c r="O91" s="24" t="str">
        <f>'様式Ⅲ－1(女子)'!O288</f>
        <v/>
      </c>
    </row>
    <row r="92" spans="1:15">
      <c r="A92" s="20">
        <v>91</v>
      </c>
      <c r="B92" s="24" t="str">
        <f>'様式Ⅲ－1(女子)'!H289</f>
        <v/>
      </c>
      <c r="C92" s="24" t="str">
        <f>CONCATENATE('様式Ⅲ－1(女子)'!D289," (",'様式Ⅲ－1(女子)'!F289,")")</f>
        <v xml:space="preserve"> ()</v>
      </c>
      <c r="D92" s="24" t="str">
        <f>'様式Ⅲ－1(女子)'!E289</f>
        <v/>
      </c>
      <c r="E92" s="24">
        <v>2</v>
      </c>
      <c r="F92" s="24">
        <f>基本情報登録!$D$8</f>
        <v>0</v>
      </c>
      <c r="G92" s="24" t="str">
        <f>基本情報登録!$D$10</f>
        <v/>
      </c>
      <c r="H92" s="24" t="e">
        <f>'様式Ⅲ－1(女子)'!G289</f>
        <v>#N/A</v>
      </c>
      <c r="I92" s="24">
        <f>'様式Ⅲ－1(女子)'!C289</f>
        <v>0</v>
      </c>
      <c r="J92" s="24">
        <f>'様式Ⅲ－1(女子)'!K289</f>
        <v>0</v>
      </c>
      <c r="K92" s="24" t="str">
        <f>'様式Ⅲ－1(女子)'!O289</f>
        <v/>
      </c>
      <c r="L92" s="24">
        <f>'様式Ⅲ－1(女子)'!K290</f>
        <v>0</v>
      </c>
      <c r="M92" s="24" t="str">
        <f>'様式Ⅲ－1(女子)'!O290</f>
        <v/>
      </c>
      <c r="N92" s="24">
        <f>'様式Ⅲ－1(女子)'!K291</f>
        <v>0</v>
      </c>
      <c r="O92" s="24" t="str">
        <f>'様式Ⅲ－1(女子)'!O291</f>
        <v/>
      </c>
    </row>
    <row r="93" spans="1:15">
      <c r="A93" s="20">
        <v>92</v>
      </c>
      <c r="B93" s="24" t="str">
        <f>'様式Ⅲ－1(女子)'!H292</f>
        <v/>
      </c>
      <c r="C93" s="24" t="str">
        <f>CONCATENATE('様式Ⅲ－1(女子)'!D292," (",'様式Ⅲ－1(女子)'!F292,")")</f>
        <v xml:space="preserve"> ()</v>
      </c>
      <c r="D93" s="24" t="str">
        <f>'様式Ⅲ－1(女子)'!E292</f>
        <v/>
      </c>
      <c r="E93" s="24">
        <v>2</v>
      </c>
      <c r="F93" s="24">
        <f>基本情報登録!$D$8</f>
        <v>0</v>
      </c>
      <c r="G93" s="24" t="str">
        <f>基本情報登録!$D$10</f>
        <v/>
      </c>
      <c r="H93" s="24" t="e">
        <f>'様式Ⅲ－1(女子)'!G292</f>
        <v>#N/A</v>
      </c>
      <c r="I93" s="24">
        <f>'様式Ⅲ－1(女子)'!C292</f>
        <v>0</v>
      </c>
      <c r="J93" s="24">
        <f>'様式Ⅲ－1(女子)'!K292</f>
        <v>0</v>
      </c>
      <c r="K93" s="24" t="str">
        <f>'様式Ⅲ－1(女子)'!O292</f>
        <v/>
      </c>
      <c r="L93" s="24">
        <f>'様式Ⅲ－1(女子)'!K293</f>
        <v>0</v>
      </c>
      <c r="M93" s="24" t="str">
        <f>'様式Ⅲ－1(女子)'!O293</f>
        <v/>
      </c>
      <c r="N93" s="24">
        <f>'様式Ⅲ－1(女子)'!K294</f>
        <v>0</v>
      </c>
      <c r="O93" s="24" t="str">
        <f>'様式Ⅲ－1(女子)'!O294</f>
        <v/>
      </c>
    </row>
    <row r="94" spans="1:15">
      <c r="A94" s="20">
        <v>93</v>
      </c>
      <c r="B94" s="24" t="str">
        <f>'様式Ⅲ－1(女子)'!H295</f>
        <v/>
      </c>
      <c r="C94" s="24" t="str">
        <f>CONCATENATE('様式Ⅲ－1(女子)'!D295," (",'様式Ⅲ－1(女子)'!F295,")")</f>
        <v xml:space="preserve"> ()</v>
      </c>
      <c r="D94" s="24" t="str">
        <f>'様式Ⅲ－1(女子)'!E295</f>
        <v/>
      </c>
      <c r="E94" s="24">
        <v>2</v>
      </c>
      <c r="F94" s="24">
        <f>基本情報登録!$D$8</f>
        <v>0</v>
      </c>
      <c r="G94" s="24" t="str">
        <f>基本情報登録!$D$10</f>
        <v/>
      </c>
      <c r="H94" s="24" t="e">
        <f>'様式Ⅲ－1(女子)'!G295</f>
        <v>#N/A</v>
      </c>
      <c r="I94" s="24">
        <f>'様式Ⅲ－1(女子)'!C295</f>
        <v>0</v>
      </c>
      <c r="J94" s="24">
        <f>'様式Ⅲ－1(女子)'!K295</f>
        <v>0</v>
      </c>
      <c r="K94" s="24" t="str">
        <f>'様式Ⅲ－1(女子)'!O295</f>
        <v/>
      </c>
      <c r="L94" s="24">
        <f>'様式Ⅲ－1(女子)'!K296</f>
        <v>0</v>
      </c>
      <c r="M94" s="24" t="str">
        <f>'様式Ⅲ－1(女子)'!O296</f>
        <v/>
      </c>
      <c r="N94" s="24">
        <f>'様式Ⅲ－1(女子)'!K297</f>
        <v>0</v>
      </c>
      <c r="O94" s="24" t="str">
        <f>'様式Ⅲ－1(女子)'!O297</f>
        <v/>
      </c>
    </row>
    <row r="95" spans="1:15">
      <c r="A95" s="20">
        <v>94</v>
      </c>
      <c r="B95" s="24" t="str">
        <f>'様式Ⅲ－1(女子)'!H298</f>
        <v/>
      </c>
      <c r="C95" s="24" t="str">
        <f>CONCATENATE('様式Ⅲ－1(女子)'!D298," (",'様式Ⅲ－1(女子)'!F298,")")</f>
        <v xml:space="preserve"> ()</v>
      </c>
      <c r="D95" s="24" t="str">
        <f>'様式Ⅲ－1(女子)'!E298</f>
        <v/>
      </c>
      <c r="E95" s="24">
        <v>2</v>
      </c>
      <c r="F95" s="24">
        <f>基本情報登録!$D$8</f>
        <v>0</v>
      </c>
      <c r="G95" s="24" t="str">
        <f>基本情報登録!$D$10</f>
        <v/>
      </c>
      <c r="H95" s="24" t="e">
        <f>'様式Ⅲ－1(女子)'!G298</f>
        <v>#N/A</v>
      </c>
      <c r="I95" s="24">
        <f>'様式Ⅲ－1(女子)'!C298</f>
        <v>0</v>
      </c>
      <c r="J95" s="24">
        <f>'様式Ⅲ－1(女子)'!K298</f>
        <v>0</v>
      </c>
      <c r="K95" s="24" t="str">
        <f>'様式Ⅲ－1(女子)'!O298</f>
        <v/>
      </c>
      <c r="L95" s="24">
        <f>'様式Ⅲ－1(女子)'!K299</f>
        <v>0</v>
      </c>
      <c r="M95" s="24" t="str">
        <f>'様式Ⅲ－1(女子)'!O299</f>
        <v/>
      </c>
      <c r="N95" s="24">
        <f>'様式Ⅲ－1(女子)'!K300</f>
        <v>0</v>
      </c>
      <c r="O95" s="24" t="str">
        <f>'様式Ⅲ－1(女子)'!O300</f>
        <v/>
      </c>
    </row>
    <row r="96" spans="1:15">
      <c r="A96" s="20">
        <v>95</v>
      </c>
      <c r="B96" s="24" t="str">
        <f>'様式Ⅲ－1(女子)'!H301</f>
        <v/>
      </c>
      <c r="C96" s="24" t="str">
        <f>CONCATENATE('様式Ⅲ－1(女子)'!D301," (",'様式Ⅲ－1(女子)'!F301,")")</f>
        <v xml:space="preserve"> ()</v>
      </c>
      <c r="D96" s="24" t="str">
        <f>'様式Ⅲ－1(女子)'!E301</f>
        <v/>
      </c>
      <c r="E96" s="24">
        <v>2</v>
      </c>
      <c r="F96" s="24">
        <f>基本情報登録!$D$8</f>
        <v>0</v>
      </c>
      <c r="G96" s="24" t="str">
        <f>基本情報登録!$D$10</f>
        <v/>
      </c>
      <c r="H96" s="24" t="e">
        <f>'様式Ⅲ－1(女子)'!G301</f>
        <v>#N/A</v>
      </c>
      <c r="I96" s="24">
        <f>'様式Ⅲ－1(女子)'!C301</f>
        <v>0</v>
      </c>
      <c r="J96" s="24">
        <f>'様式Ⅲ－1(女子)'!K301</f>
        <v>0</v>
      </c>
      <c r="K96" s="24" t="str">
        <f>'様式Ⅲ－1(女子)'!O301</f>
        <v/>
      </c>
      <c r="L96" s="24">
        <f>'様式Ⅲ－1(女子)'!K302</f>
        <v>0</v>
      </c>
      <c r="M96" s="24" t="str">
        <f>'様式Ⅲ－1(女子)'!O302</f>
        <v/>
      </c>
      <c r="N96" s="24">
        <f>'様式Ⅲ－1(女子)'!K303</f>
        <v>0</v>
      </c>
      <c r="O96" s="24" t="str">
        <f>'様式Ⅲ－1(女子)'!O303</f>
        <v/>
      </c>
    </row>
    <row r="97" spans="1:15">
      <c r="A97" s="20">
        <v>96</v>
      </c>
      <c r="B97" s="24" t="str">
        <f>'様式Ⅲ－1(女子)'!H304</f>
        <v/>
      </c>
      <c r="C97" s="24" t="str">
        <f>CONCATENATE('様式Ⅲ－1(女子)'!D304," (",'様式Ⅲ－1(女子)'!F304,")")</f>
        <v xml:space="preserve"> ()</v>
      </c>
      <c r="D97" s="24" t="str">
        <f>'様式Ⅲ－1(女子)'!E304</f>
        <v/>
      </c>
      <c r="E97" s="24">
        <v>2</v>
      </c>
      <c r="F97" s="24">
        <f>基本情報登録!$D$8</f>
        <v>0</v>
      </c>
      <c r="G97" s="24" t="str">
        <f>基本情報登録!$D$10</f>
        <v/>
      </c>
      <c r="H97" s="24" t="e">
        <f>'様式Ⅲ－1(女子)'!G304</f>
        <v>#N/A</v>
      </c>
      <c r="I97" s="24">
        <f>'様式Ⅲ－1(女子)'!C304</f>
        <v>0</v>
      </c>
      <c r="J97" s="24">
        <f>'様式Ⅲ－1(女子)'!K304</f>
        <v>0</v>
      </c>
      <c r="K97" s="24" t="str">
        <f>'様式Ⅲ－1(女子)'!O304</f>
        <v/>
      </c>
      <c r="L97" s="24">
        <f>'様式Ⅲ－1(女子)'!K305</f>
        <v>0</v>
      </c>
      <c r="M97" s="24" t="str">
        <f>'様式Ⅲ－1(女子)'!O305</f>
        <v/>
      </c>
      <c r="N97" s="24">
        <f>'様式Ⅲ－1(女子)'!K306</f>
        <v>0</v>
      </c>
      <c r="O97" s="24" t="str">
        <f>'様式Ⅲ－1(女子)'!O306</f>
        <v/>
      </c>
    </row>
    <row r="98" spans="1:15">
      <c r="A98" s="20">
        <v>97</v>
      </c>
      <c r="B98" s="24" t="str">
        <f>'様式Ⅲ－1(女子)'!H307</f>
        <v/>
      </c>
      <c r="C98" s="24" t="str">
        <f>CONCATENATE('様式Ⅲ－1(女子)'!D307," (",'様式Ⅲ－1(女子)'!F307,")")</f>
        <v xml:space="preserve"> ()</v>
      </c>
      <c r="D98" s="24" t="str">
        <f>'様式Ⅲ－1(女子)'!E307</f>
        <v/>
      </c>
      <c r="E98" s="24">
        <v>2</v>
      </c>
      <c r="F98" s="24">
        <f>基本情報登録!$D$8</f>
        <v>0</v>
      </c>
      <c r="G98" s="24" t="str">
        <f>基本情報登録!$D$10</f>
        <v/>
      </c>
      <c r="H98" s="24" t="e">
        <f>'様式Ⅲ－1(女子)'!G307</f>
        <v>#N/A</v>
      </c>
      <c r="I98" s="24">
        <f>'様式Ⅲ－1(女子)'!C307</f>
        <v>0</v>
      </c>
      <c r="J98" s="24">
        <f>'様式Ⅲ－1(女子)'!K307</f>
        <v>0</v>
      </c>
      <c r="K98" s="24" t="str">
        <f>'様式Ⅲ－1(女子)'!O307</f>
        <v/>
      </c>
      <c r="L98" s="24">
        <f>'様式Ⅲ－1(女子)'!K308</f>
        <v>0</v>
      </c>
      <c r="M98" s="24" t="str">
        <f>'様式Ⅲ－1(女子)'!O308</f>
        <v/>
      </c>
      <c r="N98" s="24">
        <f>'様式Ⅲ－1(女子)'!K309</f>
        <v>0</v>
      </c>
      <c r="O98" s="24" t="str">
        <f>'様式Ⅲ－1(女子)'!O309</f>
        <v/>
      </c>
    </row>
    <row r="99" spans="1:15">
      <c r="A99" s="20">
        <v>98</v>
      </c>
      <c r="B99" s="24" t="str">
        <f>'様式Ⅲ－1(女子)'!H310</f>
        <v/>
      </c>
      <c r="C99" s="24" t="str">
        <f>CONCATENATE('様式Ⅲ－1(女子)'!D310," (",'様式Ⅲ－1(女子)'!F310,")")</f>
        <v xml:space="preserve"> ()</v>
      </c>
      <c r="D99" s="24" t="str">
        <f>'様式Ⅲ－1(女子)'!E310</f>
        <v/>
      </c>
      <c r="E99" s="24">
        <v>2</v>
      </c>
      <c r="F99" s="24">
        <f>基本情報登録!$D$8</f>
        <v>0</v>
      </c>
      <c r="G99" s="24" t="str">
        <f>基本情報登録!$D$10</f>
        <v/>
      </c>
      <c r="H99" s="24" t="e">
        <f>'様式Ⅲ－1(女子)'!G310</f>
        <v>#N/A</v>
      </c>
      <c r="I99" s="24">
        <f>'様式Ⅲ－1(女子)'!C310</f>
        <v>0</v>
      </c>
      <c r="J99" s="24">
        <f>'様式Ⅲ－1(女子)'!K310</f>
        <v>0</v>
      </c>
      <c r="K99" s="24" t="str">
        <f>'様式Ⅲ－1(女子)'!O310</f>
        <v/>
      </c>
      <c r="L99" s="24">
        <f>'様式Ⅲ－1(女子)'!K311</f>
        <v>0</v>
      </c>
      <c r="M99" s="24" t="str">
        <f>'様式Ⅲ－1(女子)'!O311</f>
        <v/>
      </c>
      <c r="N99" s="24">
        <f>'様式Ⅲ－1(女子)'!K312</f>
        <v>0</v>
      </c>
      <c r="O99" s="24" t="str">
        <f>'様式Ⅲ－1(女子)'!O312</f>
        <v/>
      </c>
    </row>
    <row r="100" spans="1:15">
      <c r="A100" s="20">
        <v>99</v>
      </c>
      <c r="B100" s="24" t="str">
        <f>'様式Ⅲ－1(女子)'!H313</f>
        <v/>
      </c>
      <c r="C100" s="24" t="str">
        <f>CONCATENATE('様式Ⅲ－1(女子)'!D313," (",'様式Ⅲ－1(女子)'!F313,")")</f>
        <v xml:space="preserve"> ()</v>
      </c>
      <c r="D100" s="24" t="str">
        <f>'様式Ⅲ－1(女子)'!E313</f>
        <v/>
      </c>
      <c r="E100" s="24">
        <v>2</v>
      </c>
      <c r="F100" s="24">
        <f>基本情報登録!$D$8</f>
        <v>0</v>
      </c>
      <c r="G100" s="24" t="str">
        <f>基本情報登録!$D$10</f>
        <v/>
      </c>
      <c r="H100" s="24" t="e">
        <f>'様式Ⅲ－1(女子)'!G313</f>
        <v>#N/A</v>
      </c>
      <c r="I100" s="24">
        <f>'様式Ⅲ－1(女子)'!C313</f>
        <v>0</v>
      </c>
      <c r="J100" s="24">
        <f>'様式Ⅲ－1(女子)'!K313</f>
        <v>0</v>
      </c>
      <c r="K100" s="24" t="str">
        <f>'様式Ⅲ－1(女子)'!O313</f>
        <v/>
      </c>
      <c r="L100" s="24">
        <f>'様式Ⅲ－1(女子)'!K314</f>
        <v>0</v>
      </c>
      <c r="M100" s="24" t="str">
        <f>'様式Ⅲ－1(女子)'!O314</f>
        <v/>
      </c>
      <c r="N100" s="24">
        <f>'様式Ⅲ－1(女子)'!K315</f>
        <v>0</v>
      </c>
      <c r="O100" s="24" t="str">
        <f>'様式Ⅲ－1(女子)'!O315</f>
        <v/>
      </c>
    </row>
    <row r="101" spans="1:15">
      <c r="A101" s="20">
        <v>100</v>
      </c>
      <c r="B101" s="24" t="str">
        <f>'様式Ⅲ－1(女子)'!H316</f>
        <v/>
      </c>
      <c r="C101" s="24" t="str">
        <f>CONCATENATE('様式Ⅲ－1(女子)'!D316," (",'様式Ⅲ－1(女子)'!F316,")")</f>
        <v xml:space="preserve"> ()</v>
      </c>
      <c r="D101" s="24" t="str">
        <f>'様式Ⅲ－1(女子)'!E316</f>
        <v/>
      </c>
      <c r="E101" s="24">
        <v>2</v>
      </c>
      <c r="F101" s="24">
        <f>基本情報登録!$D$8</f>
        <v>0</v>
      </c>
      <c r="G101" s="24" t="str">
        <f>基本情報登録!$D$10</f>
        <v/>
      </c>
      <c r="H101" s="24" t="e">
        <f>'様式Ⅲ－1(女子)'!G316</f>
        <v>#N/A</v>
      </c>
      <c r="I101" s="24">
        <f>'様式Ⅲ－1(女子)'!C316</f>
        <v>0</v>
      </c>
      <c r="J101" s="24">
        <f>'様式Ⅲ－1(女子)'!K316</f>
        <v>0</v>
      </c>
      <c r="K101" s="24" t="str">
        <f>'様式Ⅲ－1(女子)'!O316</f>
        <v/>
      </c>
      <c r="L101" s="24">
        <f>'様式Ⅲ－1(女子)'!K317</f>
        <v>0</v>
      </c>
      <c r="M101" s="24" t="str">
        <f>'様式Ⅲ－1(女子)'!O317</f>
        <v/>
      </c>
      <c r="N101" s="24">
        <f>'様式Ⅲ－1(女子)'!K318</f>
        <v>0</v>
      </c>
      <c r="O101" s="24" t="str">
        <f>'様式Ⅲ－1(女子)'!O318</f>
        <v/>
      </c>
    </row>
    <row r="102" spans="1:15">
      <c r="A102" s="20">
        <v>101</v>
      </c>
      <c r="B102" s="24" t="str">
        <f>'様式Ⅲ－1(女子)'!H319</f>
        <v/>
      </c>
      <c r="C102" s="24" t="str">
        <f>CONCATENATE('様式Ⅲ－1(女子)'!D319," (",'様式Ⅲ－1(女子)'!F319,")")</f>
        <v xml:space="preserve"> ()</v>
      </c>
      <c r="D102" s="24" t="str">
        <f>'様式Ⅲ－1(女子)'!E319</f>
        <v/>
      </c>
      <c r="E102" s="24">
        <v>2</v>
      </c>
      <c r="F102" s="24">
        <f>基本情報登録!$D$8</f>
        <v>0</v>
      </c>
      <c r="G102" s="24" t="str">
        <f>基本情報登録!$D$10</f>
        <v/>
      </c>
      <c r="H102" s="24" t="e">
        <f>'様式Ⅲ－1(女子)'!G319</f>
        <v>#N/A</v>
      </c>
      <c r="I102" s="24">
        <f>'様式Ⅲ－1(女子)'!C319</f>
        <v>0</v>
      </c>
      <c r="J102" s="24">
        <f>'様式Ⅲ－1(女子)'!K319</f>
        <v>0</v>
      </c>
      <c r="K102" s="24" t="str">
        <f>'様式Ⅲ－1(女子)'!O319</f>
        <v/>
      </c>
      <c r="L102" s="24">
        <f>'様式Ⅲ－1(女子)'!K320</f>
        <v>0</v>
      </c>
      <c r="M102" s="24" t="str">
        <f>'様式Ⅲ－1(女子)'!O320</f>
        <v/>
      </c>
      <c r="N102" s="24">
        <f>'様式Ⅲ－1(女子)'!K321</f>
        <v>0</v>
      </c>
      <c r="O102" s="24" t="str">
        <f>'様式Ⅲ－1(女子)'!O321</f>
        <v/>
      </c>
    </row>
    <row r="103" spans="1:15">
      <c r="A103" s="20">
        <v>102</v>
      </c>
      <c r="B103" s="24" t="str">
        <f>'様式Ⅲ－1(女子)'!H322</f>
        <v/>
      </c>
      <c r="C103" s="24" t="str">
        <f>CONCATENATE('様式Ⅲ－1(女子)'!D322," (",'様式Ⅲ－1(女子)'!F322,")")</f>
        <v xml:space="preserve"> ()</v>
      </c>
      <c r="D103" s="24" t="str">
        <f>'様式Ⅲ－1(女子)'!E322</f>
        <v/>
      </c>
      <c r="E103" s="24">
        <v>2</v>
      </c>
      <c r="F103" s="24">
        <f>基本情報登録!$D$8</f>
        <v>0</v>
      </c>
      <c r="G103" s="24" t="str">
        <f>基本情報登録!$D$10</f>
        <v/>
      </c>
      <c r="H103" s="24" t="e">
        <f>'様式Ⅲ－1(女子)'!G322</f>
        <v>#N/A</v>
      </c>
      <c r="I103" s="24">
        <f>'様式Ⅲ－1(女子)'!C322</f>
        <v>0</v>
      </c>
      <c r="J103" s="24">
        <f>'様式Ⅲ－1(女子)'!K322</f>
        <v>0</v>
      </c>
      <c r="K103" s="24" t="str">
        <f>'様式Ⅲ－1(女子)'!O322</f>
        <v/>
      </c>
      <c r="L103" s="24">
        <f>'様式Ⅲ－1(女子)'!K323</f>
        <v>0</v>
      </c>
      <c r="M103" s="24" t="str">
        <f>'様式Ⅲ－1(女子)'!O323</f>
        <v/>
      </c>
      <c r="N103" s="24">
        <f>'様式Ⅲ－1(女子)'!K324</f>
        <v>0</v>
      </c>
      <c r="O103" s="24" t="str">
        <f>'様式Ⅲ－1(女子)'!O324</f>
        <v/>
      </c>
    </row>
    <row r="104" spans="1:15">
      <c r="A104" s="20">
        <v>103</v>
      </c>
      <c r="B104" s="24" t="str">
        <f>'様式Ⅲ－1(女子)'!H325</f>
        <v/>
      </c>
      <c r="C104" s="24" t="str">
        <f>CONCATENATE('様式Ⅲ－1(女子)'!D325," (",'様式Ⅲ－1(女子)'!F325,")")</f>
        <v xml:space="preserve"> ()</v>
      </c>
      <c r="D104" s="24" t="str">
        <f>'様式Ⅲ－1(女子)'!E325</f>
        <v/>
      </c>
      <c r="E104" s="24">
        <v>2</v>
      </c>
      <c r="F104" s="24">
        <f>基本情報登録!$D$8</f>
        <v>0</v>
      </c>
      <c r="G104" s="24" t="str">
        <f>基本情報登録!$D$10</f>
        <v/>
      </c>
      <c r="H104" s="24" t="e">
        <f>'様式Ⅲ－1(女子)'!G325</f>
        <v>#N/A</v>
      </c>
      <c r="I104" s="24">
        <f>'様式Ⅲ－1(女子)'!C325</f>
        <v>0</v>
      </c>
      <c r="J104" s="24">
        <f>'様式Ⅲ－1(女子)'!K325</f>
        <v>0</v>
      </c>
      <c r="K104" s="24" t="str">
        <f>'様式Ⅲ－1(女子)'!O325</f>
        <v/>
      </c>
      <c r="L104" s="24">
        <f>'様式Ⅲ－1(女子)'!K326</f>
        <v>0</v>
      </c>
      <c r="M104" s="24" t="str">
        <f>'様式Ⅲ－1(女子)'!O326</f>
        <v/>
      </c>
      <c r="N104" s="24">
        <f>'様式Ⅲ－1(女子)'!K327</f>
        <v>0</v>
      </c>
      <c r="O104" s="24" t="str">
        <f>'様式Ⅲ－1(女子)'!O327</f>
        <v/>
      </c>
    </row>
    <row r="105" spans="1:15">
      <c r="A105" s="20">
        <v>104</v>
      </c>
      <c r="B105" s="24" t="str">
        <f>'様式Ⅲ－1(女子)'!H328</f>
        <v/>
      </c>
      <c r="C105" s="24" t="str">
        <f>CONCATENATE('様式Ⅲ－1(女子)'!D328," (",'様式Ⅲ－1(女子)'!F328,")")</f>
        <v xml:space="preserve"> ()</v>
      </c>
      <c r="D105" s="24" t="str">
        <f>'様式Ⅲ－1(女子)'!E328</f>
        <v/>
      </c>
      <c r="E105" s="24">
        <v>2</v>
      </c>
      <c r="F105" s="24">
        <f>基本情報登録!$D$8</f>
        <v>0</v>
      </c>
      <c r="G105" s="24" t="str">
        <f>基本情報登録!$D$10</f>
        <v/>
      </c>
      <c r="H105" s="24" t="e">
        <f>'様式Ⅲ－1(女子)'!G328</f>
        <v>#N/A</v>
      </c>
      <c r="I105" s="24">
        <f>'様式Ⅲ－1(女子)'!C328</f>
        <v>0</v>
      </c>
      <c r="J105" s="24">
        <f>'様式Ⅲ－1(女子)'!K328</f>
        <v>0</v>
      </c>
      <c r="K105" s="24" t="str">
        <f>'様式Ⅲ－1(女子)'!O328</f>
        <v/>
      </c>
      <c r="L105" s="24">
        <f>'様式Ⅲ－1(女子)'!K329</f>
        <v>0</v>
      </c>
      <c r="M105" s="24" t="str">
        <f>'様式Ⅲ－1(女子)'!O329</f>
        <v/>
      </c>
      <c r="N105" s="24">
        <f>'様式Ⅲ－1(女子)'!K330</f>
        <v>0</v>
      </c>
      <c r="O105" s="24" t="str">
        <f>'様式Ⅲ－1(女子)'!O330</f>
        <v/>
      </c>
    </row>
    <row r="106" spans="1:15">
      <c r="A106" s="20">
        <v>105</v>
      </c>
      <c r="B106" s="24" t="str">
        <f>'様式Ⅲ－1(女子)'!H331</f>
        <v/>
      </c>
      <c r="C106" s="24" t="str">
        <f>CONCATENATE('様式Ⅲ－1(女子)'!D331," (",'様式Ⅲ－1(女子)'!F331,")")</f>
        <v xml:space="preserve"> ()</v>
      </c>
      <c r="D106" s="24" t="str">
        <f>'様式Ⅲ－1(女子)'!E331</f>
        <v/>
      </c>
      <c r="E106" s="24">
        <v>2</v>
      </c>
      <c r="F106" s="24">
        <f>基本情報登録!$D$8</f>
        <v>0</v>
      </c>
      <c r="G106" s="24" t="str">
        <f>基本情報登録!$D$10</f>
        <v/>
      </c>
      <c r="H106" s="24" t="e">
        <f>'様式Ⅲ－1(女子)'!G331</f>
        <v>#N/A</v>
      </c>
      <c r="I106" s="24">
        <f>'様式Ⅲ－1(女子)'!C331</f>
        <v>0</v>
      </c>
      <c r="J106" s="24">
        <f>'様式Ⅲ－1(女子)'!K331</f>
        <v>0</v>
      </c>
      <c r="K106" s="24" t="str">
        <f>'様式Ⅲ－1(女子)'!O331</f>
        <v/>
      </c>
      <c r="L106" s="24">
        <f>'様式Ⅲ－1(女子)'!K332</f>
        <v>0</v>
      </c>
      <c r="M106" s="24" t="str">
        <f>'様式Ⅲ－1(女子)'!O332</f>
        <v/>
      </c>
      <c r="N106" s="24">
        <f>'様式Ⅲ－1(女子)'!K333</f>
        <v>0</v>
      </c>
      <c r="O106" s="24" t="str">
        <f>'様式Ⅲ－1(女子)'!O333</f>
        <v/>
      </c>
    </row>
    <row r="107" spans="1:15">
      <c r="A107" s="20">
        <v>106</v>
      </c>
      <c r="B107" s="24" t="str">
        <f>'様式Ⅲ－1(女子)'!H334</f>
        <v/>
      </c>
      <c r="C107" s="24" t="str">
        <f>CONCATENATE('様式Ⅲ－1(女子)'!D334," (",'様式Ⅲ－1(女子)'!F334,")")</f>
        <v xml:space="preserve"> ()</v>
      </c>
      <c r="D107" s="24" t="str">
        <f>'様式Ⅲ－1(女子)'!E334</f>
        <v/>
      </c>
      <c r="E107" s="24">
        <v>2</v>
      </c>
      <c r="F107" s="24">
        <f>基本情報登録!$D$8</f>
        <v>0</v>
      </c>
      <c r="G107" s="24" t="str">
        <f>基本情報登録!$D$10</f>
        <v/>
      </c>
      <c r="H107" s="24" t="e">
        <f>'様式Ⅲ－1(女子)'!G334</f>
        <v>#N/A</v>
      </c>
      <c r="I107" s="24">
        <f>'様式Ⅲ－1(女子)'!C334</f>
        <v>0</v>
      </c>
      <c r="J107" s="24">
        <f>'様式Ⅲ－1(女子)'!K334</f>
        <v>0</v>
      </c>
      <c r="K107" s="24" t="str">
        <f>'様式Ⅲ－1(女子)'!O334</f>
        <v/>
      </c>
      <c r="L107" s="24">
        <f>'様式Ⅲ－1(女子)'!K335</f>
        <v>0</v>
      </c>
      <c r="M107" s="24" t="str">
        <f>'様式Ⅲ－1(女子)'!O335</f>
        <v/>
      </c>
      <c r="N107" s="24">
        <f>'様式Ⅲ－1(女子)'!K336</f>
        <v>0</v>
      </c>
      <c r="O107" s="24" t="str">
        <f>'様式Ⅲ－1(女子)'!O336</f>
        <v/>
      </c>
    </row>
    <row r="108" spans="1:15">
      <c r="A108" s="20">
        <v>107</v>
      </c>
      <c r="B108" s="24" t="str">
        <f>'様式Ⅲ－1(女子)'!H337</f>
        <v/>
      </c>
      <c r="C108" s="24" t="str">
        <f>CONCATENATE('様式Ⅲ－1(女子)'!D337," (",'様式Ⅲ－1(女子)'!F337,")")</f>
        <v xml:space="preserve"> ()</v>
      </c>
      <c r="D108" s="24" t="str">
        <f>'様式Ⅲ－1(女子)'!E337</f>
        <v/>
      </c>
      <c r="E108" s="24">
        <v>2</v>
      </c>
      <c r="F108" s="24">
        <f>基本情報登録!$D$8</f>
        <v>0</v>
      </c>
      <c r="G108" s="24" t="str">
        <f>基本情報登録!$D$10</f>
        <v/>
      </c>
      <c r="H108" s="24" t="e">
        <f>'様式Ⅲ－1(女子)'!G337</f>
        <v>#N/A</v>
      </c>
      <c r="I108" s="24">
        <f>'様式Ⅲ－1(女子)'!C337</f>
        <v>0</v>
      </c>
      <c r="J108" s="24">
        <f>'様式Ⅲ－1(女子)'!K337</f>
        <v>0</v>
      </c>
      <c r="K108" s="24" t="str">
        <f>'様式Ⅲ－1(女子)'!O337</f>
        <v/>
      </c>
      <c r="L108" s="24">
        <f>'様式Ⅲ－1(女子)'!K338</f>
        <v>0</v>
      </c>
      <c r="M108" s="24" t="str">
        <f>'様式Ⅲ－1(女子)'!O338</f>
        <v/>
      </c>
      <c r="N108" s="24">
        <f>'様式Ⅲ－1(女子)'!K339</f>
        <v>0</v>
      </c>
      <c r="O108" s="24" t="str">
        <f>'様式Ⅲ－1(女子)'!O339</f>
        <v/>
      </c>
    </row>
    <row r="109" spans="1:15">
      <c r="A109" s="20">
        <v>108</v>
      </c>
      <c r="B109" s="24" t="str">
        <f>'様式Ⅲ－1(女子)'!H340</f>
        <v/>
      </c>
      <c r="C109" s="24" t="str">
        <f>CONCATENATE('様式Ⅲ－1(女子)'!D340," (",'様式Ⅲ－1(女子)'!F340,")")</f>
        <v xml:space="preserve"> ()</v>
      </c>
      <c r="D109" s="24" t="str">
        <f>'様式Ⅲ－1(女子)'!E340</f>
        <v/>
      </c>
      <c r="E109" s="24">
        <v>2</v>
      </c>
      <c r="F109" s="24">
        <f>基本情報登録!$D$8</f>
        <v>0</v>
      </c>
      <c r="G109" s="24" t="str">
        <f>基本情報登録!$D$10</f>
        <v/>
      </c>
      <c r="H109" s="24" t="e">
        <f>'様式Ⅲ－1(女子)'!G340</f>
        <v>#N/A</v>
      </c>
      <c r="I109" s="24">
        <f>'様式Ⅲ－1(女子)'!C340</f>
        <v>0</v>
      </c>
      <c r="J109" s="24">
        <f>'様式Ⅲ－1(女子)'!K340</f>
        <v>0</v>
      </c>
      <c r="K109" s="24" t="str">
        <f>'様式Ⅲ－1(女子)'!O340</f>
        <v/>
      </c>
      <c r="L109" s="24">
        <f>'様式Ⅲ－1(女子)'!K341</f>
        <v>0</v>
      </c>
      <c r="M109" s="24" t="str">
        <f>'様式Ⅲ－1(女子)'!O341</f>
        <v/>
      </c>
      <c r="N109" s="24">
        <f>'様式Ⅲ－1(女子)'!K342</f>
        <v>0</v>
      </c>
      <c r="O109" s="24" t="str">
        <f>'様式Ⅲ－1(女子)'!O342</f>
        <v/>
      </c>
    </row>
    <row r="110" spans="1:15">
      <c r="A110" s="20">
        <v>109</v>
      </c>
      <c r="B110" s="24" t="str">
        <f>'様式Ⅲ－1(女子)'!H343</f>
        <v/>
      </c>
      <c r="C110" s="24" t="str">
        <f>CONCATENATE('様式Ⅲ－1(女子)'!D343," (",'様式Ⅲ－1(女子)'!F343,")")</f>
        <v xml:space="preserve"> ()</v>
      </c>
      <c r="D110" s="24" t="str">
        <f>'様式Ⅲ－1(女子)'!E343</f>
        <v/>
      </c>
      <c r="E110" s="24">
        <v>2</v>
      </c>
      <c r="F110" s="24">
        <f>基本情報登録!$D$8</f>
        <v>0</v>
      </c>
      <c r="G110" s="24" t="str">
        <f>基本情報登録!$D$10</f>
        <v/>
      </c>
      <c r="H110" s="24" t="e">
        <f>'様式Ⅲ－1(女子)'!G343</f>
        <v>#N/A</v>
      </c>
      <c r="I110" s="24">
        <f>'様式Ⅲ－1(女子)'!C343</f>
        <v>0</v>
      </c>
      <c r="J110" s="24">
        <f>'様式Ⅲ－1(女子)'!K343</f>
        <v>0</v>
      </c>
      <c r="K110" s="24" t="str">
        <f>'様式Ⅲ－1(女子)'!O343</f>
        <v/>
      </c>
      <c r="L110" s="24">
        <f>'様式Ⅲ－1(女子)'!K344</f>
        <v>0</v>
      </c>
      <c r="M110" s="24" t="str">
        <f>'様式Ⅲ－1(女子)'!O344</f>
        <v/>
      </c>
      <c r="N110" s="24">
        <f>'様式Ⅲ－1(女子)'!K345</f>
        <v>0</v>
      </c>
      <c r="O110" s="24" t="str">
        <f>'様式Ⅲ－1(女子)'!O345</f>
        <v/>
      </c>
    </row>
    <row r="111" spans="1:15">
      <c r="A111" s="20">
        <v>110</v>
      </c>
      <c r="B111" s="24" t="str">
        <f>'様式Ⅲ－1(女子)'!H346</f>
        <v/>
      </c>
      <c r="C111" s="24" t="str">
        <f>CONCATENATE('様式Ⅲ－1(女子)'!D346," (",'様式Ⅲ－1(女子)'!F346,")")</f>
        <v xml:space="preserve"> ()</v>
      </c>
      <c r="D111" s="24" t="str">
        <f>'様式Ⅲ－1(女子)'!E346</f>
        <v/>
      </c>
      <c r="E111" s="24">
        <v>2</v>
      </c>
      <c r="F111" s="24">
        <f>基本情報登録!$D$8</f>
        <v>0</v>
      </c>
      <c r="G111" s="24" t="str">
        <f>基本情報登録!$D$10</f>
        <v/>
      </c>
      <c r="H111" s="24" t="e">
        <f>'様式Ⅲ－1(女子)'!G346</f>
        <v>#N/A</v>
      </c>
      <c r="I111" s="24">
        <f>'様式Ⅲ－1(女子)'!C346</f>
        <v>0</v>
      </c>
      <c r="J111" s="24">
        <f>'様式Ⅲ－1(女子)'!K346</f>
        <v>0</v>
      </c>
      <c r="K111" s="24" t="str">
        <f>'様式Ⅲ－1(女子)'!O346</f>
        <v/>
      </c>
      <c r="L111" s="24">
        <f>'様式Ⅲ－1(女子)'!K347</f>
        <v>0</v>
      </c>
      <c r="M111" s="24" t="str">
        <f>'様式Ⅲ－1(女子)'!O347</f>
        <v/>
      </c>
      <c r="N111" s="24">
        <f>'様式Ⅲ－1(女子)'!K348</f>
        <v>0</v>
      </c>
      <c r="O111" s="24" t="str">
        <f>'様式Ⅲ－1(女子)'!O348</f>
        <v/>
      </c>
    </row>
    <row r="112" spans="1:15">
      <c r="A112" s="20">
        <v>111</v>
      </c>
      <c r="B112" s="24" t="str">
        <f>'様式Ⅲ－1(女子)'!H349</f>
        <v/>
      </c>
      <c r="C112" s="24" t="str">
        <f>CONCATENATE('様式Ⅲ－1(女子)'!D349," (",'様式Ⅲ－1(女子)'!F349,")")</f>
        <v xml:space="preserve"> ()</v>
      </c>
      <c r="D112" s="24" t="str">
        <f>'様式Ⅲ－1(女子)'!E349</f>
        <v/>
      </c>
      <c r="E112" s="24">
        <v>2</v>
      </c>
      <c r="F112" s="24">
        <f>基本情報登録!$D$8</f>
        <v>0</v>
      </c>
      <c r="G112" s="24" t="str">
        <f>基本情報登録!$D$10</f>
        <v/>
      </c>
      <c r="H112" s="24" t="e">
        <f>'様式Ⅲ－1(女子)'!G349</f>
        <v>#N/A</v>
      </c>
      <c r="I112" s="24">
        <f>'様式Ⅲ－1(女子)'!C349</f>
        <v>0</v>
      </c>
      <c r="J112" s="24">
        <f>'様式Ⅲ－1(女子)'!K349</f>
        <v>0</v>
      </c>
      <c r="K112" s="24" t="str">
        <f>'様式Ⅲ－1(女子)'!O349</f>
        <v/>
      </c>
      <c r="L112" s="24">
        <f>'様式Ⅲ－1(女子)'!K350</f>
        <v>0</v>
      </c>
      <c r="M112" s="24" t="str">
        <f>'様式Ⅲ－1(女子)'!O350</f>
        <v/>
      </c>
      <c r="N112" s="24">
        <f>'様式Ⅲ－1(女子)'!K351</f>
        <v>0</v>
      </c>
      <c r="O112" s="24" t="str">
        <f>'様式Ⅲ－1(女子)'!O351</f>
        <v/>
      </c>
    </row>
    <row r="113" spans="1:15">
      <c r="A113" s="20">
        <v>112</v>
      </c>
      <c r="B113" s="24" t="str">
        <f>'様式Ⅲ－1(女子)'!H352</f>
        <v/>
      </c>
      <c r="C113" s="24" t="str">
        <f>CONCATENATE('様式Ⅲ－1(女子)'!D352," (",'様式Ⅲ－1(女子)'!F352,")")</f>
        <v xml:space="preserve"> ()</v>
      </c>
      <c r="D113" s="24" t="str">
        <f>'様式Ⅲ－1(女子)'!E352</f>
        <v/>
      </c>
      <c r="E113" s="24">
        <v>2</v>
      </c>
      <c r="F113" s="24">
        <f>基本情報登録!$D$8</f>
        <v>0</v>
      </c>
      <c r="G113" s="24" t="str">
        <f>基本情報登録!$D$10</f>
        <v/>
      </c>
      <c r="H113" s="24" t="e">
        <f>'様式Ⅲ－1(女子)'!G352</f>
        <v>#N/A</v>
      </c>
      <c r="I113" s="24">
        <f>'様式Ⅲ－1(女子)'!C352</f>
        <v>0</v>
      </c>
      <c r="J113" s="24">
        <f>'様式Ⅲ－1(女子)'!K352</f>
        <v>0</v>
      </c>
      <c r="K113" s="24" t="str">
        <f>'様式Ⅲ－1(女子)'!O352</f>
        <v/>
      </c>
      <c r="L113" s="24">
        <f>'様式Ⅲ－1(女子)'!K353</f>
        <v>0</v>
      </c>
      <c r="M113" s="24" t="str">
        <f>'様式Ⅲ－1(女子)'!O353</f>
        <v/>
      </c>
      <c r="N113" s="24">
        <f>'様式Ⅲ－1(女子)'!K354</f>
        <v>0</v>
      </c>
      <c r="O113" s="24" t="str">
        <f>'様式Ⅲ－1(女子)'!O354</f>
        <v/>
      </c>
    </row>
    <row r="114" spans="1:15">
      <c r="A114" s="20">
        <v>113</v>
      </c>
      <c r="B114" s="24" t="str">
        <f>'様式Ⅲ－1(女子)'!H355</f>
        <v/>
      </c>
      <c r="C114" s="24" t="str">
        <f>CONCATENATE('様式Ⅲ－1(女子)'!D355," (",'様式Ⅲ－1(女子)'!F355,")")</f>
        <v xml:space="preserve"> ()</v>
      </c>
      <c r="D114" s="24" t="str">
        <f>'様式Ⅲ－1(女子)'!E355</f>
        <v/>
      </c>
      <c r="E114" s="24">
        <v>2</v>
      </c>
      <c r="F114" s="24">
        <f>基本情報登録!$D$8</f>
        <v>0</v>
      </c>
      <c r="G114" s="24" t="str">
        <f>基本情報登録!$D$10</f>
        <v/>
      </c>
      <c r="H114" s="24" t="e">
        <f>'様式Ⅲ－1(女子)'!G355</f>
        <v>#N/A</v>
      </c>
      <c r="I114" s="24">
        <f>'様式Ⅲ－1(女子)'!C355</f>
        <v>0</v>
      </c>
      <c r="J114" s="24">
        <f>'様式Ⅲ－1(女子)'!K355</f>
        <v>0</v>
      </c>
      <c r="K114" s="24" t="str">
        <f>'様式Ⅲ－1(女子)'!O355</f>
        <v/>
      </c>
      <c r="L114" s="24">
        <f>'様式Ⅲ－1(女子)'!K356</f>
        <v>0</v>
      </c>
      <c r="M114" s="24" t="str">
        <f>'様式Ⅲ－1(女子)'!O356</f>
        <v/>
      </c>
      <c r="N114" s="24">
        <f>'様式Ⅲ－1(女子)'!K357</f>
        <v>0</v>
      </c>
      <c r="O114" s="24" t="str">
        <f>'様式Ⅲ－1(女子)'!O357</f>
        <v/>
      </c>
    </row>
    <row r="115" spans="1:15">
      <c r="A115" s="20">
        <v>114</v>
      </c>
      <c r="B115" s="24" t="str">
        <f>'様式Ⅲ－1(女子)'!H358</f>
        <v/>
      </c>
      <c r="C115" s="24" t="str">
        <f>CONCATENATE('様式Ⅲ－1(女子)'!D358," (",'様式Ⅲ－1(女子)'!F358,")")</f>
        <v xml:space="preserve"> ()</v>
      </c>
      <c r="D115" s="24" t="str">
        <f>'様式Ⅲ－1(女子)'!E358</f>
        <v/>
      </c>
      <c r="E115" s="24">
        <v>2</v>
      </c>
      <c r="F115" s="24">
        <f>基本情報登録!$D$8</f>
        <v>0</v>
      </c>
      <c r="G115" s="24" t="str">
        <f>基本情報登録!$D$10</f>
        <v/>
      </c>
      <c r="H115" s="24" t="e">
        <f>'様式Ⅲ－1(女子)'!G358</f>
        <v>#N/A</v>
      </c>
      <c r="I115" s="24">
        <f>'様式Ⅲ－1(女子)'!C358</f>
        <v>0</v>
      </c>
      <c r="J115" s="24">
        <f>'様式Ⅲ－1(女子)'!K358</f>
        <v>0</v>
      </c>
      <c r="K115" s="24" t="str">
        <f>'様式Ⅲ－1(女子)'!O358</f>
        <v/>
      </c>
      <c r="L115" s="24">
        <f>'様式Ⅲ－1(女子)'!K359</f>
        <v>0</v>
      </c>
      <c r="M115" s="24" t="str">
        <f>'様式Ⅲ－1(女子)'!O359</f>
        <v/>
      </c>
      <c r="N115" s="24">
        <f>'様式Ⅲ－1(女子)'!K360</f>
        <v>0</v>
      </c>
      <c r="O115" s="24" t="str">
        <f>'様式Ⅲ－1(女子)'!O360</f>
        <v/>
      </c>
    </row>
    <row r="116" spans="1:15">
      <c r="A116" s="20">
        <v>115</v>
      </c>
      <c r="B116" s="24" t="str">
        <f>'様式Ⅲ－1(女子)'!H361</f>
        <v/>
      </c>
      <c r="C116" s="24" t="str">
        <f>CONCATENATE('様式Ⅲ－1(女子)'!D361," (",'様式Ⅲ－1(女子)'!F361,")")</f>
        <v xml:space="preserve"> ()</v>
      </c>
      <c r="D116" s="24" t="str">
        <f>'様式Ⅲ－1(女子)'!E361</f>
        <v/>
      </c>
      <c r="E116" s="24">
        <v>2</v>
      </c>
      <c r="F116" s="24">
        <f>基本情報登録!$D$8</f>
        <v>0</v>
      </c>
      <c r="G116" s="24" t="str">
        <f>基本情報登録!$D$10</f>
        <v/>
      </c>
      <c r="H116" s="24" t="e">
        <f>'様式Ⅲ－1(女子)'!G361</f>
        <v>#N/A</v>
      </c>
      <c r="I116" s="24">
        <f>'様式Ⅲ－1(女子)'!C361</f>
        <v>0</v>
      </c>
      <c r="J116" s="24">
        <f>'様式Ⅲ－1(女子)'!K361</f>
        <v>0</v>
      </c>
      <c r="K116" s="24" t="str">
        <f>'様式Ⅲ－1(女子)'!O361</f>
        <v/>
      </c>
      <c r="L116" s="24">
        <f>'様式Ⅲ－1(女子)'!K362</f>
        <v>0</v>
      </c>
      <c r="M116" s="24" t="str">
        <f>'様式Ⅲ－1(女子)'!O362</f>
        <v/>
      </c>
      <c r="N116" s="24">
        <f>'様式Ⅲ－1(女子)'!K363</f>
        <v>0</v>
      </c>
      <c r="O116" s="24" t="str">
        <f>'様式Ⅲ－1(女子)'!O363</f>
        <v/>
      </c>
    </row>
    <row r="117" spans="1:15">
      <c r="A117" s="20">
        <v>116</v>
      </c>
      <c r="B117" s="24" t="str">
        <f>'様式Ⅲ－1(女子)'!H364</f>
        <v/>
      </c>
      <c r="C117" s="24" t="str">
        <f>CONCATENATE('様式Ⅲ－1(女子)'!D364," (",'様式Ⅲ－1(女子)'!F364,")")</f>
        <v xml:space="preserve"> ()</v>
      </c>
      <c r="D117" s="24" t="str">
        <f>'様式Ⅲ－1(女子)'!E364</f>
        <v/>
      </c>
      <c r="E117" s="24">
        <v>2</v>
      </c>
      <c r="F117" s="24">
        <f>基本情報登録!$D$8</f>
        <v>0</v>
      </c>
      <c r="G117" s="24" t="str">
        <f>基本情報登録!$D$10</f>
        <v/>
      </c>
      <c r="H117" s="24" t="e">
        <f>'様式Ⅲ－1(女子)'!G364</f>
        <v>#N/A</v>
      </c>
      <c r="I117" s="24">
        <f>'様式Ⅲ－1(女子)'!C364</f>
        <v>0</v>
      </c>
      <c r="J117" s="24">
        <f>'様式Ⅲ－1(女子)'!K364</f>
        <v>0</v>
      </c>
      <c r="K117" s="24" t="str">
        <f>'様式Ⅲ－1(女子)'!O364</f>
        <v/>
      </c>
      <c r="L117" s="24">
        <f>'様式Ⅲ－1(女子)'!K365</f>
        <v>0</v>
      </c>
      <c r="M117" s="24" t="str">
        <f>'様式Ⅲ－1(女子)'!O365</f>
        <v/>
      </c>
      <c r="N117" s="24">
        <f>'様式Ⅲ－1(女子)'!K366</f>
        <v>0</v>
      </c>
      <c r="O117" s="24" t="str">
        <f>'様式Ⅲ－1(女子)'!O366</f>
        <v/>
      </c>
    </row>
    <row r="118" spans="1:15">
      <c r="A118" s="20">
        <v>117</v>
      </c>
      <c r="B118" s="24" t="str">
        <f>'様式Ⅲ－1(女子)'!H367</f>
        <v/>
      </c>
      <c r="C118" s="24" t="str">
        <f>CONCATENATE('様式Ⅲ－1(女子)'!D367," (",'様式Ⅲ－1(女子)'!F367,")")</f>
        <v xml:space="preserve"> ()</v>
      </c>
      <c r="D118" s="24" t="str">
        <f>'様式Ⅲ－1(女子)'!E367</f>
        <v/>
      </c>
      <c r="E118" s="24">
        <v>2</v>
      </c>
      <c r="F118" s="24">
        <f>基本情報登録!$D$8</f>
        <v>0</v>
      </c>
      <c r="G118" s="24" t="str">
        <f>基本情報登録!$D$10</f>
        <v/>
      </c>
      <c r="H118" s="24" t="e">
        <f>'様式Ⅲ－1(女子)'!G367</f>
        <v>#N/A</v>
      </c>
      <c r="I118" s="24">
        <f>'様式Ⅲ－1(女子)'!C367</f>
        <v>0</v>
      </c>
      <c r="J118" s="24">
        <f>'様式Ⅲ－1(女子)'!K367</f>
        <v>0</v>
      </c>
      <c r="K118" s="24" t="str">
        <f>'様式Ⅲ－1(女子)'!O367</f>
        <v/>
      </c>
      <c r="L118" s="24">
        <f>'様式Ⅲ－1(女子)'!K368</f>
        <v>0</v>
      </c>
      <c r="M118" s="24" t="str">
        <f>'様式Ⅲ－1(女子)'!O368</f>
        <v/>
      </c>
      <c r="N118" s="24">
        <f>'様式Ⅲ－1(女子)'!K369</f>
        <v>0</v>
      </c>
      <c r="O118" s="24" t="str">
        <f>'様式Ⅲ－1(女子)'!O369</f>
        <v/>
      </c>
    </row>
    <row r="119" spans="1:15">
      <c r="A119" s="20">
        <v>118</v>
      </c>
      <c r="B119" s="24" t="str">
        <f>'様式Ⅲ－1(女子)'!H370</f>
        <v/>
      </c>
      <c r="C119" s="24" t="str">
        <f>CONCATENATE('様式Ⅲ－1(女子)'!D370," (",'様式Ⅲ－1(女子)'!F370,")")</f>
        <v xml:space="preserve"> ()</v>
      </c>
      <c r="D119" s="24" t="str">
        <f>'様式Ⅲ－1(女子)'!E370</f>
        <v/>
      </c>
      <c r="E119" s="24">
        <v>2</v>
      </c>
      <c r="F119" s="24">
        <f>基本情報登録!$D$8</f>
        <v>0</v>
      </c>
      <c r="G119" s="24" t="str">
        <f>基本情報登録!$D$10</f>
        <v/>
      </c>
      <c r="H119" s="24" t="e">
        <f>'様式Ⅲ－1(女子)'!G370</f>
        <v>#N/A</v>
      </c>
      <c r="I119" s="24">
        <f>'様式Ⅲ－1(女子)'!C370</f>
        <v>0</v>
      </c>
      <c r="J119" s="24">
        <f>'様式Ⅲ－1(女子)'!K370</f>
        <v>0</v>
      </c>
      <c r="K119" s="24" t="str">
        <f>'様式Ⅲ－1(女子)'!O370</f>
        <v/>
      </c>
      <c r="L119" s="24">
        <f>'様式Ⅲ－1(女子)'!K371</f>
        <v>0</v>
      </c>
      <c r="M119" s="24" t="str">
        <f>'様式Ⅲ－1(女子)'!O371</f>
        <v/>
      </c>
      <c r="N119" s="24">
        <f>'様式Ⅲ－1(女子)'!K372</f>
        <v>0</v>
      </c>
      <c r="O119" s="24" t="str">
        <f>'様式Ⅲ－1(女子)'!O372</f>
        <v/>
      </c>
    </row>
    <row r="120" spans="1:15">
      <c r="A120" s="20">
        <v>119</v>
      </c>
      <c r="B120" s="24" t="str">
        <f>'様式Ⅲ－1(女子)'!H373</f>
        <v/>
      </c>
      <c r="C120" s="24" t="str">
        <f>CONCATENATE('様式Ⅲ－1(女子)'!D373," (",'様式Ⅲ－1(女子)'!F373,")")</f>
        <v xml:space="preserve"> ()</v>
      </c>
      <c r="D120" s="24" t="str">
        <f>'様式Ⅲ－1(女子)'!E373</f>
        <v/>
      </c>
      <c r="E120" s="24">
        <v>2</v>
      </c>
      <c r="F120" s="24">
        <f>基本情報登録!$D$8</f>
        <v>0</v>
      </c>
      <c r="G120" s="24" t="str">
        <f>基本情報登録!$D$10</f>
        <v/>
      </c>
      <c r="H120" s="24" t="e">
        <f>'様式Ⅲ－1(女子)'!G373</f>
        <v>#N/A</v>
      </c>
      <c r="I120" s="24">
        <f>'様式Ⅲ－1(女子)'!C373</f>
        <v>0</v>
      </c>
      <c r="J120" s="24">
        <f>'様式Ⅲ－1(女子)'!K373</f>
        <v>0</v>
      </c>
      <c r="K120" s="24" t="str">
        <f>'様式Ⅲ－1(女子)'!O373</f>
        <v/>
      </c>
      <c r="L120" s="24">
        <f>'様式Ⅲ－1(女子)'!K374</f>
        <v>0</v>
      </c>
      <c r="M120" s="24" t="str">
        <f>'様式Ⅲ－1(女子)'!O374</f>
        <v/>
      </c>
      <c r="N120" s="24">
        <f>'様式Ⅲ－1(女子)'!K375</f>
        <v>0</v>
      </c>
      <c r="O120" s="24" t="str">
        <f>'様式Ⅲ－1(女子)'!O375</f>
        <v/>
      </c>
    </row>
    <row r="121" spans="1:15">
      <c r="A121" s="20">
        <v>120</v>
      </c>
      <c r="B121" s="24" t="str">
        <f>'様式Ⅲ－1(女子)'!H376</f>
        <v/>
      </c>
      <c r="C121" s="24" t="str">
        <f>CONCATENATE('様式Ⅲ－1(女子)'!D376," (",'様式Ⅲ－1(女子)'!F376,")")</f>
        <v xml:space="preserve"> ()</v>
      </c>
      <c r="D121" s="24" t="str">
        <f>'様式Ⅲ－1(女子)'!E376</f>
        <v/>
      </c>
      <c r="E121" s="24">
        <v>2</v>
      </c>
      <c r="F121" s="24">
        <f>基本情報登録!$D$8</f>
        <v>0</v>
      </c>
      <c r="G121" s="24" t="str">
        <f>基本情報登録!$D$10</f>
        <v/>
      </c>
      <c r="H121" s="24" t="e">
        <f>'様式Ⅲ－1(女子)'!G376</f>
        <v>#N/A</v>
      </c>
      <c r="I121" s="24">
        <f>'様式Ⅲ－1(女子)'!C376</f>
        <v>0</v>
      </c>
      <c r="J121" s="24">
        <f>'様式Ⅲ－1(女子)'!K376</f>
        <v>0</v>
      </c>
      <c r="K121" s="24" t="str">
        <f>'様式Ⅲ－1(女子)'!O376</f>
        <v/>
      </c>
      <c r="L121" s="24">
        <f>'様式Ⅲ－1(女子)'!K377</f>
        <v>0</v>
      </c>
      <c r="M121" s="24" t="str">
        <f>'様式Ⅲ－1(女子)'!O377</f>
        <v/>
      </c>
      <c r="N121" s="24">
        <f>'様式Ⅲ－1(女子)'!K378</f>
        <v>0</v>
      </c>
      <c r="O121" s="24" t="str">
        <f>'様式Ⅲ－1(女子)'!O378</f>
        <v/>
      </c>
    </row>
    <row r="122" spans="1:15">
      <c r="A122" s="20">
        <v>121</v>
      </c>
      <c r="B122" s="24" t="str">
        <f>'様式Ⅲ－1(女子)'!H379</f>
        <v/>
      </c>
      <c r="C122" s="24" t="str">
        <f>CONCATENATE('様式Ⅲ－1(女子)'!D379," (",'様式Ⅲ－1(女子)'!F379,")")</f>
        <v xml:space="preserve"> ()</v>
      </c>
      <c r="D122" s="24" t="str">
        <f>'様式Ⅲ－1(女子)'!E379</f>
        <v/>
      </c>
      <c r="E122" s="24">
        <v>2</v>
      </c>
      <c r="F122" s="24">
        <f>基本情報登録!$D$8</f>
        <v>0</v>
      </c>
      <c r="G122" s="24" t="str">
        <f>基本情報登録!$D$10</f>
        <v/>
      </c>
      <c r="H122" s="24" t="e">
        <f>'様式Ⅲ－1(女子)'!G379</f>
        <v>#N/A</v>
      </c>
      <c r="I122" s="24">
        <f>'様式Ⅲ－1(女子)'!C379</f>
        <v>0</v>
      </c>
      <c r="J122" s="24">
        <f>'様式Ⅲ－1(女子)'!K379</f>
        <v>0</v>
      </c>
      <c r="K122" s="24" t="str">
        <f>'様式Ⅲ－1(女子)'!O379</f>
        <v/>
      </c>
      <c r="L122" s="24">
        <f>'様式Ⅲ－1(女子)'!K380</f>
        <v>0</v>
      </c>
      <c r="M122" s="24" t="str">
        <f>'様式Ⅲ－1(女子)'!O380</f>
        <v/>
      </c>
      <c r="N122" s="24">
        <f>'様式Ⅲ－1(女子)'!K381</f>
        <v>0</v>
      </c>
      <c r="O122" s="24" t="str">
        <f>'様式Ⅲ－1(女子)'!O381</f>
        <v/>
      </c>
    </row>
    <row r="123" spans="1:15">
      <c r="A123" s="20">
        <v>122</v>
      </c>
      <c r="B123" s="24" t="str">
        <f>'様式Ⅲ－1(女子)'!H382</f>
        <v/>
      </c>
      <c r="C123" s="24" t="str">
        <f>CONCATENATE('様式Ⅲ－1(女子)'!D382," (",'様式Ⅲ－1(女子)'!F382,")")</f>
        <v xml:space="preserve"> ()</v>
      </c>
      <c r="D123" s="24" t="str">
        <f>'様式Ⅲ－1(女子)'!E382</f>
        <v/>
      </c>
      <c r="E123" s="24">
        <v>2</v>
      </c>
      <c r="F123" s="24">
        <f>基本情報登録!$D$8</f>
        <v>0</v>
      </c>
      <c r="G123" s="24" t="str">
        <f>基本情報登録!$D$10</f>
        <v/>
      </c>
      <c r="H123" s="24" t="e">
        <f>'様式Ⅲ－1(女子)'!G382</f>
        <v>#N/A</v>
      </c>
      <c r="I123" s="24">
        <f>'様式Ⅲ－1(女子)'!C382</f>
        <v>0</v>
      </c>
      <c r="J123" s="24">
        <f>'様式Ⅲ－1(女子)'!K382</f>
        <v>0</v>
      </c>
      <c r="K123" s="24" t="str">
        <f>'様式Ⅲ－1(女子)'!O382</f>
        <v/>
      </c>
      <c r="L123" s="24">
        <f>'様式Ⅲ－1(女子)'!K383</f>
        <v>0</v>
      </c>
      <c r="M123" s="24" t="str">
        <f>'様式Ⅲ－1(女子)'!O383</f>
        <v/>
      </c>
      <c r="N123" s="24">
        <f>'様式Ⅲ－1(女子)'!K384</f>
        <v>0</v>
      </c>
      <c r="O123" s="24" t="str">
        <f>'様式Ⅲ－1(女子)'!O384</f>
        <v/>
      </c>
    </row>
    <row r="124" spans="1:15">
      <c r="A124" s="20">
        <v>123</v>
      </c>
      <c r="B124" s="24" t="str">
        <f>'様式Ⅲ－1(女子)'!H385</f>
        <v/>
      </c>
      <c r="C124" s="24" t="str">
        <f>CONCATENATE('様式Ⅲ－1(女子)'!D385," (",'様式Ⅲ－1(女子)'!F385,")")</f>
        <v xml:space="preserve"> ()</v>
      </c>
      <c r="D124" s="24" t="str">
        <f>'様式Ⅲ－1(女子)'!E385</f>
        <v/>
      </c>
      <c r="E124" s="24">
        <v>2</v>
      </c>
      <c r="F124" s="24">
        <f>基本情報登録!$D$8</f>
        <v>0</v>
      </c>
      <c r="G124" s="24" t="str">
        <f>基本情報登録!$D$10</f>
        <v/>
      </c>
      <c r="H124" s="24" t="e">
        <f>'様式Ⅲ－1(女子)'!G385</f>
        <v>#N/A</v>
      </c>
      <c r="I124" s="24">
        <f>'様式Ⅲ－1(女子)'!C385</f>
        <v>0</v>
      </c>
      <c r="J124" s="24">
        <f>'様式Ⅲ－1(女子)'!K385</f>
        <v>0</v>
      </c>
      <c r="K124" s="24" t="str">
        <f>'様式Ⅲ－1(女子)'!O385</f>
        <v/>
      </c>
      <c r="L124" s="24">
        <f>'様式Ⅲ－1(女子)'!K386</f>
        <v>0</v>
      </c>
      <c r="M124" s="24" t="str">
        <f>'様式Ⅲ－1(女子)'!O386</f>
        <v/>
      </c>
      <c r="N124" s="24">
        <f>'様式Ⅲ－1(女子)'!K387</f>
        <v>0</v>
      </c>
      <c r="O124" s="24" t="str">
        <f>'様式Ⅲ－1(女子)'!O387</f>
        <v/>
      </c>
    </row>
    <row r="125" spans="1:15">
      <c r="A125" s="20">
        <v>124</v>
      </c>
      <c r="B125" s="24" t="str">
        <f>'様式Ⅲ－1(女子)'!H388</f>
        <v/>
      </c>
      <c r="C125" s="24" t="str">
        <f>CONCATENATE('様式Ⅲ－1(女子)'!D388," (",'様式Ⅲ－1(女子)'!F388,")")</f>
        <v xml:space="preserve"> ()</v>
      </c>
      <c r="D125" s="24" t="str">
        <f>'様式Ⅲ－1(女子)'!E388</f>
        <v/>
      </c>
      <c r="E125" s="24">
        <v>2</v>
      </c>
      <c r="F125" s="24">
        <f>基本情報登録!$D$8</f>
        <v>0</v>
      </c>
      <c r="G125" s="24" t="str">
        <f>基本情報登録!$D$10</f>
        <v/>
      </c>
      <c r="H125" s="24" t="e">
        <f>'様式Ⅲ－1(女子)'!G388</f>
        <v>#N/A</v>
      </c>
      <c r="I125" s="24">
        <f>'様式Ⅲ－1(女子)'!C388</f>
        <v>0</v>
      </c>
      <c r="J125" s="24">
        <f>'様式Ⅲ－1(女子)'!K388</f>
        <v>0</v>
      </c>
      <c r="K125" s="24" t="str">
        <f>'様式Ⅲ－1(女子)'!O388</f>
        <v/>
      </c>
      <c r="L125" s="24">
        <f>'様式Ⅲ－1(女子)'!K389</f>
        <v>0</v>
      </c>
      <c r="M125" s="24" t="str">
        <f>'様式Ⅲ－1(女子)'!O389</f>
        <v/>
      </c>
      <c r="N125" s="24">
        <f>'様式Ⅲ－1(女子)'!K390</f>
        <v>0</v>
      </c>
      <c r="O125" s="24" t="str">
        <f>'様式Ⅲ－1(女子)'!O390</f>
        <v/>
      </c>
    </row>
    <row r="126" spans="1:15">
      <c r="A126" s="20">
        <v>125</v>
      </c>
      <c r="B126" s="24" t="str">
        <f>'様式Ⅲ－1(女子)'!H391</f>
        <v/>
      </c>
      <c r="C126" s="24" t="str">
        <f>CONCATENATE('様式Ⅲ－1(女子)'!D391," (",'様式Ⅲ－1(女子)'!F391,")")</f>
        <v xml:space="preserve"> ()</v>
      </c>
      <c r="D126" s="24" t="str">
        <f>'様式Ⅲ－1(女子)'!E391</f>
        <v/>
      </c>
      <c r="E126" s="24">
        <v>2</v>
      </c>
      <c r="F126" s="24">
        <f>基本情報登録!$D$8</f>
        <v>0</v>
      </c>
      <c r="G126" s="24" t="str">
        <f>基本情報登録!$D$10</f>
        <v/>
      </c>
      <c r="H126" s="24" t="e">
        <f>'様式Ⅲ－1(女子)'!G391</f>
        <v>#N/A</v>
      </c>
      <c r="I126" s="24">
        <f>'様式Ⅲ－1(女子)'!C391</f>
        <v>0</v>
      </c>
      <c r="J126" s="24">
        <f>'様式Ⅲ－1(女子)'!K391</f>
        <v>0</v>
      </c>
      <c r="K126" s="24" t="str">
        <f>'様式Ⅲ－1(女子)'!O391</f>
        <v/>
      </c>
      <c r="L126" s="24">
        <f>'様式Ⅲ－1(女子)'!K392</f>
        <v>0</v>
      </c>
      <c r="M126" s="24" t="str">
        <f>'様式Ⅲ－1(女子)'!O392</f>
        <v/>
      </c>
      <c r="N126" s="24">
        <f>'様式Ⅲ－1(女子)'!K393</f>
        <v>0</v>
      </c>
      <c r="O126" s="24" t="str">
        <f>'様式Ⅲ－1(女子)'!O393</f>
        <v/>
      </c>
    </row>
    <row r="127" spans="1:15">
      <c r="A127" s="20">
        <v>126</v>
      </c>
      <c r="B127" s="24" t="str">
        <f>'様式Ⅲ－1(女子)'!H394</f>
        <v/>
      </c>
      <c r="C127" s="24" t="str">
        <f>CONCATENATE('様式Ⅲ－1(女子)'!D394," (",'様式Ⅲ－1(女子)'!F394,")")</f>
        <v xml:space="preserve"> ()</v>
      </c>
      <c r="D127" s="24" t="str">
        <f>'様式Ⅲ－1(女子)'!E394</f>
        <v/>
      </c>
      <c r="E127" s="24">
        <v>2</v>
      </c>
      <c r="F127" s="24">
        <f>基本情報登録!$D$8</f>
        <v>0</v>
      </c>
      <c r="G127" s="24" t="str">
        <f>基本情報登録!$D$10</f>
        <v/>
      </c>
      <c r="H127" s="24" t="e">
        <f>'様式Ⅲ－1(女子)'!G394</f>
        <v>#N/A</v>
      </c>
      <c r="I127" s="24">
        <f>'様式Ⅲ－1(女子)'!C394</f>
        <v>0</v>
      </c>
      <c r="J127" s="24">
        <f>'様式Ⅲ－1(女子)'!K394</f>
        <v>0</v>
      </c>
      <c r="K127" s="24" t="str">
        <f>'様式Ⅲ－1(女子)'!O394</f>
        <v/>
      </c>
      <c r="L127" s="24">
        <f>'様式Ⅲ－1(女子)'!K395</f>
        <v>0</v>
      </c>
      <c r="M127" s="24" t="str">
        <f>'様式Ⅲ－1(女子)'!O395</f>
        <v/>
      </c>
      <c r="N127" s="24">
        <f>'様式Ⅲ－1(女子)'!K396</f>
        <v>0</v>
      </c>
      <c r="O127" s="24" t="str">
        <f>'様式Ⅲ－1(女子)'!O396</f>
        <v/>
      </c>
    </row>
    <row r="128" spans="1:15">
      <c r="A128" s="20">
        <v>127</v>
      </c>
      <c r="B128" s="24" t="str">
        <f>'様式Ⅲ－1(女子)'!H397</f>
        <v/>
      </c>
      <c r="C128" s="24" t="str">
        <f>CONCATENATE('様式Ⅲ－1(女子)'!D397," (",'様式Ⅲ－1(女子)'!F397,")")</f>
        <v xml:space="preserve"> ()</v>
      </c>
      <c r="D128" s="24" t="str">
        <f>'様式Ⅲ－1(女子)'!E397</f>
        <v/>
      </c>
      <c r="E128" s="24">
        <v>2</v>
      </c>
      <c r="F128" s="24">
        <f>基本情報登録!$D$8</f>
        <v>0</v>
      </c>
      <c r="G128" s="24" t="str">
        <f>基本情報登録!$D$10</f>
        <v/>
      </c>
      <c r="H128" s="24" t="e">
        <f>'様式Ⅲ－1(女子)'!G397</f>
        <v>#N/A</v>
      </c>
      <c r="I128" s="24">
        <f>'様式Ⅲ－1(女子)'!C397</f>
        <v>0</v>
      </c>
      <c r="J128" s="24">
        <f>'様式Ⅲ－1(女子)'!K397</f>
        <v>0</v>
      </c>
      <c r="K128" s="24" t="str">
        <f>'様式Ⅲ－1(女子)'!O397</f>
        <v/>
      </c>
      <c r="L128" s="24">
        <f>'様式Ⅲ－1(女子)'!K398</f>
        <v>0</v>
      </c>
      <c r="M128" s="24" t="str">
        <f>'様式Ⅲ－1(女子)'!O398</f>
        <v/>
      </c>
      <c r="N128" s="24">
        <f>'様式Ⅲ－1(女子)'!K399</f>
        <v>0</v>
      </c>
      <c r="O128" s="24" t="str">
        <f>'様式Ⅲ－1(女子)'!O399</f>
        <v/>
      </c>
    </row>
    <row r="129" spans="1:15">
      <c r="A129" s="20">
        <v>128</v>
      </c>
      <c r="B129" s="24" t="str">
        <f>'様式Ⅲ－1(女子)'!H400</f>
        <v/>
      </c>
      <c r="C129" s="24" t="str">
        <f>CONCATENATE('様式Ⅲ－1(女子)'!D400," (",'様式Ⅲ－1(女子)'!F400,")")</f>
        <v xml:space="preserve"> ()</v>
      </c>
      <c r="D129" s="24" t="str">
        <f>'様式Ⅲ－1(女子)'!E400</f>
        <v/>
      </c>
      <c r="E129" s="24">
        <v>2</v>
      </c>
      <c r="F129" s="24">
        <f>基本情報登録!$D$8</f>
        <v>0</v>
      </c>
      <c r="G129" s="24" t="str">
        <f>基本情報登録!$D$10</f>
        <v/>
      </c>
      <c r="H129" s="24" t="e">
        <f>'様式Ⅲ－1(女子)'!G400</f>
        <v>#N/A</v>
      </c>
      <c r="I129" s="24">
        <f>'様式Ⅲ－1(女子)'!C400</f>
        <v>0</v>
      </c>
      <c r="J129" s="24">
        <f>'様式Ⅲ－1(女子)'!K400</f>
        <v>0</v>
      </c>
      <c r="K129" s="24" t="str">
        <f>'様式Ⅲ－1(女子)'!O400</f>
        <v/>
      </c>
      <c r="L129" s="24">
        <f>'様式Ⅲ－1(女子)'!K401</f>
        <v>0</v>
      </c>
      <c r="M129" s="24" t="str">
        <f>'様式Ⅲ－1(女子)'!O401</f>
        <v/>
      </c>
      <c r="N129" s="24">
        <f>'様式Ⅲ－1(女子)'!K402</f>
        <v>0</v>
      </c>
      <c r="O129" s="24" t="str">
        <f>'様式Ⅲ－1(女子)'!O402</f>
        <v/>
      </c>
    </row>
    <row r="130" spans="1:15">
      <c r="A130" s="20">
        <v>129</v>
      </c>
      <c r="B130" s="24" t="str">
        <f>'様式Ⅲ－1(女子)'!H403</f>
        <v/>
      </c>
      <c r="C130" s="24" t="str">
        <f>CONCATENATE('様式Ⅲ－1(女子)'!D403," (",'様式Ⅲ－1(女子)'!F403,")")</f>
        <v xml:space="preserve"> ()</v>
      </c>
      <c r="D130" s="24" t="str">
        <f>'様式Ⅲ－1(女子)'!E403</f>
        <v/>
      </c>
      <c r="E130" s="24">
        <v>2</v>
      </c>
      <c r="F130" s="24">
        <f>基本情報登録!$D$8</f>
        <v>0</v>
      </c>
      <c r="G130" s="24" t="str">
        <f>基本情報登録!$D$10</f>
        <v/>
      </c>
      <c r="H130" s="24" t="e">
        <f>'様式Ⅲ－1(女子)'!G403</f>
        <v>#N/A</v>
      </c>
      <c r="I130" s="24">
        <f>'様式Ⅲ－1(女子)'!C403</f>
        <v>0</v>
      </c>
      <c r="J130" s="24">
        <f>'様式Ⅲ－1(女子)'!K403</f>
        <v>0</v>
      </c>
      <c r="K130" s="24" t="str">
        <f>'様式Ⅲ－1(女子)'!O403</f>
        <v/>
      </c>
      <c r="L130" s="24">
        <f>'様式Ⅲ－1(女子)'!K404</f>
        <v>0</v>
      </c>
      <c r="M130" s="24" t="str">
        <f>'様式Ⅲ－1(女子)'!O404</f>
        <v/>
      </c>
      <c r="N130" s="24">
        <f>'様式Ⅲ－1(女子)'!K405</f>
        <v>0</v>
      </c>
      <c r="O130" s="24" t="str">
        <f>'様式Ⅲ－1(女子)'!O405</f>
        <v/>
      </c>
    </row>
    <row r="131" spans="1:15">
      <c r="A131" s="20">
        <v>130</v>
      </c>
      <c r="B131" s="24" t="str">
        <f>'様式Ⅲ－1(女子)'!H406</f>
        <v/>
      </c>
      <c r="C131" s="24" t="str">
        <f>CONCATENATE('様式Ⅲ－1(女子)'!D406," (",'様式Ⅲ－1(女子)'!F406,")")</f>
        <v xml:space="preserve"> ()</v>
      </c>
      <c r="D131" s="24" t="str">
        <f>'様式Ⅲ－1(女子)'!E406</f>
        <v/>
      </c>
      <c r="E131" s="24">
        <v>2</v>
      </c>
      <c r="F131" s="24">
        <f>基本情報登録!$D$8</f>
        <v>0</v>
      </c>
      <c r="G131" s="24" t="str">
        <f>基本情報登録!$D$10</f>
        <v/>
      </c>
      <c r="H131" s="24" t="e">
        <f>'様式Ⅲ－1(女子)'!G406</f>
        <v>#N/A</v>
      </c>
      <c r="I131" s="24">
        <f>'様式Ⅲ－1(女子)'!C406</f>
        <v>0</v>
      </c>
      <c r="J131" s="24">
        <f>'様式Ⅲ－1(女子)'!K406</f>
        <v>0</v>
      </c>
      <c r="K131" s="24" t="str">
        <f>'様式Ⅲ－1(女子)'!O406</f>
        <v/>
      </c>
      <c r="L131" s="24">
        <f>'様式Ⅲ－1(女子)'!K407</f>
        <v>0</v>
      </c>
      <c r="M131" s="24" t="str">
        <f>'様式Ⅲ－1(女子)'!O407</f>
        <v/>
      </c>
      <c r="N131" s="24">
        <f>'様式Ⅲ－1(女子)'!K408</f>
        <v>0</v>
      </c>
      <c r="O131" s="24" t="str">
        <f>'様式Ⅲ－1(女子)'!O408</f>
        <v/>
      </c>
    </row>
    <row r="132" spans="1:15">
      <c r="A132" s="20">
        <v>131</v>
      </c>
      <c r="B132" s="24" t="str">
        <f>'様式Ⅲ－1(女子)'!H409</f>
        <v/>
      </c>
      <c r="C132" s="24" t="str">
        <f>CONCATENATE('様式Ⅲ－1(女子)'!D409," (",'様式Ⅲ－1(女子)'!F409,")")</f>
        <v xml:space="preserve"> ()</v>
      </c>
      <c r="D132" s="24" t="str">
        <f>'様式Ⅲ－1(女子)'!E409</f>
        <v/>
      </c>
      <c r="E132" s="24">
        <v>2</v>
      </c>
      <c r="F132" s="24">
        <f>基本情報登録!$D$8</f>
        <v>0</v>
      </c>
      <c r="G132" s="24" t="str">
        <f>基本情報登録!$D$10</f>
        <v/>
      </c>
      <c r="H132" s="24" t="e">
        <f>'様式Ⅲ－1(女子)'!G409</f>
        <v>#N/A</v>
      </c>
      <c r="I132" s="24">
        <f>'様式Ⅲ－1(女子)'!C409</f>
        <v>0</v>
      </c>
      <c r="J132" s="24">
        <f>'様式Ⅲ－1(女子)'!K409</f>
        <v>0</v>
      </c>
      <c r="K132" s="24" t="str">
        <f>'様式Ⅲ－1(女子)'!O409</f>
        <v/>
      </c>
      <c r="L132" s="24">
        <f>'様式Ⅲ－1(女子)'!K410</f>
        <v>0</v>
      </c>
      <c r="M132" s="24" t="str">
        <f>'様式Ⅲ－1(女子)'!O410</f>
        <v/>
      </c>
      <c r="N132" s="24">
        <f>'様式Ⅲ－1(女子)'!K411</f>
        <v>0</v>
      </c>
      <c r="O132" s="24" t="str">
        <f>'様式Ⅲ－1(女子)'!O411</f>
        <v/>
      </c>
    </row>
    <row r="133" spans="1:15">
      <c r="A133" s="20">
        <v>132</v>
      </c>
      <c r="B133" s="24" t="str">
        <f>'様式Ⅲ－1(女子)'!H412</f>
        <v/>
      </c>
      <c r="C133" s="24" t="str">
        <f>CONCATENATE('様式Ⅲ－1(女子)'!D412," (",'様式Ⅲ－1(女子)'!F412,")")</f>
        <v xml:space="preserve"> ()</v>
      </c>
      <c r="D133" s="24" t="str">
        <f>'様式Ⅲ－1(女子)'!E412</f>
        <v/>
      </c>
      <c r="E133" s="24">
        <v>2</v>
      </c>
      <c r="F133" s="24">
        <f>基本情報登録!$D$8</f>
        <v>0</v>
      </c>
      <c r="G133" s="24" t="str">
        <f>基本情報登録!$D$10</f>
        <v/>
      </c>
      <c r="H133" s="24" t="e">
        <f>'様式Ⅲ－1(女子)'!G412</f>
        <v>#N/A</v>
      </c>
      <c r="I133" s="24">
        <f>'様式Ⅲ－1(女子)'!C412</f>
        <v>0</v>
      </c>
      <c r="J133" s="24">
        <f>'様式Ⅲ－1(女子)'!K412</f>
        <v>0</v>
      </c>
      <c r="K133" s="24" t="str">
        <f>'様式Ⅲ－1(女子)'!O412</f>
        <v/>
      </c>
      <c r="L133" s="24">
        <f>'様式Ⅲ－1(女子)'!K413</f>
        <v>0</v>
      </c>
      <c r="M133" s="24" t="str">
        <f>'様式Ⅲ－1(女子)'!O413</f>
        <v/>
      </c>
      <c r="N133" s="24">
        <f>'様式Ⅲ－1(女子)'!K414</f>
        <v>0</v>
      </c>
      <c r="O133" s="24" t="str">
        <f>'様式Ⅲ－1(女子)'!O414</f>
        <v/>
      </c>
    </row>
    <row r="134" spans="1:15">
      <c r="A134" s="20">
        <v>133</v>
      </c>
      <c r="B134" s="24" t="str">
        <f>'様式Ⅲ－1(女子)'!H415</f>
        <v/>
      </c>
      <c r="C134" s="24" t="str">
        <f>CONCATENATE('様式Ⅲ－1(女子)'!D415," (",'様式Ⅲ－1(女子)'!F415,")")</f>
        <v xml:space="preserve"> ()</v>
      </c>
      <c r="D134" s="24" t="str">
        <f>'様式Ⅲ－1(女子)'!E415</f>
        <v/>
      </c>
      <c r="E134" s="24">
        <v>2</v>
      </c>
      <c r="F134" s="24">
        <f>基本情報登録!$D$8</f>
        <v>0</v>
      </c>
      <c r="G134" s="24" t="str">
        <f>基本情報登録!$D$10</f>
        <v/>
      </c>
      <c r="H134" s="24" t="e">
        <f>'様式Ⅲ－1(女子)'!G415</f>
        <v>#N/A</v>
      </c>
      <c r="I134" s="24">
        <f>'様式Ⅲ－1(女子)'!C415</f>
        <v>0</v>
      </c>
      <c r="J134" s="24">
        <f>'様式Ⅲ－1(女子)'!K415</f>
        <v>0</v>
      </c>
      <c r="K134" s="24" t="str">
        <f>'様式Ⅲ－1(女子)'!O415</f>
        <v/>
      </c>
      <c r="L134" s="24">
        <f>'様式Ⅲ－1(女子)'!K416</f>
        <v>0</v>
      </c>
      <c r="M134" s="24" t="str">
        <f>'様式Ⅲ－1(女子)'!O416</f>
        <v/>
      </c>
      <c r="N134" s="24">
        <f>'様式Ⅲ－1(女子)'!K417</f>
        <v>0</v>
      </c>
      <c r="O134" s="24" t="str">
        <f>'様式Ⅲ－1(女子)'!O417</f>
        <v/>
      </c>
    </row>
    <row r="135" spans="1:15">
      <c r="A135" s="20">
        <v>134</v>
      </c>
      <c r="B135" s="24" t="str">
        <f>'様式Ⅲ－1(女子)'!H418</f>
        <v/>
      </c>
      <c r="C135" s="24" t="str">
        <f>CONCATENATE('様式Ⅲ－1(女子)'!D418," (",'様式Ⅲ－1(女子)'!F418,")")</f>
        <v xml:space="preserve"> ()</v>
      </c>
      <c r="D135" s="24" t="str">
        <f>'様式Ⅲ－1(女子)'!E418</f>
        <v/>
      </c>
      <c r="E135" s="24">
        <v>2</v>
      </c>
      <c r="F135" s="24">
        <f>基本情報登録!$D$8</f>
        <v>0</v>
      </c>
      <c r="G135" s="24" t="str">
        <f>基本情報登録!$D$10</f>
        <v/>
      </c>
      <c r="H135" s="24" t="e">
        <f>'様式Ⅲ－1(女子)'!G418</f>
        <v>#N/A</v>
      </c>
      <c r="I135" s="24">
        <f>'様式Ⅲ－1(女子)'!C418</f>
        <v>0</v>
      </c>
      <c r="J135" s="24">
        <f>'様式Ⅲ－1(女子)'!K418</f>
        <v>0</v>
      </c>
      <c r="K135" s="24" t="str">
        <f>'様式Ⅲ－1(女子)'!O418</f>
        <v/>
      </c>
      <c r="L135" s="24">
        <f>'様式Ⅲ－1(女子)'!K419</f>
        <v>0</v>
      </c>
      <c r="M135" s="24" t="str">
        <f>'様式Ⅲ－1(女子)'!O419</f>
        <v/>
      </c>
      <c r="N135" s="24">
        <f>'様式Ⅲ－1(女子)'!K420</f>
        <v>0</v>
      </c>
      <c r="O135" s="24" t="str">
        <f>'様式Ⅲ－1(女子)'!O420</f>
        <v/>
      </c>
    </row>
    <row r="136" spans="1:15">
      <c r="A136" s="20">
        <v>135</v>
      </c>
      <c r="B136" s="24" t="str">
        <f>'様式Ⅲ－1(女子)'!H421</f>
        <v/>
      </c>
      <c r="C136" s="24" t="str">
        <f>CONCATENATE('様式Ⅲ－1(女子)'!D421," (",'様式Ⅲ－1(女子)'!F421,")")</f>
        <v xml:space="preserve"> ()</v>
      </c>
      <c r="D136" s="24" t="str">
        <f>'様式Ⅲ－1(女子)'!E421</f>
        <v/>
      </c>
      <c r="E136" s="24">
        <v>2</v>
      </c>
      <c r="F136" s="24">
        <f>基本情報登録!$D$8</f>
        <v>0</v>
      </c>
      <c r="G136" s="24" t="str">
        <f>基本情報登録!$D$10</f>
        <v/>
      </c>
      <c r="H136" s="24" t="e">
        <f>'様式Ⅲ－1(女子)'!G421</f>
        <v>#N/A</v>
      </c>
      <c r="I136" s="24">
        <f>'様式Ⅲ－1(女子)'!C421</f>
        <v>0</v>
      </c>
      <c r="J136" s="24">
        <f>'様式Ⅲ－1(女子)'!K421</f>
        <v>0</v>
      </c>
      <c r="K136" s="24" t="str">
        <f>'様式Ⅲ－1(女子)'!O421</f>
        <v/>
      </c>
      <c r="L136" s="24">
        <f>'様式Ⅲ－1(女子)'!K422</f>
        <v>0</v>
      </c>
      <c r="M136" s="24" t="str">
        <f>'様式Ⅲ－1(女子)'!O422</f>
        <v/>
      </c>
      <c r="N136" s="24">
        <f>'様式Ⅲ－1(女子)'!K423</f>
        <v>0</v>
      </c>
      <c r="O136" s="24" t="str">
        <f>'様式Ⅲ－1(女子)'!O423</f>
        <v/>
      </c>
    </row>
    <row r="137" spans="1:15">
      <c r="A137" s="20">
        <v>136</v>
      </c>
      <c r="B137" s="24" t="str">
        <f>'様式Ⅲ－1(女子)'!H424</f>
        <v/>
      </c>
      <c r="C137" s="24" t="str">
        <f>CONCATENATE('様式Ⅲ－1(女子)'!D424," (",'様式Ⅲ－1(女子)'!F424,")")</f>
        <v xml:space="preserve"> ()</v>
      </c>
      <c r="D137" s="24" t="str">
        <f>'様式Ⅲ－1(女子)'!E424</f>
        <v/>
      </c>
      <c r="E137" s="24">
        <v>2</v>
      </c>
      <c r="F137" s="24">
        <f>基本情報登録!$D$8</f>
        <v>0</v>
      </c>
      <c r="G137" s="24" t="str">
        <f>基本情報登録!$D$10</f>
        <v/>
      </c>
      <c r="H137" s="24" t="e">
        <f>'様式Ⅲ－1(女子)'!G424</f>
        <v>#N/A</v>
      </c>
      <c r="I137" s="24">
        <f>'様式Ⅲ－1(女子)'!C424</f>
        <v>0</v>
      </c>
      <c r="J137" s="24">
        <f>'様式Ⅲ－1(女子)'!K424</f>
        <v>0</v>
      </c>
      <c r="K137" s="24" t="str">
        <f>'様式Ⅲ－1(女子)'!O424</f>
        <v/>
      </c>
      <c r="L137" s="24">
        <f>'様式Ⅲ－1(女子)'!K425</f>
        <v>0</v>
      </c>
      <c r="M137" s="24" t="str">
        <f>'様式Ⅲ－1(女子)'!O425</f>
        <v/>
      </c>
      <c r="N137" s="24">
        <f>'様式Ⅲ－1(女子)'!K426</f>
        <v>0</v>
      </c>
      <c r="O137" s="24" t="str">
        <f>'様式Ⅲ－1(女子)'!O426</f>
        <v/>
      </c>
    </row>
    <row r="138" spans="1:15">
      <c r="A138" s="20">
        <v>137</v>
      </c>
      <c r="B138" s="24" t="str">
        <f>'様式Ⅲ－1(女子)'!H427</f>
        <v/>
      </c>
      <c r="C138" s="24" t="str">
        <f>CONCATENATE('様式Ⅲ－1(女子)'!D427," (",'様式Ⅲ－1(女子)'!F427,")")</f>
        <v xml:space="preserve"> ()</v>
      </c>
      <c r="D138" s="24" t="str">
        <f>'様式Ⅲ－1(女子)'!E427</f>
        <v/>
      </c>
      <c r="E138" s="24">
        <v>2</v>
      </c>
      <c r="F138" s="24">
        <f>基本情報登録!$D$8</f>
        <v>0</v>
      </c>
      <c r="G138" s="24" t="str">
        <f>基本情報登録!$D$10</f>
        <v/>
      </c>
      <c r="H138" s="24" t="e">
        <f>'様式Ⅲ－1(女子)'!G427</f>
        <v>#N/A</v>
      </c>
      <c r="I138" s="24">
        <f>'様式Ⅲ－1(女子)'!C427</f>
        <v>0</v>
      </c>
      <c r="J138" s="24">
        <f>'様式Ⅲ－1(女子)'!K427</f>
        <v>0</v>
      </c>
      <c r="K138" s="24" t="str">
        <f>'様式Ⅲ－1(女子)'!O427</f>
        <v/>
      </c>
      <c r="L138" s="24">
        <f>'様式Ⅲ－1(女子)'!K428</f>
        <v>0</v>
      </c>
      <c r="M138" s="24" t="str">
        <f>'様式Ⅲ－1(女子)'!O428</f>
        <v/>
      </c>
      <c r="N138" s="24">
        <f>'様式Ⅲ－1(女子)'!K429</f>
        <v>0</v>
      </c>
      <c r="O138" s="24" t="str">
        <f>'様式Ⅲ－1(女子)'!O429</f>
        <v/>
      </c>
    </row>
    <row r="139" spans="1:15">
      <c r="A139" s="20">
        <v>138</v>
      </c>
      <c r="B139" s="24" t="str">
        <f>'様式Ⅲ－1(女子)'!H430</f>
        <v/>
      </c>
      <c r="C139" s="24" t="str">
        <f>CONCATENATE('様式Ⅲ－1(女子)'!D430," (",'様式Ⅲ－1(女子)'!F430,")")</f>
        <v xml:space="preserve"> ()</v>
      </c>
      <c r="D139" s="24" t="str">
        <f>'様式Ⅲ－1(女子)'!E430</f>
        <v/>
      </c>
      <c r="E139" s="24">
        <v>2</v>
      </c>
      <c r="F139" s="24">
        <f>基本情報登録!$D$8</f>
        <v>0</v>
      </c>
      <c r="G139" s="24" t="str">
        <f>基本情報登録!$D$10</f>
        <v/>
      </c>
      <c r="H139" s="24" t="e">
        <f>'様式Ⅲ－1(女子)'!G430</f>
        <v>#N/A</v>
      </c>
      <c r="I139" s="24">
        <f>'様式Ⅲ－1(女子)'!C430</f>
        <v>0</v>
      </c>
      <c r="J139" s="24">
        <f>'様式Ⅲ－1(女子)'!K430</f>
        <v>0</v>
      </c>
      <c r="K139" s="24" t="str">
        <f>'様式Ⅲ－1(女子)'!O430</f>
        <v/>
      </c>
      <c r="L139" s="24">
        <f>'様式Ⅲ－1(女子)'!K431</f>
        <v>0</v>
      </c>
      <c r="M139" s="24" t="str">
        <f>'様式Ⅲ－1(女子)'!O431</f>
        <v/>
      </c>
      <c r="N139" s="24">
        <f>'様式Ⅲ－1(女子)'!K432</f>
        <v>0</v>
      </c>
      <c r="O139" s="24" t="str">
        <f>'様式Ⅲ－1(女子)'!O432</f>
        <v/>
      </c>
    </row>
    <row r="140" spans="1:15">
      <c r="A140" s="20">
        <v>139</v>
      </c>
      <c r="B140" s="24" t="str">
        <f>'様式Ⅲ－1(女子)'!H433</f>
        <v/>
      </c>
      <c r="C140" s="24" t="str">
        <f>CONCATENATE('様式Ⅲ－1(女子)'!D433," (",'様式Ⅲ－1(女子)'!F433,")")</f>
        <v xml:space="preserve"> ()</v>
      </c>
      <c r="D140" s="24" t="str">
        <f>'様式Ⅲ－1(女子)'!E433</f>
        <v/>
      </c>
      <c r="E140" s="24">
        <v>2</v>
      </c>
      <c r="F140" s="24">
        <f>基本情報登録!$D$8</f>
        <v>0</v>
      </c>
      <c r="G140" s="24" t="str">
        <f>基本情報登録!$D$10</f>
        <v/>
      </c>
      <c r="H140" s="24" t="e">
        <f>'様式Ⅲ－1(女子)'!G433</f>
        <v>#N/A</v>
      </c>
      <c r="I140" s="24">
        <f>'様式Ⅲ－1(女子)'!C433</f>
        <v>0</v>
      </c>
      <c r="J140" s="24">
        <f>'様式Ⅲ－1(女子)'!K433</f>
        <v>0</v>
      </c>
      <c r="K140" s="24" t="str">
        <f>'様式Ⅲ－1(女子)'!O433</f>
        <v/>
      </c>
      <c r="L140" s="24">
        <f>'様式Ⅲ－1(女子)'!K434</f>
        <v>0</v>
      </c>
      <c r="M140" s="24" t="str">
        <f>'様式Ⅲ－1(女子)'!O434</f>
        <v/>
      </c>
      <c r="N140" s="24">
        <f>'様式Ⅲ－1(女子)'!K435</f>
        <v>0</v>
      </c>
      <c r="O140" s="24" t="str">
        <f>'様式Ⅲ－1(女子)'!O435</f>
        <v/>
      </c>
    </row>
    <row r="141" spans="1:15">
      <c r="A141" s="20">
        <v>140</v>
      </c>
      <c r="B141" s="24" t="str">
        <f>'様式Ⅲ－1(女子)'!H436</f>
        <v/>
      </c>
      <c r="C141" s="24" t="str">
        <f>CONCATENATE('様式Ⅲ－1(女子)'!D436," (",'様式Ⅲ－1(女子)'!F436,")")</f>
        <v xml:space="preserve"> ()</v>
      </c>
      <c r="D141" s="24" t="str">
        <f>'様式Ⅲ－1(女子)'!E436</f>
        <v/>
      </c>
      <c r="E141" s="24">
        <v>2</v>
      </c>
      <c r="F141" s="24">
        <f>基本情報登録!$D$8</f>
        <v>0</v>
      </c>
      <c r="G141" s="24" t="str">
        <f>基本情報登録!$D$10</f>
        <v/>
      </c>
      <c r="H141" s="24" t="e">
        <f>'様式Ⅲ－1(女子)'!G436</f>
        <v>#N/A</v>
      </c>
      <c r="I141" s="24">
        <f>'様式Ⅲ－1(女子)'!C436</f>
        <v>0</v>
      </c>
      <c r="J141" s="24">
        <f>'様式Ⅲ－1(女子)'!K436</f>
        <v>0</v>
      </c>
      <c r="K141" s="24" t="str">
        <f>'様式Ⅲ－1(女子)'!O436</f>
        <v/>
      </c>
      <c r="L141" s="24">
        <f>'様式Ⅲ－1(女子)'!K437</f>
        <v>0</v>
      </c>
      <c r="M141" s="24" t="str">
        <f>'様式Ⅲ－1(女子)'!O437</f>
        <v/>
      </c>
      <c r="N141" s="24">
        <f>'様式Ⅲ－1(女子)'!K438</f>
        <v>0</v>
      </c>
      <c r="O141" s="24" t="str">
        <f>'様式Ⅲ－1(女子)'!O438</f>
        <v/>
      </c>
    </row>
    <row r="142" spans="1:15">
      <c r="A142" s="20">
        <v>141</v>
      </c>
      <c r="B142" s="24" t="str">
        <f>'様式Ⅲ－1(女子)'!H439</f>
        <v/>
      </c>
      <c r="C142" s="24" t="str">
        <f>CONCATENATE('様式Ⅲ－1(女子)'!D439," (",'様式Ⅲ－1(女子)'!F439,")")</f>
        <v xml:space="preserve"> ()</v>
      </c>
      <c r="D142" s="24" t="str">
        <f>'様式Ⅲ－1(女子)'!E439</f>
        <v/>
      </c>
      <c r="E142" s="24">
        <v>2</v>
      </c>
      <c r="F142" s="24">
        <f>基本情報登録!$D$8</f>
        <v>0</v>
      </c>
      <c r="G142" s="24" t="str">
        <f>基本情報登録!$D$10</f>
        <v/>
      </c>
      <c r="H142" s="24" t="e">
        <f>'様式Ⅲ－1(女子)'!G439</f>
        <v>#N/A</v>
      </c>
      <c r="I142" s="24">
        <f>'様式Ⅲ－1(女子)'!C439</f>
        <v>0</v>
      </c>
      <c r="J142" s="24">
        <f>'様式Ⅲ－1(女子)'!K439</f>
        <v>0</v>
      </c>
      <c r="K142" s="24" t="str">
        <f>'様式Ⅲ－1(女子)'!O439</f>
        <v/>
      </c>
      <c r="L142" s="24">
        <f>'様式Ⅲ－1(女子)'!K440</f>
        <v>0</v>
      </c>
      <c r="M142" s="24" t="str">
        <f>'様式Ⅲ－1(女子)'!O440</f>
        <v/>
      </c>
      <c r="N142" s="24">
        <f>'様式Ⅲ－1(女子)'!K441</f>
        <v>0</v>
      </c>
      <c r="O142" s="24" t="str">
        <f>'様式Ⅲ－1(女子)'!O441</f>
        <v/>
      </c>
    </row>
    <row r="143" spans="1:15">
      <c r="A143" s="20">
        <v>142</v>
      </c>
      <c r="B143" s="24" t="str">
        <f>'様式Ⅲ－1(女子)'!H442</f>
        <v/>
      </c>
      <c r="C143" s="24" t="str">
        <f>CONCATENATE('様式Ⅲ－1(女子)'!D442," (",'様式Ⅲ－1(女子)'!F442,")")</f>
        <v xml:space="preserve"> ()</v>
      </c>
      <c r="D143" s="24" t="str">
        <f>'様式Ⅲ－1(女子)'!E442</f>
        <v/>
      </c>
      <c r="E143" s="24">
        <v>2</v>
      </c>
      <c r="F143" s="24">
        <f>基本情報登録!$D$8</f>
        <v>0</v>
      </c>
      <c r="G143" s="24" t="str">
        <f>基本情報登録!$D$10</f>
        <v/>
      </c>
      <c r="H143" s="24" t="e">
        <f>'様式Ⅲ－1(女子)'!G442</f>
        <v>#N/A</v>
      </c>
      <c r="I143" s="24">
        <f>'様式Ⅲ－1(女子)'!C442</f>
        <v>0</v>
      </c>
      <c r="J143" s="24">
        <f>'様式Ⅲ－1(女子)'!K442</f>
        <v>0</v>
      </c>
      <c r="K143" s="24" t="str">
        <f>'様式Ⅲ－1(女子)'!O442</f>
        <v/>
      </c>
      <c r="L143" s="24">
        <f>'様式Ⅲ－1(女子)'!K443</f>
        <v>0</v>
      </c>
      <c r="M143" s="24" t="str">
        <f>'様式Ⅲ－1(女子)'!O443</f>
        <v/>
      </c>
      <c r="N143" s="24">
        <f>'様式Ⅲ－1(女子)'!K444</f>
        <v>0</v>
      </c>
      <c r="O143" s="24" t="str">
        <f>'様式Ⅲ－1(女子)'!O444</f>
        <v/>
      </c>
    </row>
    <row r="144" spans="1:15">
      <c r="A144" s="20">
        <v>143</v>
      </c>
      <c r="B144" s="24" t="str">
        <f>'様式Ⅲ－1(女子)'!H445</f>
        <v/>
      </c>
      <c r="C144" s="24" t="str">
        <f>CONCATENATE('様式Ⅲ－1(女子)'!D445," (",'様式Ⅲ－1(女子)'!F445,")")</f>
        <v xml:space="preserve"> ()</v>
      </c>
      <c r="D144" s="24" t="str">
        <f>'様式Ⅲ－1(女子)'!E445</f>
        <v/>
      </c>
      <c r="E144" s="24">
        <v>2</v>
      </c>
      <c r="F144" s="24">
        <f>基本情報登録!$D$8</f>
        <v>0</v>
      </c>
      <c r="G144" s="24" t="str">
        <f>基本情報登録!$D$10</f>
        <v/>
      </c>
      <c r="H144" s="24" t="e">
        <f>'様式Ⅲ－1(女子)'!G445</f>
        <v>#N/A</v>
      </c>
      <c r="I144" s="24">
        <f>'様式Ⅲ－1(女子)'!C445</f>
        <v>0</v>
      </c>
      <c r="J144" s="24">
        <f>'様式Ⅲ－1(女子)'!K445</f>
        <v>0</v>
      </c>
      <c r="K144" s="24" t="str">
        <f>'様式Ⅲ－1(女子)'!O445</f>
        <v/>
      </c>
      <c r="L144" s="24">
        <f>'様式Ⅲ－1(女子)'!K446</f>
        <v>0</v>
      </c>
      <c r="M144" s="24" t="str">
        <f>'様式Ⅲ－1(女子)'!O446</f>
        <v/>
      </c>
      <c r="N144" s="24">
        <f>'様式Ⅲ－1(女子)'!K447</f>
        <v>0</v>
      </c>
      <c r="O144" s="24" t="str">
        <f>'様式Ⅲ－1(女子)'!O447</f>
        <v/>
      </c>
    </row>
    <row r="145" spans="1:15">
      <c r="A145" s="20">
        <v>144</v>
      </c>
      <c r="B145" s="24" t="str">
        <f>'様式Ⅲ－1(女子)'!H448</f>
        <v/>
      </c>
      <c r="C145" s="24" t="str">
        <f>CONCATENATE('様式Ⅲ－1(女子)'!D448," (",'様式Ⅲ－1(女子)'!F448,")")</f>
        <v xml:space="preserve"> ()</v>
      </c>
      <c r="D145" s="24" t="str">
        <f>'様式Ⅲ－1(女子)'!E448</f>
        <v/>
      </c>
      <c r="E145" s="24">
        <v>2</v>
      </c>
      <c r="F145" s="24">
        <f>基本情報登録!$D$8</f>
        <v>0</v>
      </c>
      <c r="G145" s="24" t="str">
        <f>基本情報登録!$D$10</f>
        <v/>
      </c>
      <c r="H145" s="24" t="e">
        <f>'様式Ⅲ－1(女子)'!G448</f>
        <v>#N/A</v>
      </c>
      <c r="I145" s="24">
        <f>'様式Ⅲ－1(女子)'!C448</f>
        <v>0</v>
      </c>
      <c r="J145" s="24">
        <f>'様式Ⅲ－1(女子)'!K448</f>
        <v>0</v>
      </c>
      <c r="K145" s="24" t="str">
        <f>'様式Ⅲ－1(女子)'!O448</f>
        <v/>
      </c>
      <c r="L145" s="24">
        <f>'様式Ⅲ－1(女子)'!K449</f>
        <v>0</v>
      </c>
      <c r="M145" s="24" t="str">
        <f>'様式Ⅲ－1(女子)'!O449</f>
        <v/>
      </c>
      <c r="N145" s="24">
        <f>'様式Ⅲ－1(女子)'!K450</f>
        <v>0</v>
      </c>
      <c r="O145" s="24" t="str">
        <f>'様式Ⅲ－1(女子)'!O450</f>
        <v/>
      </c>
    </row>
    <row r="146" spans="1:15">
      <c r="A146" s="20">
        <v>145</v>
      </c>
      <c r="B146" s="24" t="str">
        <f>'様式Ⅲ－1(女子)'!H451</f>
        <v/>
      </c>
      <c r="C146" s="24" t="str">
        <f>CONCATENATE('様式Ⅲ－1(女子)'!D451," (",'様式Ⅲ－1(女子)'!F451,")")</f>
        <v xml:space="preserve"> ()</v>
      </c>
      <c r="D146" s="24" t="str">
        <f>'様式Ⅲ－1(女子)'!E451</f>
        <v/>
      </c>
      <c r="E146" s="24">
        <v>2</v>
      </c>
      <c r="F146" s="24">
        <f>基本情報登録!$D$8</f>
        <v>0</v>
      </c>
      <c r="G146" s="24" t="str">
        <f>基本情報登録!$D$10</f>
        <v/>
      </c>
      <c r="H146" s="24" t="e">
        <f>'様式Ⅲ－1(女子)'!G451</f>
        <v>#N/A</v>
      </c>
      <c r="I146" s="24">
        <f>'様式Ⅲ－1(女子)'!C451</f>
        <v>0</v>
      </c>
      <c r="J146" s="24">
        <f>'様式Ⅲ－1(女子)'!K451</f>
        <v>0</v>
      </c>
      <c r="K146" s="24" t="str">
        <f>'様式Ⅲ－1(女子)'!O451</f>
        <v/>
      </c>
      <c r="L146" s="24">
        <f>'様式Ⅲ－1(女子)'!K452</f>
        <v>0</v>
      </c>
      <c r="M146" s="24" t="str">
        <f>'様式Ⅲ－1(女子)'!O452</f>
        <v/>
      </c>
      <c r="N146" s="24">
        <f>'様式Ⅲ－1(女子)'!K453</f>
        <v>0</v>
      </c>
      <c r="O146" s="24" t="str">
        <f>'様式Ⅲ－1(女子)'!O453</f>
        <v/>
      </c>
    </row>
    <row r="147" spans="1:15">
      <c r="A147" s="20">
        <v>146</v>
      </c>
      <c r="B147" s="24" t="str">
        <f>'様式Ⅲ－1(女子)'!H454</f>
        <v/>
      </c>
      <c r="C147" s="24" t="str">
        <f>CONCATENATE('様式Ⅲ－1(女子)'!D454," (",'様式Ⅲ－1(女子)'!F454,")")</f>
        <v xml:space="preserve"> ()</v>
      </c>
      <c r="D147" s="24" t="str">
        <f>'様式Ⅲ－1(女子)'!E454</f>
        <v/>
      </c>
      <c r="E147" s="24">
        <v>2</v>
      </c>
      <c r="F147" s="24">
        <f>基本情報登録!$D$8</f>
        <v>0</v>
      </c>
      <c r="G147" s="24" t="str">
        <f>基本情報登録!$D$10</f>
        <v/>
      </c>
      <c r="H147" s="24" t="e">
        <f>'様式Ⅲ－1(女子)'!G454</f>
        <v>#N/A</v>
      </c>
      <c r="I147" s="24">
        <f>'様式Ⅲ－1(女子)'!C454</f>
        <v>0</v>
      </c>
      <c r="J147" s="24">
        <f>'様式Ⅲ－1(女子)'!K454</f>
        <v>0</v>
      </c>
      <c r="K147" s="24" t="str">
        <f>'様式Ⅲ－1(女子)'!O454</f>
        <v/>
      </c>
      <c r="L147" s="24">
        <f>'様式Ⅲ－1(女子)'!K455</f>
        <v>0</v>
      </c>
      <c r="M147" s="24" t="str">
        <f>'様式Ⅲ－1(女子)'!O455</f>
        <v/>
      </c>
      <c r="N147" s="24">
        <f>'様式Ⅲ－1(女子)'!K456</f>
        <v>0</v>
      </c>
      <c r="O147" s="24" t="str">
        <f>'様式Ⅲ－1(女子)'!O456</f>
        <v/>
      </c>
    </row>
    <row r="148" spans="1:15">
      <c r="A148" s="20">
        <v>147</v>
      </c>
      <c r="B148" s="24" t="str">
        <f>'様式Ⅲ－1(女子)'!H457</f>
        <v/>
      </c>
      <c r="C148" s="24" t="str">
        <f>CONCATENATE('様式Ⅲ－1(女子)'!D457," (",'様式Ⅲ－1(女子)'!F457,")")</f>
        <v xml:space="preserve"> ()</v>
      </c>
      <c r="D148" s="24" t="str">
        <f>'様式Ⅲ－1(女子)'!E457</f>
        <v/>
      </c>
      <c r="E148" s="24">
        <v>2</v>
      </c>
      <c r="F148" s="24">
        <f>基本情報登録!$D$8</f>
        <v>0</v>
      </c>
      <c r="G148" s="24" t="str">
        <f>基本情報登録!$D$10</f>
        <v/>
      </c>
      <c r="H148" s="24" t="e">
        <f>'様式Ⅲ－1(女子)'!G457</f>
        <v>#N/A</v>
      </c>
      <c r="I148" s="24">
        <f>'様式Ⅲ－1(女子)'!C457</f>
        <v>0</v>
      </c>
      <c r="J148" s="24">
        <f>'様式Ⅲ－1(女子)'!K457</f>
        <v>0</v>
      </c>
      <c r="K148" s="24" t="str">
        <f>'様式Ⅲ－1(女子)'!O457</f>
        <v/>
      </c>
      <c r="L148" s="24">
        <f>'様式Ⅲ－1(女子)'!K458</f>
        <v>0</v>
      </c>
      <c r="M148" s="24" t="str">
        <f>'様式Ⅲ－1(女子)'!O458</f>
        <v/>
      </c>
      <c r="N148" s="24">
        <f>'様式Ⅲ－1(女子)'!K459</f>
        <v>0</v>
      </c>
      <c r="O148" s="24" t="str">
        <f>'様式Ⅲ－1(女子)'!O459</f>
        <v/>
      </c>
    </row>
    <row r="149" spans="1:15">
      <c r="A149" s="20">
        <v>148</v>
      </c>
      <c r="B149" s="24" t="str">
        <f>'様式Ⅲ－1(女子)'!H460</f>
        <v/>
      </c>
      <c r="C149" s="24" t="str">
        <f>CONCATENATE('様式Ⅲ－1(女子)'!D460," (",'様式Ⅲ－1(女子)'!F460,")")</f>
        <v xml:space="preserve"> ()</v>
      </c>
      <c r="D149" s="24" t="str">
        <f>'様式Ⅲ－1(女子)'!E460</f>
        <v/>
      </c>
      <c r="E149" s="24">
        <v>2</v>
      </c>
      <c r="F149" s="24">
        <f>基本情報登録!$D$8</f>
        <v>0</v>
      </c>
      <c r="G149" s="24" t="str">
        <f>基本情報登録!$D$10</f>
        <v/>
      </c>
      <c r="H149" s="24" t="e">
        <f>'様式Ⅲ－1(女子)'!G460</f>
        <v>#N/A</v>
      </c>
      <c r="I149" s="24">
        <f>'様式Ⅲ－1(女子)'!C460</f>
        <v>0</v>
      </c>
      <c r="J149" s="24">
        <f>'様式Ⅲ－1(女子)'!K460</f>
        <v>0</v>
      </c>
      <c r="K149" s="24" t="str">
        <f>'様式Ⅲ－1(女子)'!O460</f>
        <v/>
      </c>
      <c r="L149" s="24">
        <f>'様式Ⅲ－1(女子)'!K461</f>
        <v>0</v>
      </c>
      <c r="M149" s="24" t="str">
        <f>'様式Ⅲ－1(女子)'!O461</f>
        <v/>
      </c>
      <c r="N149" s="24">
        <f>'様式Ⅲ－1(女子)'!K462</f>
        <v>0</v>
      </c>
      <c r="O149" s="24" t="str">
        <f>'様式Ⅲ－1(女子)'!O462</f>
        <v/>
      </c>
    </row>
    <row r="150" spans="1:15">
      <c r="A150" s="20">
        <v>149</v>
      </c>
      <c r="B150" s="24" t="str">
        <f>'様式Ⅲ－1(女子)'!H463</f>
        <v/>
      </c>
      <c r="C150" s="24" t="str">
        <f>CONCATENATE('様式Ⅲ－1(女子)'!D463," (",'様式Ⅲ－1(女子)'!F463,")")</f>
        <v xml:space="preserve"> ()</v>
      </c>
      <c r="D150" s="24" t="str">
        <f>'様式Ⅲ－1(女子)'!E463</f>
        <v/>
      </c>
      <c r="E150" s="24">
        <v>2</v>
      </c>
      <c r="F150" s="24">
        <f>基本情報登録!$D$8</f>
        <v>0</v>
      </c>
      <c r="G150" s="24" t="str">
        <f>基本情報登録!$D$10</f>
        <v/>
      </c>
      <c r="H150" s="24" t="e">
        <f>'様式Ⅲ－1(女子)'!G463</f>
        <v>#N/A</v>
      </c>
      <c r="I150" s="24">
        <f>'様式Ⅲ－1(女子)'!C463</f>
        <v>0</v>
      </c>
      <c r="J150" s="24">
        <f>'様式Ⅲ－1(女子)'!K463</f>
        <v>0</v>
      </c>
      <c r="K150" s="24" t="str">
        <f>'様式Ⅲ－1(女子)'!O463</f>
        <v/>
      </c>
      <c r="L150" s="24">
        <f>'様式Ⅲ－1(女子)'!K464</f>
        <v>0</v>
      </c>
      <c r="M150" s="24" t="str">
        <f>'様式Ⅲ－1(女子)'!O464</f>
        <v/>
      </c>
      <c r="N150" s="24">
        <f>'様式Ⅲ－1(女子)'!K465</f>
        <v>0</v>
      </c>
      <c r="O150" s="24" t="str">
        <f>'様式Ⅲ－1(女子)'!O465</f>
        <v/>
      </c>
    </row>
    <row r="151" spans="1:15">
      <c r="A151" s="20">
        <v>150</v>
      </c>
      <c r="B151" s="24" t="str">
        <f>'様式Ⅲ－1(女子)'!H466</f>
        <v/>
      </c>
      <c r="C151" s="24" t="str">
        <f>CONCATENATE('様式Ⅲ－1(女子)'!D466," (",'様式Ⅲ－1(女子)'!F466,")")</f>
        <v xml:space="preserve"> ()</v>
      </c>
      <c r="D151" s="24" t="str">
        <f>'様式Ⅲ－1(女子)'!E466</f>
        <v/>
      </c>
      <c r="E151" s="24">
        <v>2</v>
      </c>
      <c r="F151" s="24">
        <f>基本情報登録!$D$8</f>
        <v>0</v>
      </c>
      <c r="G151" s="24" t="str">
        <f>基本情報登録!$D$10</f>
        <v/>
      </c>
      <c r="H151" s="24" t="e">
        <f>'様式Ⅲ－1(女子)'!G466</f>
        <v>#N/A</v>
      </c>
      <c r="I151" s="24">
        <f>'様式Ⅲ－1(女子)'!C466</f>
        <v>0</v>
      </c>
      <c r="J151" s="24">
        <f>'様式Ⅲ－1(女子)'!K466</f>
        <v>0</v>
      </c>
      <c r="K151" s="24" t="str">
        <f>'様式Ⅲ－1(女子)'!O466</f>
        <v/>
      </c>
      <c r="L151" s="24">
        <f>'様式Ⅲ－1(女子)'!K467</f>
        <v>0</v>
      </c>
      <c r="M151" s="24" t="str">
        <f>'様式Ⅲ－1(女子)'!O467</f>
        <v/>
      </c>
      <c r="N151" s="24">
        <f>'様式Ⅲ－1(女子)'!K468</f>
        <v>0</v>
      </c>
      <c r="O151" s="24" t="str">
        <f>'様式Ⅲ－1(女子)'!O468</f>
        <v/>
      </c>
    </row>
    <row r="157" spans="1:15">
      <c r="N157" s="24">
        <f>'様式Ⅲ－1(女子)'!K470</f>
        <v>0</v>
      </c>
    </row>
  </sheetData>
  <phoneticPr fontId="1"/>
  <pageMargins left="0.7" right="0.7" top="0.75" bottom="0.75" header="0.3" footer="0.3"/>
  <pageSetup paperSize="9" orientation="portrait"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dimension ref="A1:M95"/>
  <sheetViews>
    <sheetView workbookViewId="0"/>
  </sheetViews>
  <sheetFormatPr defaultRowHeight="13"/>
  <cols>
    <col min="1" max="2" width="9" style="24"/>
    <col min="3" max="3" width="16.08984375" style="24" bestFit="1" customWidth="1"/>
    <col min="4" max="4" width="17.26953125" style="24" bestFit="1" customWidth="1"/>
    <col min="5" max="5" width="9" style="24"/>
    <col min="6" max="11" width="10.453125" style="24" bestFit="1" customWidth="1"/>
    <col min="12" max="13" width="9" style="24"/>
  </cols>
  <sheetData>
    <row r="1" spans="1:13">
      <c r="A1" s="24" t="s">
        <v>204</v>
      </c>
    </row>
    <row r="2" spans="1:13">
      <c r="A2" s="24" t="s">
        <v>59</v>
      </c>
      <c r="B2" s="24" t="s">
        <v>205</v>
      </c>
      <c r="C2" s="24" t="s">
        <v>206</v>
      </c>
      <c r="D2" s="24" t="s">
        <v>207</v>
      </c>
      <c r="E2" s="24" t="s">
        <v>208</v>
      </c>
    </row>
    <row r="3" spans="1:13">
      <c r="A3" s="24" t="str">
        <f>基本情報登録!D10</f>
        <v/>
      </c>
      <c r="B3" s="24">
        <f>基本情報登録!D8</f>
        <v>0</v>
      </c>
      <c r="C3" s="24" t="str">
        <f>基本情報登録!D6</f>
        <v/>
      </c>
      <c r="D3" s="24" t="str">
        <f>基本情報登録!D11</f>
        <v/>
      </c>
      <c r="E3" s="24">
        <f>基本情報登録!D12</f>
        <v>49</v>
      </c>
    </row>
    <row r="5" spans="1:13">
      <c r="A5" s="877" t="s">
        <v>209</v>
      </c>
      <c r="B5" s="877"/>
      <c r="C5" s="877"/>
      <c r="D5" s="877"/>
      <c r="E5" s="877"/>
      <c r="F5" s="877"/>
      <c r="G5" s="877"/>
      <c r="H5" s="877"/>
      <c r="I5" s="877"/>
      <c r="J5" s="877"/>
      <c r="K5" s="877"/>
    </row>
    <row r="6" spans="1:13">
      <c r="A6" s="24" t="s">
        <v>210</v>
      </c>
      <c r="B6" s="24" t="s">
        <v>59</v>
      </c>
      <c r="C6" s="24" t="s">
        <v>205</v>
      </c>
      <c r="D6" s="24" t="s">
        <v>206</v>
      </c>
      <c r="E6" s="24" t="s">
        <v>211</v>
      </c>
      <c r="F6" s="24" t="s">
        <v>212</v>
      </c>
      <c r="G6" s="24" t="s">
        <v>213</v>
      </c>
      <c r="H6" s="24" t="s">
        <v>203</v>
      </c>
      <c r="I6" s="24" t="s">
        <v>214</v>
      </c>
      <c r="J6" s="24" t="s">
        <v>215</v>
      </c>
      <c r="K6" s="24" t="s">
        <v>216</v>
      </c>
    </row>
    <row r="7" spans="1:13">
      <c r="A7" s="24">
        <v>1</v>
      </c>
      <c r="B7" s="24" t="str">
        <f>基本情報登録!$D$10</f>
        <v/>
      </c>
      <c r="C7" s="24" t="str">
        <f>基本情報登録!$D$8&amp;'様式Ⅱ(男子4×100mR)'!$I$9</f>
        <v/>
      </c>
      <c r="D7" s="24" t="str">
        <f>基本情報登録!$D$6&amp;'様式Ⅱ(男子4×100mR)'!$I$9</f>
        <v/>
      </c>
      <c r="E7" s="24" t="str">
        <f>'様式Ⅱ(男子4×100mR)'!$E$12</f>
        <v>00000</v>
      </c>
      <c r="F7" s="24" t="str">
        <f>'様式Ⅱ(男子4×100mR)'!$D$18</f>
        <v/>
      </c>
      <c r="G7" s="24" t="str">
        <f>'様式Ⅱ(男子4×100mR)'!$D$20</f>
        <v/>
      </c>
      <c r="H7" s="24" t="str">
        <f>'様式Ⅱ(男子4×100mR)'!$D$22</f>
        <v/>
      </c>
      <c r="I7" s="24" t="str">
        <f>'様式Ⅱ(男子4×100mR)'!$D$24</f>
        <v/>
      </c>
      <c r="J7" s="24" t="str">
        <f>'様式Ⅱ(男子4×100mR)'!$D$26</f>
        <v/>
      </c>
      <c r="K7" s="24" t="str">
        <f>'様式Ⅱ(男子4×100mR)'!$D$28</f>
        <v/>
      </c>
    </row>
    <row r="8" spans="1:13">
      <c r="A8" s="24">
        <v>2</v>
      </c>
      <c r="B8" s="24" t="str">
        <f>基本情報登録!$D$10</f>
        <v/>
      </c>
      <c r="C8" s="24" t="str">
        <f>基本情報登録!$D$8&amp;'様式Ⅱ(男子4×100mR)'!$I$38</f>
        <v/>
      </c>
      <c r="D8" s="24" t="str">
        <f>基本情報登録!$D$6&amp;'様式Ⅱ(男子4×100mR)'!$I$38</f>
        <v/>
      </c>
      <c r="E8" s="53" t="str">
        <f>'様式Ⅱ(男子4×100mR)'!$E$41</f>
        <v>00000</v>
      </c>
      <c r="F8" s="24" t="str">
        <f>'様式Ⅱ(男子4×100mR)'!$D$47</f>
        <v/>
      </c>
      <c r="G8" s="24" t="str">
        <f>'様式Ⅱ(男子4×100mR)'!$D$49</f>
        <v/>
      </c>
      <c r="H8" s="24" t="str">
        <f>'様式Ⅱ(男子4×100mR)'!$D$51</f>
        <v/>
      </c>
      <c r="I8" s="24" t="str">
        <f>'様式Ⅱ(男子4×100mR)'!$D$53</f>
        <v/>
      </c>
      <c r="J8" s="24" t="str">
        <f>'様式Ⅱ(男子4×100mR)'!$D$55</f>
        <v/>
      </c>
      <c r="K8" s="24" t="str">
        <f>'様式Ⅱ(男子4×100mR)'!$D$57</f>
        <v/>
      </c>
      <c r="M8" s="53"/>
    </row>
    <row r="9" spans="1:13">
      <c r="A9" s="24">
        <v>3</v>
      </c>
      <c r="B9" s="24" t="str">
        <f>基本情報登録!$D$10</f>
        <v/>
      </c>
      <c r="C9" s="24" t="str">
        <f>基本情報登録!$D$8&amp;'様式Ⅱ(男子4×100mR)'!$I$67</f>
        <v/>
      </c>
      <c r="D9" s="24" t="str">
        <f>基本情報登録!$D$6&amp;'様式Ⅱ(男子4×100mR)'!$I$67</f>
        <v/>
      </c>
      <c r="E9" s="24" t="str">
        <f>'様式Ⅱ(男子4×100mR)'!$E$70</f>
        <v>00000</v>
      </c>
      <c r="F9" s="24" t="str">
        <f>'様式Ⅱ(男子4×100mR)'!$D$76</f>
        <v/>
      </c>
      <c r="G9" s="24" t="str">
        <f>'様式Ⅱ(男子4×100mR)'!$D$78</f>
        <v/>
      </c>
      <c r="H9" s="24" t="str">
        <f>'様式Ⅱ(男子4×100mR)'!$D$80</f>
        <v/>
      </c>
      <c r="I9" s="24" t="str">
        <f>'様式Ⅱ(男子4×100mR)'!$D$82</f>
        <v/>
      </c>
      <c r="J9" s="24" t="str">
        <f>'様式Ⅱ(男子4×100mR)'!$D$84</f>
        <v/>
      </c>
      <c r="K9" s="24" t="str">
        <f>'様式Ⅱ(男子4×100mR)'!$D$86</f>
        <v/>
      </c>
    </row>
    <row r="10" spans="1:13">
      <c r="A10" s="24">
        <v>4</v>
      </c>
      <c r="B10" s="24" t="str">
        <f>基本情報登録!$D$10</f>
        <v/>
      </c>
      <c r="C10" s="24" t="str">
        <f>基本情報登録!$D$8&amp;'様式Ⅱ(男子4×100mR)'!$I$96</f>
        <v/>
      </c>
      <c r="D10" s="24" t="str">
        <f>基本情報登録!$D$6&amp;'様式Ⅱ(男子4×100mR)'!$I$96</f>
        <v/>
      </c>
      <c r="E10" s="24" t="str">
        <f>'様式Ⅱ(男子4×100mR)'!$E$99</f>
        <v>00000</v>
      </c>
      <c r="F10" s="24" t="str">
        <f>'様式Ⅱ(男子4×100mR)'!$D$105</f>
        <v/>
      </c>
      <c r="G10" s="24" t="str">
        <f>'様式Ⅱ(男子4×100mR)'!$D$107</f>
        <v/>
      </c>
      <c r="H10" s="24" t="str">
        <f>'様式Ⅱ(男子4×100mR)'!$D$109</f>
        <v/>
      </c>
      <c r="I10" s="24" t="str">
        <f>'様式Ⅱ(男子4×100mR)'!$D$111</f>
        <v/>
      </c>
      <c r="J10" s="24" t="str">
        <f>'様式Ⅱ(男子4×100mR)'!$D$113</f>
        <v/>
      </c>
      <c r="K10" s="24" t="str">
        <f>'様式Ⅱ(男子4×100mR)'!$D$115</f>
        <v/>
      </c>
    </row>
    <row r="11" spans="1:13">
      <c r="A11" s="24">
        <v>5</v>
      </c>
      <c r="B11" s="24" t="str">
        <f>基本情報登録!$D$10</f>
        <v/>
      </c>
      <c r="C11" s="24" t="str">
        <f>基本情報登録!$D$8&amp;'様式Ⅱ(男子4×100mR)'!$I$125</f>
        <v/>
      </c>
      <c r="D11" s="24" t="str">
        <f>基本情報登録!$D$6&amp;'様式Ⅱ(男子4×100mR)'!$I$125</f>
        <v/>
      </c>
      <c r="E11" s="24" t="str">
        <f>'様式Ⅱ(男子4×100mR)'!$E$128</f>
        <v>00000</v>
      </c>
      <c r="F11" s="24" t="str">
        <f>'様式Ⅱ(男子4×100mR)'!$D$134</f>
        <v/>
      </c>
      <c r="G11" s="24" t="str">
        <f>'様式Ⅱ(男子4×100mR)'!$D$136</f>
        <v/>
      </c>
      <c r="H11" s="24" t="str">
        <f>'様式Ⅱ(男子4×100mR)'!$D$138</f>
        <v/>
      </c>
      <c r="I11" s="24" t="str">
        <f>'様式Ⅱ(男子4×100mR)'!$D$140</f>
        <v/>
      </c>
      <c r="J11" s="24" t="str">
        <f>'様式Ⅱ(男子4×100mR)'!$D$142</f>
        <v/>
      </c>
      <c r="K11" s="24" t="str">
        <f>'様式Ⅱ(男子4×100mR)'!$D$144</f>
        <v/>
      </c>
    </row>
    <row r="12" spans="1:13">
      <c r="A12" s="24">
        <v>6</v>
      </c>
      <c r="B12" s="24" t="str">
        <f>基本情報登録!$D$10</f>
        <v/>
      </c>
      <c r="C12" s="24" t="str">
        <f>基本情報登録!$D$8&amp;'様式Ⅱ(男子4×100mR)'!$I$154</f>
        <v/>
      </c>
      <c r="D12" s="24" t="str">
        <f>基本情報登録!$D$6&amp;'様式Ⅱ(男子4×100mR)'!$I$154</f>
        <v/>
      </c>
      <c r="E12" s="24" t="str">
        <f>'様式Ⅱ(男子4×100mR)'!$E$157</f>
        <v>00000</v>
      </c>
      <c r="F12" s="24" t="str">
        <f>'様式Ⅱ(男子4×100mR)'!$D$163</f>
        <v/>
      </c>
      <c r="G12" s="24" t="str">
        <f>'様式Ⅱ(男子4×100mR)'!$D$165</f>
        <v/>
      </c>
      <c r="H12" s="24" t="str">
        <f>'様式Ⅱ(男子4×100mR)'!$D$167</f>
        <v/>
      </c>
      <c r="I12" s="24" t="str">
        <f>'様式Ⅱ(男子4×100mR)'!$D$169</f>
        <v/>
      </c>
      <c r="J12" s="24" t="str">
        <f>'様式Ⅱ(男子4×100mR)'!$D$171</f>
        <v/>
      </c>
      <c r="K12" s="24" t="str">
        <f>'様式Ⅱ(男子4×100mR)'!$D$173</f>
        <v/>
      </c>
    </row>
    <row r="13" spans="1:13">
      <c r="A13" s="24">
        <v>7</v>
      </c>
      <c r="B13" s="24" t="str">
        <f>基本情報登録!$D$10</f>
        <v/>
      </c>
      <c r="C13" s="24" t="str">
        <f>基本情報登録!$D$8&amp;'様式Ⅱ(男子4×100mR)'!$I$183</f>
        <v/>
      </c>
      <c r="D13" s="24" t="str">
        <f>基本情報登録!$D$6&amp;'様式Ⅱ(男子4×100mR)'!$I$183</f>
        <v/>
      </c>
      <c r="E13" s="24" t="str">
        <f>'様式Ⅱ(男子4×100mR)'!$E$186</f>
        <v>00000</v>
      </c>
      <c r="F13" s="24" t="str">
        <f>'様式Ⅱ(男子4×100mR)'!$D$192</f>
        <v/>
      </c>
      <c r="G13" s="24" t="str">
        <f>'様式Ⅱ(男子4×100mR)'!$D$194</f>
        <v/>
      </c>
      <c r="H13" s="24" t="str">
        <f>'様式Ⅱ(男子4×100mR)'!$D$196</f>
        <v/>
      </c>
      <c r="I13" s="24" t="str">
        <f>'様式Ⅱ(男子4×100mR)'!$D$198</f>
        <v/>
      </c>
      <c r="J13" s="24" t="str">
        <f>'様式Ⅱ(男子4×100mR)'!$D$200</f>
        <v/>
      </c>
      <c r="K13" s="24" t="str">
        <f>'様式Ⅱ(男子4×100mR)'!$D$202</f>
        <v/>
      </c>
    </row>
    <row r="14" spans="1:13">
      <c r="A14" s="24">
        <v>8</v>
      </c>
      <c r="B14" s="24" t="str">
        <f>基本情報登録!$D$10</f>
        <v/>
      </c>
      <c r="C14" s="24" t="str">
        <f>基本情報登録!$D$8&amp;'様式Ⅱ(男子4×100mR)'!$I$212</f>
        <v/>
      </c>
      <c r="D14" s="24" t="str">
        <f>基本情報登録!$D$6&amp;'様式Ⅱ(男子4×100mR)'!$I$212</f>
        <v/>
      </c>
      <c r="E14" s="24" t="str">
        <f>'様式Ⅱ(男子4×100mR)'!$E$215</f>
        <v>00000</v>
      </c>
      <c r="F14" s="24" t="str">
        <f>'様式Ⅱ(男子4×100mR)'!$D$221</f>
        <v/>
      </c>
      <c r="G14" s="24" t="str">
        <f>'様式Ⅱ(男子4×100mR)'!$D$223</f>
        <v/>
      </c>
      <c r="H14" s="24" t="str">
        <f>'様式Ⅱ(男子4×100mR)'!$D$225</f>
        <v/>
      </c>
      <c r="I14" s="24" t="str">
        <f>'様式Ⅱ(男子4×100mR)'!$D$227</f>
        <v/>
      </c>
      <c r="J14" s="24" t="str">
        <f>'様式Ⅱ(男子4×100mR)'!$D$229</f>
        <v/>
      </c>
      <c r="K14" s="24" t="str">
        <f>'様式Ⅱ(男子4×100mR)'!$D$231</f>
        <v/>
      </c>
    </row>
    <row r="15" spans="1:13">
      <c r="A15" s="24">
        <v>9</v>
      </c>
      <c r="B15" s="24" t="str">
        <f>基本情報登録!$D$10</f>
        <v/>
      </c>
      <c r="C15" s="24" t="str">
        <f>基本情報登録!$D$8&amp;'様式Ⅱ(男子4×100mR)'!$I$241</f>
        <v/>
      </c>
      <c r="D15" s="24" t="str">
        <f>基本情報登録!$D$6&amp;'様式Ⅱ(男子4×100mR)'!$I$241</f>
        <v/>
      </c>
      <c r="E15" s="24" t="str">
        <f>'様式Ⅱ(男子4×100mR)'!$E$244</f>
        <v>00000</v>
      </c>
      <c r="F15" s="24" t="str">
        <f>'様式Ⅱ(男子4×100mR)'!$D$250</f>
        <v/>
      </c>
      <c r="G15" s="24" t="str">
        <f>'様式Ⅱ(男子4×100mR)'!$D$252</f>
        <v/>
      </c>
      <c r="H15" s="24" t="str">
        <f>'様式Ⅱ(男子4×100mR)'!$D$254</f>
        <v/>
      </c>
      <c r="I15" s="24" t="str">
        <f>'様式Ⅱ(男子4×100mR)'!$D$256</f>
        <v/>
      </c>
      <c r="J15" s="24" t="str">
        <f>'様式Ⅱ(男子4×100mR)'!$D$258</f>
        <v/>
      </c>
      <c r="K15" s="24" t="str">
        <f>'様式Ⅱ(男子4×100mR)'!$D$260</f>
        <v/>
      </c>
    </row>
    <row r="16" spans="1:13">
      <c r="A16" s="24">
        <v>10</v>
      </c>
      <c r="B16" s="24" t="str">
        <f>基本情報登録!$D$10</f>
        <v/>
      </c>
      <c r="C16" s="24" t="str">
        <f>基本情報登録!$D$8&amp;'様式Ⅱ(男子4×100mR)'!$I$270</f>
        <v/>
      </c>
      <c r="D16" s="24" t="str">
        <f>基本情報登録!$D$6&amp;'様式Ⅱ(男子4×100mR)'!$I$270</f>
        <v/>
      </c>
      <c r="E16" s="24" t="str">
        <f>'様式Ⅱ(男子4×100mR)'!$E$273</f>
        <v>00000</v>
      </c>
      <c r="F16" s="24" t="str">
        <f>'様式Ⅱ(男子4×100mR)'!$D$279</f>
        <v/>
      </c>
      <c r="G16" s="24" t="str">
        <f>'様式Ⅱ(男子4×100mR)'!$D$281</f>
        <v/>
      </c>
      <c r="H16" s="24" t="str">
        <f>'様式Ⅱ(男子4×100mR)'!$D$283</f>
        <v/>
      </c>
      <c r="I16" s="24" t="str">
        <f>'様式Ⅱ(男子4×100mR)'!$D$285</f>
        <v/>
      </c>
      <c r="J16" s="24" t="str">
        <f>'様式Ⅱ(男子4×100mR)'!$D$287</f>
        <v/>
      </c>
      <c r="K16" s="24" t="str">
        <f>'様式Ⅱ(男子4×100mR)'!$D$289</f>
        <v/>
      </c>
    </row>
    <row r="17" spans="1:11">
      <c r="A17" s="24">
        <v>11</v>
      </c>
      <c r="B17" s="24" t="str">
        <f>基本情報登録!$D$10</f>
        <v/>
      </c>
      <c r="C17" s="24" t="str">
        <f>基本情報登録!$D$8&amp;'様式Ⅱ(男子4×100mR)'!$I$299</f>
        <v/>
      </c>
      <c r="D17" s="24" t="str">
        <f>基本情報登録!$D$6&amp;'様式Ⅱ(男子4×100mR)'!$I$299</f>
        <v/>
      </c>
      <c r="E17" s="24" t="str">
        <f>'様式Ⅱ(男子4×100mR)'!$E$302</f>
        <v>00000</v>
      </c>
      <c r="F17" s="24" t="str">
        <f>'様式Ⅱ(男子4×100mR)'!$D$308</f>
        <v/>
      </c>
      <c r="G17" s="24" t="str">
        <f>'様式Ⅱ(男子4×100mR)'!$D$310</f>
        <v/>
      </c>
      <c r="H17" s="24" t="str">
        <f>'様式Ⅱ(男子4×100mR)'!$D$312</f>
        <v/>
      </c>
      <c r="I17" s="24" t="str">
        <f>'様式Ⅱ(男子4×100mR)'!$D$314</f>
        <v/>
      </c>
      <c r="J17" s="24" t="str">
        <f>'様式Ⅱ(男子4×100mR)'!$D$316</f>
        <v/>
      </c>
      <c r="K17" s="24" t="str">
        <f>'様式Ⅱ(男子4×100mR)'!$D$318</f>
        <v/>
      </c>
    </row>
    <row r="18" spans="1:11">
      <c r="A18" s="24">
        <v>12</v>
      </c>
      <c r="B18" s="24" t="str">
        <f>基本情報登録!$D$10</f>
        <v/>
      </c>
      <c r="C18" s="24" t="str">
        <f>基本情報登録!$D$8&amp;'様式Ⅱ(男子4×100mR)'!$I$328</f>
        <v/>
      </c>
      <c r="D18" s="24" t="str">
        <f>基本情報登録!$D$6&amp;'様式Ⅱ(男子4×100mR)'!$I$328</f>
        <v/>
      </c>
      <c r="E18" s="24" t="str">
        <f>'様式Ⅱ(男子4×100mR)'!$E$331</f>
        <v>00000</v>
      </c>
      <c r="F18" s="24" t="str">
        <f>'様式Ⅱ(男子4×100mR)'!$D$337</f>
        <v/>
      </c>
      <c r="G18" s="24" t="str">
        <f>'様式Ⅱ(男子4×100mR)'!$D$339</f>
        <v/>
      </c>
      <c r="H18" s="24" t="str">
        <f>'様式Ⅱ(男子4×100mR)'!$D$341</f>
        <v/>
      </c>
      <c r="I18" s="24" t="str">
        <f>'様式Ⅱ(男子4×100mR)'!$D$343</f>
        <v/>
      </c>
      <c r="J18" s="24" t="str">
        <f>'様式Ⅱ(男子4×100mR)'!$D$345</f>
        <v/>
      </c>
      <c r="K18" s="24" t="str">
        <f>'様式Ⅱ(男子4×100mR)'!$D$347</f>
        <v/>
      </c>
    </row>
    <row r="19" spans="1:11">
      <c r="A19" s="24">
        <v>13</v>
      </c>
      <c r="B19" s="24" t="str">
        <f>基本情報登録!$D$10</f>
        <v/>
      </c>
      <c r="C19" s="24" t="str">
        <f>基本情報登録!$D$8&amp;'様式Ⅱ(男子4×100mR)'!$I$357</f>
        <v/>
      </c>
      <c r="D19" s="24" t="str">
        <f>基本情報登録!$D$6&amp;'様式Ⅱ(男子4×100mR)'!$I$357</f>
        <v/>
      </c>
      <c r="E19" s="24" t="str">
        <f>'様式Ⅱ(男子4×100mR)'!$E$360</f>
        <v>00000</v>
      </c>
      <c r="F19" s="24" t="str">
        <f>'様式Ⅱ(男子4×100mR)'!$D$366</f>
        <v/>
      </c>
      <c r="G19" s="24" t="str">
        <f>'様式Ⅱ(男子4×100mR)'!$D$368</f>
        <v/>
      </c>
      <c r="H19" s="24" t="str">
        <f>'様式Ⅱ(男子4×100mR)'!$D$370</f>
        <v/>
      </c>
      <c r="I19" s="24" t="str">
        <f>'様式Ⅱ(男子4×100mR)'!$D$372</f>
        <v/>
      </c>
      <c r="J19" s="24" t="str">
        <f>'様式Ⅱ(男子4×100mR)'!$D$374</f>
        <v/>
      </c>
      <c r="K19" s="24" t="str">
        <f>'様式Ⅱ(男子4×100mR)'!$D$376</f>
        <v/>
      </c>
    </row>
    <row r="20" spans="1:11">
      <c r="A20" s="24">
        <v>14</v>
      </c>
      <c r="B20" s="24" t="str">
        <f>基本情報登録!$D$10</f>
        <v/>
      </c>
      <c r="C20" s="24" t="str">
        <f>基本情報登録!$D$8&amp;'様式Ⅱ(男子4×100mR)'!$I$386</f>
        <v/>
      </c>
      <c r="D20" s="24" t="str">
        <f>基本情報登録!$D$6&amp;'様式Ⅱ(男子4×100mR)'!$I$386</f>
        <v/>
      </c>
      <c r="E20" s="24" t="str">
        <f>'様式Ⅱ(男子4×100mR)'!$E$389</f>
        <v>00000</v>
      </c>
      <c r="F20" s="24" t="str">
        <f>'様式Ⅱ(男子4×100mR)'!$D$395</f>
        <v/>
      </c>
      <c r="G20" s="24" t="str">
        <f>'様式Ⅱ(男子4×100mR)'!$D$397</f>
        <v/>
      </c>
      <c r="H20" s="24" t="str">
        <f>'様式Ⅱ(男子4×100mR)'!$D$399</f>
        <v/>
      </c>
      <c r="I20" s="24" t="str">
        <f>'様式Ⅱ(男子4×100mR)'!$D$401</f>
        <v/>
      </c>
      <c r="J20" s="24" t="str">
        <f>'様式Ⅱ(男子4×100mR)'!$D$403</f>
        <v/>
      </c>
      <c r="K20" s="24" t="str">
        <f>'様式Ⅱ(男子4×100mR)'!$D$405</f>
        <v/>
      </c>
    </row>
    <row r="21" spans="1:11">
      <c r="A21" s="24">
        <v>15</v>
      </c>
      <c r="B21" s="24" t="str">
        <f>基本情報登録!$D$10</f>
        <v/>
      </c>
      <c r="C21" s="24" t="str">
        <f>基本情報登録!$D$8&amp;'様式Ⅱ(男子4×100mR)'!$I$415</f>
        <v/>
      </c>
      <c r="D21" s="24" t="str">
        <f>基本情報登録!$D$6&amp;'様式Ⅱ(男子4×100mR)'!$I$415</f>
        <v/>
      </c>
      <c r="E21" s="24" t="str">
        <f>'様式Ⅱ(男子4×100mR)'!$E$418</f>
        <v>00000</v>
      </c>
      <c r="F21" s="24" t="str">
        <f>'様式Ⅱ(男子4×100mR)'!$D$424</f>
        <v/>
      </c>
      <c r="G21" s="24" t="str">
        <f>'様式Ⅱ(男子4×100mR)'!$D$426</f>
        <v/>
      </c>
      <c r="H21" s="24" t="str">
        <f>'様式Ⅱ(男子4×100mR)'!$D$428</f>
        <v/>
      </c>
      <c r="I21" s="24" t="str">
        <f>'様式Ⅱ(男子4×100mR)'!$D$430</f>
        <v/>
      </c>
      <c r="J21" s="24" t="str">
        <f>'様式Ⅱ(男子4×100mR)'!$D$432</f>
        <v/>
      </c>
      <c r="K21" s="24" t="str">
        <f>'様式Ⅱ(男子4×100mR)'!$D$434</f>
        <v/>
      </c>
    </row>
    <row r="22" spans="1:11">
      <c r="A22" s="24">
        <v>16</v>
      </c>
      <c r="B22" s="24" t="str">
        <f>基本情報登録!$D$10</f>
        <v/>
      </c>
      <c r="C22" s="24" t="str">
        <f>基本情報登録!$D$8&amp;'様式Ⅱ(男子4×100mR)'!$I$444</f>
        <v/>
      </c>
      <c r="D22" s="24" t="str">
        <f>基本情報登録!$D$6&amp;'様式Ⅱ(男子4×100mR)'!$I$444</f>
        <v/>
      </c>
      <c r="E22" s="24" t="str">
        <f>'様式Ⅱ(男子4×100mR)'!$E$447</f>
        <v>00000</v>
      </c>
      <c r="F22" s="24" t="str">
        <f>'様式Ⅱ(男子4×100mR)'!$D$453</f>
        <v/>
      </c>
      <c r="G22" s="24" t="str">
        <f>'様式Ⅱ(男子4×100mR)'!$D$455</f>
        <v/>
      </c>
      <c r="H22" s="24" t="str">
        <f>'様式Ⅱ(男子4×100mR)'!$D$457</f>
        <v/>
      </c>
      <c r="I22" s="24" t="str">
        <f>'様式Ⅱ(男子4×100mR)'!$D$459</f>
        <v/>
      </c>
      <c r="J22" s="24" t="str">
        <f>'様式Ⅱ(男子4×100mR)'!$D$461</f>
        <v/>
      </c>
      <c r="K22" s="24" t="str">
        <f>'様式Ⅱ(男子4×100mR)'!$D$463</f>
        <v/>
      </c>
    </row>
    <row r="23" spans="1:11">
      <c r="A23" s="24">
        <v>17</v>
      </c>
      <c r="B23" s="24" t="str">
        <f>基本情報登録!$D$10</f>
        <v/>
      </c>
      <c r="C23" s="24" t="str">
        <f>基本情報登録!$D$8&amp;'様式Ⅱ(男子4×100mR)'!$I$473</f>
        <v/>
      </c>
      <c r="D23" s="24" t="str">
        <f>基本情報登録!$D$6&amp;'様式Ⅱ(男子4×100mR)'!$I$473</f>
        <v/>
      </c>
      <c r="E23" s="24" t="str">
        <f>'様式Ⅱ(男子4×100mR)'!$E$476</f>
        <v>00000</v>
      </c>
      <c r="F23" s="24" t="str">
        <f>'様式Ⅱ(男子4×100mR)'!$D$482</f>
        <v/>
      </c>
      <c r="G23" s="24" t="str">
        <f>'様式Ⅱ(男子4×100mR)'!$D$484</f>
        <v/>
      </c>
      <c r="H23" s="24" t="str">
        <f>'様式Ⅱ(男子4×100mR)'!$D$486</f>
        <v/>
      </c>
      <c r="I23" s="24" t="str">
        <f>'様式Ⅱ(男子4×100mR)'!$D$488</f>
        <v/>
      </c>
      <c r="J23" s="24" t="str">
        <f>'様式Ⅱ(男子4×100mR)'!$D$490</f>
        <v/>
      </c>
      <c r="K23" s="24" t="str">
        <f>'様式Ⅱ(男子4×100mR)'!$D$492</f>
        <v/>
      </c>
    </row>
    <row r="24" spans="1:11">
      <c r="A24" s="24">
        <v>18</v>
      </c>
      <c r="B24" s="24" t="str">
        <f>基本情報登録!$D$10</f>
        <v/>
      </c>
      <c r="C24" s="24" t="str">
        <f>基本情報登録!$D$8&amp;'様式Ⅱ(男子4×100mR)'!$I$502</f>
        <v/>
      </c>
      <c r="D24" s="24" t="str">
        <f>基本情報登録!$D$6&amp;'様式Ⅱ(男子4×100mR)'!$I$502</f>
        <v/>
      </c>
      <c r="E24" s="24" t="str">
        <f>'様式Ⅱ(男子4×100mR)'!$E$505</f>
        <v>00000</v>
      </c>
      <c r="F24" s="24" t="str">
        <f>'様式Ⅱ(男子4×100mR)'!$D$511</f>
        <v/>
      </c>
      <c r="G24" s="24" t="str">
        <f>'様式Ⅱ(男子4×100mR)'!$D$513</f>
        <v/>
      </c>
      <c r="H24" s="24" t="str">
        <f>'様式Ⅱ(男子4×100mR)'!$D$515</f>
        <v/>
      </c>
      <c r="I24" s="24" t="str">
        <f>'様式Ⅱ(男子4×100mR)'!$D$517</f>
        <v/>
      </c>
      <c r="J24" s="24" t="str">
        <f>'様式Ⅱ(男子4×100mR)'!$D$519</f>
        <v/>
      </c>
      <c r="K24" s="24" t="str">
        <f>'様式Ⅱ(男子4×100mR)'!$D$521</f>
        <v/>
      </c>
    </row>
    <row r="25" spans="1:11">
      <c r="A25" s="24">
        <v>19</v>
      </c>
      <c r="B25" s="24" t="str">
        <f>基本情報登録!$D$10</f>
        <v/>
      </c>
      <c r="C25" s="24" t="str">
        <f>基本情報登録!$D$8&amp;'様式Ⅱ(男子4×100mR)'!$I$531</f>
        <v/>
      </c>
      <c r="D25" s="24" t="str">
        <f>基本情報登録!$D$6&amp;'様式Ⅱ(男子4×100mR)'!$I$531</f>
        <v/>
      </c>
      <c r="E25" s="24" t="str">
        <f>'様式Ⅱ(男子4×100mR)'!$E$534</f>
        <v>00000</v>
      </c>
      <c r="F25" s="24" t="str">
        <f>'様式Ⅱ(男子4×100mR)'!$D$540</f>
        <v/>
      </c>
      <c r="G25" s="24" t="str">
        <f>'様式Ⅱ(男子4×100mR)'!$D$542</f>
        <v/>
      </c>
      <c r="H25" s="24" t="str">
        <f>'様式Ⅱ(男子4×100mR)'!$D$544</f>
        <v/>
      </c>
      <c r="I25" s="24" t="str">
        <f>'様式Ⅱ(男子4×100mR)'!$D$546</f>
        <v/>
      </c>
      <c r="J25" s="24" t="str">
        <f>'様式Ⅱ(男子4×100mR)'!$D$548</f>
        <v/>
      </c>
      <c r="K25" s="24" t="str">
        <f>'様式Ⅱ(男子4×100mR)'!$D$550</f>
        <v/>
      </c>
    </row>
    <row r="26" spans="1:11">
      <c r="A26" s="24">
        <v>20</v>
      </c>
      <c r="B26" s="24" t="str">
        <f>基本情報登録!$D$10</f>
        <v/>
      </c>
      <c r="C26" s="24" t="str">
        <f>基本情報登録!$D$8&amp;'様式Ⅱ(男子4×100mR)'!$I$560</f>
        <v/>
      </c>
      <c r="D26" s="24" t="str">
        <f>基本情報登録!$D$6&amp;'様式Ⅱ(男子4×100mR)'!$I$560</f>
        <v/>
      </c>
      <c r="E26" s="24" t="str">
        <f>'様式Ⅱ(男子4×100mR)'!$E$563</f>
        <v>00000</v>
      </c>
      <c r="F26" s="24" t="str">
        <f>'様式Ⅱ(男子4×100mR)'!$D$569</f>
        <v/>
      </c>
      <c r="G26" s="24" t="str">
        <f>'様式Ⅱ(男子4×100mR)'!$D$571</f>
        <v/>
      </c>
      <c r="H26" s="24" t="str">
        <f>'様式Ⅱ(男子4×100mR)'!$D$573</f>
        <v/>
      </c>
      <c r="I26" s="24" t="str">
        <f>'様式Ⅱ(男子4×100mR)'!$D$575</f>
        <v/>
      </c>
      <c r="J26" s="24" t="str">
        <f>'様式Ⅱ(男子4×100mR)'!$D$577</f>
        <v/>
      </c>
      <c r="K26" s="24" t="str">
        <f>'様式Ⅱ(男子4×100mR)'!$D$579</f>
        <v/>
      </c>
    </row>
    <row r="28" spans="1:11">
      <c r="A28" s="877" t="s">
        <v>217</v>
      </c>
      <c r="B28" s="877"/>
      <c r="C28" s="877"/>
      <c r="D28" s="877"/>
      <c r="E28" s="877"/>
      <c r="F28" s="877"/>
      <c r="G28" s="877"/>
      <c r="H28" s="877"/>
      <c r="I28" s="877"/>
      <c r="J28" s="877"/>
      <c r="K28" s="877"/>
    </row>
    <row r="29" spans="1:11">
      <c r="A29" s="24" t="s">
        <v>210</v>
      </c>
      <c r="B29" s="24" t="s">
        <v>59</v>
      </c>
      <c r="C29" s="24" t="s">
        <v>205</v>
      </c>
      <c r="D29" s="24" t="s">
        <v>206</v>
      </c>
      <c r="E29" s="24" t="s">
        <v>211</v>
      </c>
      <c r="F29" s="24" t="s">
        <v>212</v>
      </c>
      <c r="G29" s="24" t="s">
        <v>213</v>
      </c>
      <c r="H29" s="24" t="s">
        <v>203</v>
      </c>
      <c r="I29" s="24" t="s">
        <v>214</v>
      </c>
      <c r="J29" s="24" t="s">
        <v>215</v>
      </c>
      <c r="K29" s="24" t="s">
        <v>216</v>
      </c>
    </row>
    <row r="30" spans="1:11">
      <c r="A30" s="24">
        <v>1</v>
      </c>
      <c r="B30" s="24" t="str">
        <f>基本情報登録!$D$10</f>
        <v/>
      </c>
      <c r="C30" s="24" t="str">
        <f>基本情報登録!$D$8&amp;'様式Ⅱ(男子4×400mR)'!$I$9</f>
        <v/>
      </c>
      <c r="D30" s="24" t="str">
        <f>基本情報登録!$D$6&amp;'様式Ⅱ(男子4×400mR)'!$I$9</f>
        <v/>
      </c>
      <c r="E30" s="24" t="str">
        <f>'様式Ⅱ(男子4×400mR)'!$E$12</f>
        <v>00000</v>
      </c>
      <c r="F30" s="24" t="str">
        <f>'様式Ⅱ(男子4×400mR)'!$D$18</f>
        <v/>
      </c>
      <c r="G30" s="24" t="str">
        <f>'様式Ⅱ(男子4×400mR)'!$D$20</f>
        <v/>
      </c>
      <c r="H30" s="24" t="str">
        <f>'様式Ⅱ(男子4×400mR)'!$D$22</f>
        <v/>
      </c>
      <c r="I30" s="24" t="str">
        <f>'様式Ⅱ(男子4×400mR)'!$D$24</f>
        <v/>
      </c>
      <c r="J30" s="24" t="str">
        <f>'様式Ⅱ(男子4×400mR)'!$D$26</f>
        <v/>
      </c>
      <c r="K30" s="24" t="str">
        <f>'様式Ⅱ(男子4×400mR)'!$D$28</f>
        <v/>
      </c>
    </row>
    <row r="31" spans="1:11">
      <c r="A31" s="24">
        <v>2</v>
      </c>
      <c r="B31" s="24" t="str">
        <f>基本情報登録!$D$10</f>
        <v/>
      </c>
      <c r="C31" s="24" t="str">
        <f>基本情報登録!$D$8&amp;'様式Ⅱ(男子4×400mR)'!$I$38</f>
        <v/>
      </c>
      <c r="D31" s="24" t="str">
        <f>基本情報登録!$D$6&amp;'様式Ⅱ(男子4×400mR)'!$I$38</f>
        <v/>
      </c>
      <c r="E31" s="53" t="str">
        <f>'様式Ⅱ(男子4×400mR)'!$E$41</f>
        <v>00000</v>
      </c>
      <c r="F31" s="24" t="str">
        <f>'様式Ⅱ(男子4×400mR)'!$D$47</f>
        <v/>
      </c>
      <c r="G31" s="24" t="str">
        <f>'様式Ⅱ(男子4×400mR)'!$D$49</f>
        <v/>
      </c>
      <c r="H31" s="24" t="str">
        <f>'様式Ⅱ(男子4×400mR)'!$D$51</f>
        <v/>
      </c>
      <c r="I31" s="24" t="str">
        <f>'様式Ⅱ(男子4×400mR)'!$D$53</f>
        <v/>
      </c>
      <c r="J31" s="24" t="str">
        <f>'様式Ⅱ(男子4×400mR)'!$D$55</f>
        <v/>
      </c>
      <c r="K31" s="24" t="str">
        <f>'様式Ⅱ(男子4×400mR)'!$D$57</f>
        <v/>
      </c>
    </row>
    <row r="32" spans="1:11">
      <c r="A32" s="24">
        <v>3</v>
      </c>
      <c r="B32" s="24" t="str">
        <f>基本情報登録!$D$10</f>
        <v/>
      </c>
      <c r="C32" s="24" t="str">
        <f>基本情報登録!$D$8&amp;'様式Ⅱ(男子4×400mR)'!$I$67</f>
        <v/>
      </c>
      <c r="D32" s="24" t="str">
        <f>基本情報登録!$D$6&amp;'様式Ⅱ(男子4×400mR)'!$I$67</f>
        <v/>
      </c>
      <c r="E32" s="24" t="str">
        <f>'様式Ⅱ(男子4×400mR)'!$E$70</f>
        <v>00000</v>
      </c>
      <c r="F32" s="24" t="str">
        <f>'様式Ⅱ(男子4×400mR)'!$D$76</f>
        <v/>
      </c>
      <c r="G32" s="24" t="str">
        <f>'様式Ⅱ(男子4×400mR)'!$D$78</f>
        <v/>
      </c>
      <c r="H32" s="24" t="str">
        <f>'様式Ⅱ(男子4×400mR)'!$D$80</f>
        <v/>
      </c>
      <c r="I32" s="24" t="str">
        <f>'様式Ⅱ(男子4×400mR)'!$D$82</f>
        <v/>
      </c>
      <c r="J32" s="24" t="str">
        <f>'様式Ⅱ(男子4×400mR)'!$D$84</f>
        <v/>
      </c>
      <c r="K32" s="24" t="str">
        <f>'様式Ⅱ(男子4×400mR)'!$D$86</f>
        <v/>
      </c>
    </row>
    <row r="33" spans="1:11">
      <c r="A33" s="24">
        <v>4</v>
      </c>
      <c r="B33" s="24" t="str">
        <f>基本情報登録!$D$10</f>
        <v/>
      </c>
      <c r="C33" s="24" t="str">
        <f>基本情報登録!$D$8&amp;'様式Ⅱ(男子4×400mR)'!$I$96</f>
        <v/>
      </c>
      <c r="D33" s="24" t="str">
        <f>基本情報登録!$D$6&amp;'様式Ⅱ(男子4×400mR)'!$I$96</f>
        <v/>
      </c>
      <c r="E33" s="24" t="str">
        <f>'様式Ⅱ(男子4×400mR)'!$E$99</f>
        <v>00000</v>
      </c>
      <c r="F33" s="24" t="str">
        <f>'様式Ⅱ(男子4×400mR)'!$D$105</f>
        <v/>
      </c>
      <c r="G33" s="24" t="str">
        <f>'様式Ⅱ(男子4×400mR)'!$D$107</f>
        <v/>
      </c>
      <c r="H33" s="24" t="str">
        <f>'様式Ⅱ(男子4×400mR)'!$D$109</f>
        <v/>
      </c>
      <c r="I33" s="24" t="str">
        <f>'様式Ⅱ(男子4×400mR)'!$D$111</f>
        <v/>
      </c>
      <c r="J33" s="24" t="str">
        <f>'様式Ⅱ(男子4×400mR)'!$D$113</f>
        <v/>
      </c>
      <c r="K33" s="24" t="str">
        <f>'様式Ⅱ(男子4×400mR)'!$D$115</f>
        <v/>
      </c>
    </row>
    <row r="34" spans="1:11">
      <c r="A34" s="24">
        <v>5</v>
      </c>
      <c r="B34" s="24" t="str">
        <f>基本情報登録!$D$10</f>
        <v/>
      </c>
      <c r="C34" s="24" t="str">
        <f>基本情報登録!$D$8&amp;'様式Ⅱ(男子4×400mR)'!$I$125</f>
        <v/>
      </c>
      <c r="D34" s="24" t="str">
        <f>基本情報登録!$D$6&amp;'様式Ⅱ(男子4×400mR)'!$I$125</f>
        <v/>
      </c>
      <c r="E34" s="24" t="str">
        <f>'様式Ⅱ(男子4×400mR)'!$E$128</f>
        <v>00000</v>
      </c>
      <c r="F34" s="24" t="str">
        <f>'様式Ⅱ(男子4×400mR)'!$D$134</f>
        <v/>
      </c>
      <c r="G34" s="24" t="str">
        <f>'様式Ⅱ(男子4×400mR)'!$D$136</f>
        <v/>
      </c>
      <c r="H34" s="24" t="str">
        <f>'様式Ⅱ(男子4×400mR)'!$D$138</f>
        <v/>
      </c>
      <c r="I34" s="24" t="str">
        <f>'様式Ⅱ(男子4×400mR)'!$D$140</f>
        <v/>
      </c>
      <c r="J34" s="24" t="str">
        <f>'様式Ⅱ(男子4×400mR)'!$D$142</f>
        <v/>
      </c>
      <c r="K34" s="24" t="str">
        <f>'様式Ⅱ(男子4×400mR)'!$D$144</f>
        <v/>
      </c>
    </row>
    <row r="35" spans="1:11">
      <c r="A35" s="24">
        <v>6</v>
      </c>
      <c r="B35" s="24" t="str">
        <f>基本情報登録!$D$10</f>
        <v/>
      </c>
      <c r="C35" s="24" t="str">
        <f>基本情報登録!$D$8&amp;'様式Ⅱ(男子4×400mR)'!$I$154</f>
        <v/>
      </c>
      <c r="D35" s="24" t="str">
        <f>基本情報登録!$D$6&amp;'様式Ⅱ(男子4×400mR)'!$I$154</f>
        <v/>
      </c>
      <c r="E35" s="24" t="str">
        <f>'様式Ⅱ(男子4×400mR)'!$E$157</f>
        <v>00000</v>
      </c>
      <c r="F35" s="24" t="str">
        <f>'様式Ⅱ(男子4×400mR)'!$D$163</f>
        <v/>
      </c>
      <c r="G35" s="24" t="str">
        <f>'様式Ⅱ(男子4×400mR)'!$D$165</f>
        <v/>
      </c>
      <c r="H35" s="24" t="str">
        <f>'様式Ⅱ(男子4×400mR)'!$D$167</f>
        <v/>
      </c>
      <c r="I35" s="24" t="str">
        <f>'様式Ⅱ(男子4×400mR)'!$D$169</f>
        <v/>
      </c>
      <c r="J35" s="24" t="str">
        <f>'様式Ⅱ(男子4×400mR)'!$D$171</f>
        <v/>
      </c>
      <c r="K35" s="24" t="str">
        <f>'様式Ⅱ(男子4×400mR)'!$D$173</f>
        <v/>
      </c>
    </row>
    <row r="36" spans="1:11">
      <c r="A36" s="24">
        <v>7</v>
      </c>
      <c r="B36" s="24" t="str">
        <f>基本情報登録!$D$10</f>
        <v/>
      </c>
      <c r="C36" s="24" t="str">
        <f>基本情報登録!$D$8&amp;'様式Ⅱ(男子4×400mR)'!$I$183</f>
        <v/>
      </c>
      <c r="D36" s="24" t="str">
        <f>基本情報登録!$D$6&amp;'様式Ⅱ(男子4×400mR)'!$I$183</f>
        <v/>
      </c>
      <c r="E36" s="24" t="str">
        <f>'様式Ⅱ(男子4×400mR)'!$E$186</f>
        <v>00000</v>
      </c>
      <c r="F36" s="24" t="str">
        <f>'様式Ⅱ(男子4×400mR)'!$D$192</f>
        <v/>
      </c>
      <c r="G36" s="24" t="str">
        <f>'様式Ⅱ(男子4×400mR)'!$D$194</f>
        <v/>
      </c>
      <c r="H36" s="24" t="str">
        <f>'様式Ⅱ(男子4×400mR)'!$D$196</f>
        <v/>
      </c>
      <c r="I36" s="24" t="str">
        <f>'様式Ⅱ(男子4×400mR)'!$D$198</f>
        <v/>
      </c>
      <c r="J36" s="24" t="str">
        <f>'様式Ⅱ(男子4×400mR)'!$D$200</f>
        <v/>
      </c>
      <c r="K36" s="24" t="str">
        <f>'様式Ⅱ(男子4×400mR)'!$D$202</f>
        <v/>
      </c>
    </row>
    <row r="37" spans="1:11">
      <c r="A37" s="24">
        <v>8</v>
      </c>
      <c r="B37" s="24" t="str">
        <f>基本情報登録!$D$10</f>
        <v/>
      </c>
      <c r="C37" s="24" t="str">
        <f>基本情報登録!$D$8&amp;'様式Ⅱ(男子4×400mR)'!$I$212</f>
        <v/>
      </c>
      <c r="D37" s="24" t="str">
        <f>基本情報登録!$D$6&amp;'様式Ⅱ(男子4×400mR)'!$I$212</f>
        <v/>
      </c>
      <c r="E37" s="24" t="str">
        <f>'様式Ⅱ(男子4×400mR)'!$E$215</f>
        <v>00000</v>
      </c>
      <c r="F37" s="24" t="str">
        <f>'様式Ⅱ(男子4×400mR)'!$D$221</f>
        <v/>
      </c>
      <c r="G37" s="24" t="str">
        <f>'様式Ⅱ(男子4×400mR)'!$D$223</f>
        <v/>
      </c>
      <c r="H37" s="24" t="str">
        <f>'様式Ⅱ(男子4×400mR)'!$D$225</f>
        <v/>
      </c>
      <c r="I37" s="24" t="str">
        <f>'様式Ⅱ(男子4×400mR)'!$D$227</f>
        <v/>
      </c>
      <c r="J37" s="24" t="str">
        <f>'様式Ⅱ(男子4×400mR)'!$D$229</f>
        <v/>
      </c>
      <c r="K37" s="24" t="str">
        <f>'様式Ⅱ(男子4×400mR)'!$D$231</f>
        <v/>
      </c>
    </row>
    <row r="38" spans="1:11">
      <c r="A38" s="24">
        <v>9</v>
      </c>
      <c r="B38" s="24" t="str">
        <f>基本情報登録!$D$10</f>
        <v/>
      </c>
      <c r="C38" s="24" t="str">
        <f>基本情報登録!$D$8&amp;'様式Ⅱ(男子4×400mR)'!$I$241</f>
        <v/>
      </c>
      <c r="D38" s="24" t="str">
        <f>基本情報登録!$D$6&amp;'様式Ⅱ(男子4×400mR)'!$I$241</f>
        <v/>
      </c>
      <c r="E38" s="24" t="str">
        <f>'様式Ⅱ(男子4×400mR)'!$E$244</f>
        <v>00000</v>
      </c>
      <c r="F38" s="24" t="str">
        <f>'様式Ⅱ(男子4×400mR)'!$D$250</f>
        <v/>
      </c>
      <c r="G38" s="24" t="str">
        <f>'様式Ⅱ(男子4×400mR)'!$D$252</f>
        <v/>
      </c>
      <c r="H38" s="24" t="str">
        <f>'様式Ⅱ(男子4×400mR)'!$D$254</f>
        <v/>
      </c>
      <c r="I38" s="24" t="str">
        <f>'様式Ⅱ(男子4×400mR)'!$D$256</f>
        <v/>
      </c>
      <c r="J38" s="24" t="str">
        <f>'様式Ⅱ(男子4×400mR)'!$D$258</f>
        <v/>
      </c>
      <c r="K38" s="24" t="str">
        <f>'様式Ⅱ(男子4×400mR)'!$D$260</f>
        <v/>
      </c>
    </row>
    <row r="39" spans="1:11">
      <c r="A39" s="24">
        <v>10</v>
      </c>
      <c r="B39" s="24" t="str">
        <f>基本情報登録!$D$10</f>
        <v/>
      </c>
      <c r="C39" s="24" t="str">
        <f>基本情報登録!$D$8&amp;'様式Ⅱ(男子4×400mR)'!$I$270</f>
        <v/>
      </c>
      <c r="D39" s="24" t="str">
        <f>基本情報登録!$D$6&amp;'様式Ⅱ(男子4×400mR)'!$I$270</f>
        <v/>
      </c>
      <c r="E39" s="24" t="str">
        <f>'様式Ⅱ(男子4×400mR)'!$E$273</f>
        <v>00000</v>
      </c>
      <c r="F39" s="24" t="str">
        <f>'様式Ⅱ(男子4×400mR)'!$D$279</f>
        <v/>
      </c>
      <c r="G39" s="24" t="str">
        <f>'様式Ⅱ(男子4×400mR)'!$D$281</f>
        <v/>
      </c>
      <c r="H39" s="24" t="str">
        <f>'様式Ⅱ(男子4×400mR)'!$D$283</f>
        <v/>
      </c>
      <c r="I39" s="24" t="str">
        <f>'様式Ⅱ(男子4×400mR)'!$D$285</f>
        <v/>
      </c>
      <c r="J39" s="24" t="str">
        <f>'様式Ⅱ(男子4×400mR)'!$D$287</f>
        <v/>
      </c>
      <c r="K39" s="24" t="str">
        <f>'様式Ⅱ(男子4×400mR)'!$D$289</f>
        <v/>
      </c>
    </row>
    <row r="40" spans="1:11">
      <c r="A40" s="24">
        <v>11</v>
      </c>
      <c r="B40" s="24" t="str">
        <f>基本情報登録!$D$10</f>
        <v/>
      </c>
      <c r="C40" s="24" t="str">
        <f>基本情報登録!$D$8&amp;'様式Ⅱ(男子4×400mR)'!$I$299</f>
        <v/>
      </c>
      <c r="D40" s="24" t="str">
        <f>基本情報登録!$D$6&amp;'様式Ⅱ(男子4×400mR)'!$I$299</f>
        <v/>
      </c>
      <c r="E40" s="24" t="str">
        <f>'様式Ⅱ(男子4×400mR)'!$E$302</f>
        <v>00000</v>
      </c>
      <c r="F40" s="24" t="str">
        <f>'様式Ⅱ(男子4×400mR)'!$D$308</f>
        <v/>
      </c>
      <c r="G40" s="24" t="str">
        <f>'様式Ⅱ(男子4×400mR)'!$D$310</f>
        <v/>
      </c>
      <c r="H40" s="24" t="str">
        <f>'様式Ⅱ(男子4×400mR)'!$D$312</f>
        <v/>
      </c>
      <c r="I40" s="24" t="str">
        <f>'様式Ⅱ(男子4×400mR)'!$D$314</f>
        <v/>
      </c>
      <c r="J40" s="24" t="str">
        <f>'様式Ⅱ(男子4×400mR)'!$D$316</f>
        <v/>
      </c>
      <c r="K40" s="24" t="str">
        <f>'様式Ⅱ(男子4×400mR)'!$D$318</f>
        <v/>
      </c>
    </row>
    <row r="41" spans="1:11">
      <c r="A41" s="24">
        <v>12</v>
      </c>
      <c r="B41" s="24" t="str">
        <f>基本情報登録!$D$10</f>
        <v/>
      </c>
      <c r="C41" s="24" t="str">
        <f>基本情報登録!$D$8&amp;'様式Ⅱ(男子4×400mR)'!$I$328</f>
        <v/>
      </c>
      <c r="D41" s="24" t="str">
        <f>基本情報登録!$D$6&amp;'様式Ⅱ(男子4×400mR)'!$I$328</f>
        <v/>
      </c>
      <c r="E41" s="24" t="str">
        <f>'様式Ⅱ(男子4×400mR)'!$E$331</f>
        <v>00000</v>
      </c>
      <c r="F41" s="24" t="str">
        <f>'様式Ⅱ(男子4×400mR)'!$D$337</f>
        <v/>
      </c>
      <c r="G41" s="24" t="str">
        <f>'様式Ⅱ(男子4×400mR)'!$D$339</f>
        <v/>
      </c>
      <c r="H41" s="24" t="str">
        <f>'様式Ⅱ(男子4×400mR)'!$D$341</f>
        <v/>
      </c>
      <c r="I41" s="24" t="str">
        <f>'様式Ⅱ(男子4×400mR)'!$D$343</f>
        <v/>
      </c>
      <c r="J41" s="24" t="str">
        <f>'様式Ⅱ(男子4×400mR)'!$D$345</f>
        <v/>
      </c>
      <c r="K41" s="24" t="str">
        <f>'様式Ⅱ(男子4×400mR)'!$D$347</f>
        <v/>
      </c>
    </row>
    <row r="42" spans="1:11">
      <c r="A42" s="24">
        <v>13</v>
      </c>
      <c r="B42" s="24" t="str">
        <f>基本情報登録!$D$10</f>
        <v/>
      </c>
      <c r="C42" s="24" t="str">
        <f>基本情報登録!$D$8&amp;'様式Ⅱ(男子4×400mR)'!$I$357</f>
        <v/>
      </c>
      <c r="D42" s="24" t="str">
        <f>基本情報登録!$D$6&amp;'様式Ⅱ(男子4×400mR)'!$I$357</f>
        <v/>
      </c>
      <c r="E42" s="24" t="str">
        <f>'様式Ⅱ(男子4×400mR)'!$E$360</f>
        <v>00000</v>
      </c>
      <c r="F42" s="24" t="str">
        <f>'様式Ⅱ(男子4×400mR)'!$D$366</f>
        <v/>
      </c>
      <c r="G42" s="24" t="str">
        <f>'様式Ⅱ(男子4×400mR)'!$D$368</f>
        <v/>
      </c>
      <c r="H42" s="24" t="str">
        <f>'様式Ⅱ(男子4×400mR)'!$D$370</f>
        <v/>
      </c>
      <c r="I42" s="24" t="str">
        <f>'様式Ⅱ(男子4×400mR)'!$D$372</f>
        <v/>
      </c>
      <c r="J42" s="24" t="str">
        <f>'様式Ⅱ(男子4×400mR)'!$D$374</f>
        <v/>
      </c>
      <c r="K42" s="24" t="str">
        <f>'様式Ⅱ(男子4×400mR)'!$D$376</f>
        <v/>
      </c>
    </row>
    <row r="43" spans="1:11">
      <c r="A43" s="24">
        <v>14</v>
      </c>
      <c r="B43" s="24" t="str">
        <f>基本情報登録!$D$10</f>
        <v/>
      </c>
      <c r="C43" s="24" t="str">
        <f>基本情報登録!$D$8&amp;'様式Ⅱ(男子4×400mR)'!$I$386</f>
        <v/>
      </c>
      <c r="D43" s="24" t="str">
        <f>基本情報登録!$D$6&amp;'様式Ⅱ(男子4×400mR)'!$I$386</f>
        <v/>
      </c>
      <c r="E43" s="24" t="str">
        <f>'様式Ⅱ(男子4×400mR)'!$E$389</f>
        <v>00000</v>
      </c>
      <c r="F43" s="24" t="str">
        <f>'様式Ⅱ(男子4×400mR)'!$D$395</f>
        <v/>
      </c>
      <c r="G43" s="24" t="str">
        <f>'様式Ⅱ(男子4×400mR)'!$D$397</f>
        <v/>
      </c>
      <c r="H43" s="24" t="str">
        <f>'様式Ⅱ(男子4×400mR)'!$D$399</f>
        <v/>
      </c>
      <c r="I43" s="24" t="str">
        <f>'様式Ⅱ(男子4×400mR)'!$D$401</f>
        <v/>
      </c>
      <c r="J43" s="24" t="str">
        <f>'様式Ⅱ(男子4×400mR)'!$D$403</f>
        <v/>
      </c>
      <c r="K43" s="24" t="str">
        <f>'様式Ⅱ(男子4×400mR)'!$D$405</f>
        <v/>
      </c>
    </row>
    <row r="44" spans="1:11">
      <c r="A44" s="24">
        <v>15</v>
      </c>
      <c r="B44" s="24" t="str">
        <f>基本情報登録!$D$10</f>
        <v/>
      </c>
      <c r="C44" s="24" t="str">
        <f>基本情報登録!$D$8&amp;'様式Ⅱ(男子4×400mR)'!$I$415</f>
        <v/>
      </c>
      <c r="D44" s="24" t="str">
        <f>基本情報登録!$D$6&amp;'様式Ⅱ(男子4×400mR)'!$I$415</f>
        <v/>
      </c>
      <c r="E44" s="24" t="str">
        <f>'様式Ⅱ(男子4×400mR)'!$E$418</f>
        <v>00000</v>
      </c>
      <c r="F44" s="24" t="str">
        <f>'様式Ⅱ(男子4×400mR)'!$D$424</f>
        <v/>
      </c>
      <c r="G44" s="24" t="str">
        <f>'様式Ⅱ(男子4×400mR)'!$D$426</f>
        <v/>
      </c>
      <c r="H44" s="24" t="str">
        <f>'様式Ⅱ(男子4×400mR)'!$D$428</f>
        <v/>
      </c>
      <c r="I44" s="24" t="str">
        <f>'様式Ⅱ(男子4×400mR)'!$D$430</f>
        <v/>
      </c>
      <c r="J44" s="24" t="str">
        <f>'様式Ⅱ(男子4×400mR)'!$D$432</f>
        <v/>
      </c>
      <c r="K44" s="24" t="str">
        <f>'様式Ⅱ(男子4×400mR)'!$D$434</f>
        <v/>
      </c>
    </row>
    <row r="45" spans="1:11">
      <c r="A45" s="24">
        <v>16</v>
      </c>
      <c r="B45" s="24" t="str">
        <f>基本情報登録!$D$10</f>
        <v/>
      </c>
      <c r="C45" s="24" t="str">
        <f>基本情報登録!$D$8&amp;'様式Ⅱ(男子4×400mR)'!$I$444</f>
        <v/>
      </c>
      <c r="D45" s="24" t="str">
        <f>基本情報登録!$D$6&amp;'様式Ⅱ(男子4×400mR)'!$I$444</f>
        <v/>
      </c>
      <c r="E45" s="24" t="str">
        <f>'様式Ⅱ(男子4×400mR)'!$E$447</f>
        <v>00000</v>
      </c>
      <c r="F45" s="24" t="str">
        <f>'様式Ⅱ(男子4×400mR)'!$D$453</f>
        <v/>
      </c>
      <c r="G45" s="24" t="str">
        <f>'様式Ⅱ(男子4×400mR)'!$D$455</f>
        <v/>
      </c>
      <c r="H45" s="24" t="str">
        <f>'様式Ⅱ(男子4×400mR)'!$D$457</f>
        <v/>
      </c>
      <c r="I45" s="24" t="str">
        <f>'様式Ⅱ(男子4×400mR)'!$D$459</f>
        <v/>
      </c>
      <c r="J45" s="24" t="str">
        <f>'様式Ⅱ(男子4×400mR)'!$D$461</f>
        <v/>
      </c>
      <c r="K45" s="24" t="str">
        <f>'様式Ⅱ(男子4×400mR)'!$D$463</f>
        <v/>
      </c>
    </row>
    <row r="46" spans="1:11">
      <c r="A46" s="24">
        <v>17</v>
      </c>
      <c r="B46" s="24" t="str">
        <f>基本情報登録!$D$10</f>
        <v/>
      </c>
      <c r="C46" s="24" t="str">
        <f>基本情報登録!$D$8&amp;'様式Ⅱ(男子4×400mR)'!$I$473</f>
        <v/>
      </c>
      <c r="D46" s="24" t="str">
        <f>基本情報登録!$D$6&amp;'様式Ⅱ(男子4×400mR)'!$I$473</f>
        <v/>
      </c>
      <c r="E46" s="24" t="str">
        <f>'様式Ⅱ(男子4×400mR)'!$E$476</f>
        <v>00000</v>
      </c>
      <c r="F46" s="24" t="str">
        <f>'様式Ⅱ(男子4×400mR)'!$D$482</f>
        <v/>
      </c>
      <c r="G46" s="24" t="str">
        <f>'様式Ⅱ(男子4×400mR)'!$D$484</f>
        <v/>
      </c>
      <c r="H46" s="24" t="str">
        <f>'様式Ⅱ(男子4×400mR)'!$D$486</f>
        <v/>
      </c>
      <c r="I46" s="24" t="str">
        <f>'様式Ⅱ(男子4×400mR)'!$D$488</f>
        <v/>
      </c>
      <c r="J46" s="24" t="str">
        <f>'様式Ⅱ(男子4×400mR)'!$D$490</f>
        <v/>
      </c>
      <c r="K46" s="24" t="str">
        <f>'様式Ⅱ(男子4×400mR)'!$D$492</f>
        <v/>
      </c>
    </row>
    <row r="47" spans="1:11">
      <c r="A47" s="24">
        <v>18</v>
      </c>
      <c r="B47" s="24" t="str">
        <f>基本情報登録!$D$10</f>
        <v/>
      </c>
      <c r="C47" s="24" t="str">
        <f>基本情報登録!$D$8&amp;'様式Ⅱ(男子4×400mR)'!$I$502</f>
        <v/>
      </c>
      <c r="D47" s="24" t="str">
        <f>基本情報登録!$D$6&amp;'様式Ⅱ(男子4×400mR)'!$I$502</f>
        <v/>
      </c>
      <c r="E47" s="24" t="str">
        <f>'様式Ⅱ(男子4×400mR)'!$E$505</f>
        <v>00000</v>
      </c>
      <c r="F47" s="24" t="str">
        <f>'様式Ⅱ(男子4×400mR)'!$D$511</f>
        <v/>
      </c>
      <c r="G47" s="24" t="str">
        <f>'様式Ⅱ(男子4×400mR)'!$D$513</f>
        <v/>
      </c>
      <c r="H47" s="24" t="str">
        <f>'様式Ⅱ(男子4×400mR)'!$D$515</f>
        <v/>
      </c>
      <c r="I47" s="24" t="str">
        <f>'様式Ⅱ(男子4×400mR)'!$D$517</f>
        <v/>
      </c>
      <c r="J47" s="24" t="str">
        <f>'様式Ⅱ(男子4×400mR)'!$D$519</f>
        <v/>
      </c>
      <c r="K47" s="24" t="str">
        <f>'様式Ⅱ(男子4×400mR)'!$D$521</f>
        <v/>
      </c>
    </row>
    <row r="48" spans="1:11">
      <c r="A48" s="24">
        <v>19</v>
      </c>
      <c r="B48" s="24" t="str">
        <f>基本情報登録!$D$10</f>
        <v/>
      </c>
      <c r="C48" s="24" t="str">
        <f>基本情報登録!$D$8&amp;'様式Ⅱ(男子4×400mR)'!$I$531</f>
        <v/>
      </c>
      <c r="D48" s="24" t="str">
        <f>基本情報登録!$D$6&amp;'様式Ⅱ(男子4×400mR)'!$I$531</f>
        <v/>
      </c>
      <c r="E48" s="24" t="str">
        <f>'様式Ⅱ(男子4×400mR)'!$E$534</f>
        <v>00000</v>
      </c>
      <c r="F48" s="24" t="str">
        <f>'様式Ⅱ(男子4×400mR)'!$D$540</f>
        <v/>
      </c>
      <c r="G48" s="24" t="str">
        <f>'様式Ⅱ(男子4×400mR)'!$D$542</f>
        <v/>
      </c>
      <c r="H48" s="24" t="str">
        <f>'様式Ⅱ(男子4×400mR)'!$D$544</f>
        <v/>
      </c>
      <c r="I48" s="24" t="str">
        <f>'様式Ⅱ(男子4×400mR)'!$D$546</f>
        <v/>
      </c>
      <c r="J48" s="24" t="str">
        <f>'様式Ⅱ(男子4×400mR)'!$D$548</f>
        <v/>
      </c>
      <c r="K48" s="24" t="str">
        <f>'様式Ⅱ(男子4×400mR)'!$D$550</f>
        <v/>
      </c>
    </row>
    <row r="49" spans="1:11">
      <c r="A49" s="24">
        <v>20</v>
      </c>
      <c r="B49" s="24" t="str">
        <f>基本情報登録!$D$10</f>
        <v/>
      </c>
      <c r="C49" s="24" t="str">
        <f>基本情報登録!$D$8&amp;'様式Ⅱ(男子4×400mR)'!$I$560</f>
        <v/>
      </c>
      <c r="D49" s="24" t="str">
        <f>基本情報登録!$D$6&amp;'様式Ⅱ(男子4×400mR)'!$I$560</f>
        <v/>
      </c>
      <c r="E49" s="24" t="str">
        <f>'様式Ⅱ(男子4×400mR)'!$E$563</f>
        <v>00000</v>
      </c>
      <c r="F49" s="24" t="str">
        <f>'様式Ⅱ(男子4×400mR)'!$D$569</f>
        <v/>
      </c>
      <c r="G49" s="24" t="str">
        <f>'様式Ⅱ(男子4×400mR)'!$D$571</f>
        <v/>
      </c>
      <c r="H49" s="24" t="str">
        <f>'様式Ⅱ(男子4×400mR)'!$D$573</f>
        <v/>
      </c>
      <c r="I49" s="24" t="str">
        <f>'様式Ⅱ(男子4×400mR)'!$D$575</f>
        <v/>
      </c>
      <c r="J49" s="24" t="str">
        <f>'様式Ⅱ(男子4×400mR)'!$D$577</f>
        <v/>
      </c>
      <c r="K49" s="24" t="str">
        <f>'様式Ⅱ(男子4×400mR)'!$D$579</f>
        <v/>
      </c>
    </row>
    <row r="51" spans="1:11">
      <c r="A51" s="878" t="s">
        <v>218</v>
      </c>
      <c r="B51" s="878"/>
      <c r="C51" s="878"/>
      <c r="D51" s="878"/>
      <c r="E51" s="878"/>
      <c r="F51" s="878"/>
      <c r="G51" s="878"/>
      <c r="H51" s="878"/>
      <c r="I51" s="878"/>
      <c r="J51" s="878"/>
      <c r="K51" s="878"/>
    </row>
    <row r="52" spans="1:11">
      <c r="A52" s="24" t="s">
        <v>210</v>
      </c>
      <c r="B52" s="24" t="s">
        <v>59</v>
      </c>
      <c r="C52" s="24" t="s">
        <v>205</v>
      </c>
      <c r="D52" s="24" t="s">
        <v>206</v>
      </c>
      <c r="E52" s="24" t="s">
        <v>211</v>
      </c>
      <c r="F52" s="24" t="s">
        <v>212</v>
      </c>
      <c r="G52" s="24" t="s">
        <v>213</v>
      </c>
      <c r="H52" s="24" t="s">
        <v>203</v>
      </c>
      <c r="I52" s="24" t="s">
        <v>214</v>
      </c>
      <c r="J52" s="24" t="s">
        <v>215</v>
      </c>
      <c r="K52" s="24" t="s">
        <v>216</v>
      </c>
    </row>
    <row r="53" spans="1:11">
      <c r="A53" s="24">
        <v>1</v>
      </c>
      <c r="B53" s="24" t="str">
        <f>基本情報登録!$D$10</f>
        <v/>
      </c>
      <c r="C53" s="24" t="str">
        <f>基本情報登録!$D$8&amp;'様式Ⅱ(女子4×100mR)'!$I$9</f>
        <v/>
      </c>
      <c r="D53" s="24" t="str">
        <f>基本情報登録!$D$6&amp;'様式Ⅱ(女子4×100mR)'!$I$9</f>
        <v/>
      </c>
      <c r="E53" s="24" t="str">
        <f>'様式Ⅱ(女子4×100mR)'!$E$12</f>
        <v>00000</v>
      </c>
      <c r="F53" s="24" t="str">
        <f>'様式Ⅱ(女子4×100mR)'!$D$18</f>
        <v/>
      </c>
      <c r="G53" s="24" t="str">
        <f>'様式Ⅱ(女子4×100mR)'!$D$20</f>
        <v/>
      </c>
      <c r="H53" s="24" t="str">
        <f>'様式Ⅱ(女子4×100mR)'!$D$22</f>
        <v/>
      </c>
      <c r="I53" s="24" t="str">
        <f>'様式Ⅱ(女子4×100mR)'!$D$24</f>
        <v/>
      </c>
      <c r="J53" s="24" t="str">
        <f>'様式Ⅱ(女子4×100mR)'!$D$26</f>
        <v/>
      </c>
      <c r="K53" s="24" t="str">
        <f>'様式Ⅱ(女子4×100mR)'!$D$28</f>
        <v/>
      </c>
    </row>
    <row r="54" spans="1:11">
      <c r="A54" s="24">
        <v>2</v>
      </c>
      <c r="B54" s="24" t="str">
        <f>基本情報登録!$D$10</f>
        <v/>
      </c>
      <c r="C54" s="24" t="str">
        <f>基本情報登録!$D$8&amp;'様式Ⅱ(女子4×100mR)'!$I$38</f>
        <v/>
      </c>
      <c r="D54" s="24" t="str">
        <f>基本情報登録!$D$6&amp;'様式Ⅱ(女子4×100mR)'!$I$38</f>
        <v/>
      </c>
      <c r="E54" s="53" t="str">
        <f>'様式Ⅱ(女子4×100mR)'!$E$41</f>
        <v>00000</v>
      </c>
      <c r="F54" s="24" t="str">
        <f>'様式Ⅱ(女子4×100mR)'!$D$47</f>
        <v/>
      </c>
      <c r="G54" s="24" t="str">
        <f>'様式Ⅱ(女子4×100mR)'!$D$49</f>
        <v/>
      </c>
      <c r="H54" s="24" t="str">
        <f>'様式Ⅱ(女子4×100mR)'!$D$51</f>
        <v/>
      </c>
      <c r="I54" s="24" t="str">
        <f>'様式Ⅱ(女子4×100mR)'!$D$53</f>
        <v/>
      </c>
      <c r="J54" s="24" t="str">
        <f>'様式Ⅱ(女子4×100mR)'!$D$55</f>
        <v/>
      </c>
      <c r="K54" s="24" t="str">
        <f>'様式Ⅱ(女子4×100mR)'!$D$57</f>
        <v/>
      </c>
    </row>
    <row r="55" spans="1:11">
      <c r="A55" s="24">
        <v>3</v>
      </c>
      <c r="B55" s="24" t="str">
        <f>基本情報登録!$D$10</f>
        <v/>
      </c>
      <c r="C55" s="24" t="str">
        <f>基本情報登録!$D$8&amp;'様式Ⅱ(女子4×100mR)'!$I$67</f>
        <v/>
      </c>
      <c r="D55" s="24" t="str">
        <f>基本情報登録!$D$6&amp;'様式Ⅱ(女子4×100mR)'!$I$67</f>
        <v/>
      </c>
      <c r="E55" s="24" t="str">
        <f>'様式Ⅱ(女子4×100mR)'!$E$70</f>
        <v>00000</v>
      </c>
      <c r="F55" s="24" t="str">
        <f>'様式Ⅱ(女子4×100mR)'!$D$76</f>
        <v/>
      </c>
      <c r="G55" s="24" t="str">
        <f>'様式Ⅱ(女子4×100mR)'!$D$78</f>
        <v/>
      </c>
      <c r="H55" s="24" t="str">
        <f>'様式Ⅱ(女子4×100mR)'!$D$80</f>
        <v/>
      </c>
      <c r="I55" s="24" t="str">
        <f>'様式Ⅱ(女子4×100mR)'!$D$82</f>
        <v/>
      </c>
      <c r="J55" s="24" t="str">
        <f>'様式Ⅱ(女子4×100mR)'!$D$84</f>
        <v/>
      </c>
      <c r="K55" s="24" t="str">
        <f>'様式Ⅱ(女子4×100mR)'!$D$86</f>
        <v/>
      </c>
    </row>
    <row r="56" spans="1:11">
      <c r="A56" s="24">
        <v>4</v>
      </c>
      <c r="B56" s="24" t="str">
        <f>基本情報登録!$D$10</f>
        <v/>
      </c>
      <c r="C56" s="24" t="str">
        <f>基本情報登録!$D$8&amp;'様式Ⅱ(女子4×100mR)'!$I$96</f>
        <v/>
      </c>
      <c r="D56" s="24" t="str">
        <f>基本情報登録!$D$6&amp;'様式Ⅱ(女子4×100mR)'!$I$96</f>
        <v/>
      </c>
      <c r="E56" s="24" t="str">
        <f>'様式Ⅱ(女子4×100mR)'!$E$99</f>
        <v>00000</v>
      </c>
      <c r="F56" s="24" t="str">
        <f>'様式Ⅱ(女子4×100mR)'!$D$105</f>
        <v/>
      </c>
      <c r="G56" s="24" t="str">
        <f>'様式Ⅱ(女子4×100mR)'!$D$107</f>
        <v/>
      </c>
      <c r="H56" s="24" t="str">
        <f>'様式Ⅱ(女子4×100mR)'!$D$109</f>
        <v/>
      </c>
      <c r="I56" s="24" t="str">
        <f>'様式Ⅱ(女子4×100mR)'!$D$111</f>
        <v/>
      </c>
      <c r="J56" s="24" t="str">
        <f>'様式Ⅱ(女子4×100mR)'!$D$113</f>
        <v/>
      </c>
      <c r="K56" s="24" t="str">
        <f>'様式Ⅱ(女子4×100mR)'!$D$115</f>
        <v/>
      </c>
    </row>
    <row r="57" spans="1:11">
      <c r="A57" s="24">
        <v>5</v>
      </c>
      <c r="B57" s="24" t="str">
        <f>基本情報登録!$D$10</f>
        <v/>
      </c>
      <c r="C57" s="24" t="str">
        <f>基本情報登録!$D$8&amp;'様式Ⅱ(女子4×100mR)'!$I$125</f>
        <v/>
      </c>
      <c r="D57" s="24" t="str">
        <f>基本情報登録!$D$6&amp;'様式Ⅱ(女子4×100mR)'!$I$125</f>
        <v/>
      </c>
      <c r="E57" s="24" t="str">
        <f>'様式Ⅱ(女子4×100mR)'!$E$128</f>
        <v>00000</v>
      </c>
      <c r="F57" s="24" t="str">
        <f>'様式Ⅱ(女子4×100mR)'!$D$134</f>
        <v/>
      </c>
      <c r="G57" s="24" t="str">
        <f>'様式Ⅱ(女子4×100mR)'!$D$136</f>
        <v/>
      </c>
      <c r="H57" s="24" t="str">
        <f>'様式Ⅱ(女子4×100mR)'!$D$138</f>
        <v/>
      </c>
      <c r="I57" s="24" t="str">
        <f>'様式Ⅱ(女子4×100mR)'!$D$140</f>
        <v/>
      </c>
      <c r="J57" s="24" t="str">
        <f>'様式Ⅱ(女子4×100mR)'!$D$142</f>
        <v/>
      </c>
      <c r="K57" s="24" t="str">
        <f>'様式Ⅱ(女子4×100mR)'!$D$144</f>
        <v/>
      </c>
    </row>
    <row r="58" spans="1:11">
      <c r="A58" s="24">
        <v>6</v>
      </c>
      <c r="B58" s="24" t="str">
        <f>基本情報登録!$D$10</f>
        <v/>
      </c>
      <c r="C58" s="24" t="str">
        <f>基本情報登録!$D$8&amp;'様式Ⅱ(女子4×100mR)'!$I$154</f>
        <v/>
      </c>
      <c r="D58" s="24" t="str">
        <f>基本情報登録!$D$6&amp;'様式Ⅱ(女子4×100mR)'!$I$154</f>
        <v/>
      </c>
      <c r="E58" s="24" t="str">
        <f>'様式Ⅱ(女子4×100mR)'!$E$157</f>
        <v>00000</v>
      </c>
      <c r="F58" s="24" t="str">
        <f>'様式Ⅱ(女子4×100mR)'!$D$163</f>
        <v/>
      </c>
      <c r="G58" s="24" t="str">
        <f>'様式Ⅱ(女子4×100mR)'!$D$165</f>
        <v/>
      </c>
      <c r="H58" s="24" t="str">
        <f>'様式Ⅱ(女子4×100mR)'!$D$167</f>
        <v/>
      </c>
      <c r="I58" s="24" t="str">
        <f>'様式Ⅱ(女子4×100mR)'!$D$169</f>
        <v/>
      </c>
      <c r="J58" s="24" t="str">
        <f>'様式Ⅱ(女子4×100mR)'!$D$171</f>
        <v/>
      </c>
      <c r="K58" s="24" t="str">
        <f>'様式Ⅱ(女子4×100mR)'!$D$173</f>
        <v/>
      </c>
    </row>
    <row r="59" spans="1:11">
      <c r="A59" s="24">
        <v>7</v>
      </c>
      <c r="B59" s="24" t="str">
        <f>基本情報登録!$D$10</f>
        <v/>
      </c>
      <c r="C59" s="24" t="str">
        <f>基本情報登録!$D$8&amp;'様式Ⅱ(女子4×100mR)'!$I$183</f>
        <v/>
      </c>
      <c r="D59" s="24" t="str">
        <f>基本情報登録!$D$6&amp;'様式Ⅱ(女子4×100mR)'!$I$183</f>
        <v/>
      </c>
      <c r="E59" s="24" t="str">
        <f>'様式Ⅱ(女子4×100mR)'!$E$186</f>
        <v>00000</v>
      </c>
      <c r="F59" s="24" t="str">
        <f>'様式Ⅱ(女子4×100mR)'!$D$192</f>
        <v/>
      </c>
      <c r="G59" s="24" t="str">
        <f>'様式Ⅱ(女子4×100mR)'!$D$194</f>
        <v/>
      </c>
      <c r="H59" s="24" t="str">
        <f>'様式Ⅱ(女子4×100mR)'!$D$196</f>
        <v/>
      </c>
      <c r="I59" s="24" t="str">
        <f>'様式Ⅱ(女子4×100mR)'!$D$198</f>
        <v/>
      </c>
      <c r="J59" s="24" t="str">
        <f>'様式Ⅱ(女子4×100mR)'!$D$200</f>
        <v/>
      </c>
      <c r="K59" s="24" t="str">
        <f>'様式Ⅱ(女子4×100mR)'!$D$202</f>
        <v/>
      </c>
    </row>
    <row r="60" spans="1:11">
      <c r="A60" s="24">
        <v>8</v>
      </c>
      <c r="B60" s="24" t="str">
        <f>基本情報登録!$D$10</f>
        <v/>
      </c>
      <c r="C60" s="24" t="str">
        <f>基本情報登録!$D$8&amp;'様式Ⅱ(女子4×100mR)'!$I$212</f>
        <v/>
      </c>
      <c r="D60" s="24" t="str">
        <f>基本情報登録!$D$6&amp;'様式Ⅱ(女子4×100mR)'!$I$212</f>
        <v/>
      </c>
      <c r="E60" s="24" t="str">
        <f>'様式Ⅱ(女子4×100mR)'!$E$215</f>
        <v>00000</v>
      </c>
      <c r="F60" s="24" t="str">
        <f>'様式Ⅱ(女子4×100mR)'!$D$221</f>
        <v/>
      </c>
      <c r="G60" s="24" t="str">
        <f>'様式Ⅱ(女子4×100mR)'!$D$223</f>
        <v/>
      </c>
      <c r="H60" s="24" t="str">
        <f>'様式Ⅱ(女子4×100mR)'!$D$225</f>
        <v/>
      </c>
      <c r="I60" s="24" t="str">
        <f>'様式Ⅱ(女子4×100mR)'!$D$227</f>
        <v/>
      </c>
      <c r="J60" s="24" t="str">
        <f>'様式Ⅱ(女子4×100mR)'!$D$229</f>
        <v/>
      </c>
      <c r="K60" s="24" t="str">
        <f>'様式Ⅱ(女子4×100mR)'!$D$231</f>
        <v/>
      </c>
    </row>
    <row r="61" spans="1:11">
      <c r="A61" s="24">
        <v>9</v>
      </c>
      <c r="B61" s="24" t="str">
        <f>基本情報登録!$D$10</f>
        <v/>
      </c>
      <c r="C61" s="24" t="str">
        <f>基本情報登録!$D$8&amp;'様式Ⅱ(女子4×100mR)'!$I$241</f>
        <v/>
      </c>
      <c r="D61" s="24" t="str">
        <f>基本情報登録!$D$6&amp;'様式Ⅱ(女子4×100mR)'!$I$241</f>
        <v/>
      </c>
      <c r="E61" s="24" t="str">
        <f>'様式Ⅱ(女子4×100mR)'!$E$244</f>
        <v>00000</v>
      </c>
      <c r="F61" s="24" t="str">
        <f>'様式Ⅱ(女子4×100mR)'!$D$250</f>
        <v/>
      </c>
      <c r="G61" s="24" t="str">
        <f>'様式Ⅱ(女子4×100mR)'!$D$252</f>
        <v/>
      </c>
      <c r="H61" s="24" t="str">
        <f>'様式Ⅱ(女子4×100mR)'!$D$254</f>
        <v/>
      </c>
      <c r="I61" s="24" t="str">
        <f>'様式Ⅱ(女子4×100mR)'!$D$256</f>
        <v/>
      </c>
      <c r="J61" s="24" t="str">
        <f>'様式Ⅱ(女子4×100mR)'!$D$258</f>
        <v/>
      </c>
      <c r="K61" s="24" t="str">
        <f>'様式Ⅱ(女子4×100mR)'!$D$260</f>
        <v/>
      </c>
    </row>
    <row r="62" spans="1:11">
      <c r="A62" s="24">
        <v>10</v>
      </c>
      <c r="B62" s="24" t="str">
        <f>基本情報登録!$D$10</f>
        <v/>
      </c>
      <c r="C62" s="24" t="str">
        <f>基本情報登録!$D$8&amp;'様式Ⅱ(女子4×100mR)'!$I$270</f>
        <v/>
      </c>
      <c r="D62" s="24" t="str">
        <f>基本情報登録!$D$6&amp;'様式Ⅱ(女子4×100mR)'!$I$270</f>
        <v/>
      </c>
      <c r="E62" s="24" t="str">
        <f>'様式Ⅱ(女子4×100mR)'!$E$273</f>
        <v>00000</v>
      </c>
      <c r="F62" s="24" t="str">
        <f>'様式Ⅱ(女子4×100mR)'!$D$279</f>
        <v/>
      </c>
      <c r="G62" s="24" t="str">
        <f>'様式Ⅱ(女子4×100mR)'!$D$281</f>
        <v/>
      </c>
      <c r="H62" s="24" t="str">
        <f>'様式Ⅱ(女子4×100mR)'!$D$283</f>
        <v/>
      </c>
      <c r="I62" s="24" t="str">
        <f>'様式Ⅱ(女子4×100mR)'!$D$285</f>
        <v/>
      </c>
      <c r="J62" s="24" t="str">
        <f>'様式Ⅱ(女子4×100mR)'!$D$287</f>
        <v/>
      </c>
      <c r="K62" s="24" t="str">
        <f>'様式Ⅱ(女子4×100mR)'!$D$289</f>
        <v/>
      </c>
    </row>
    <row r="63" spans="1:11">
      <c r="A63" s="24">
        <v>11</v>
      </c>
      <c r="B63" s="24" t="str">
        <f>基本情報登録!$D$10</f>
        <v/>
      </c>
      <c r="C63" s="24" t="str">
        <f>基本情報登録!$D$8&amp;'様式Ⅱ(女子4×100mR)'!$I$299</f>
        <v/>
      </c>
      <c r="D63" s="24" t="str">
        <f>基本情報登録!$D$6&amp;'様式Ⅱ(女子4×100mR)'!$I$299</f>
        <v/>
      </c>
      <c r="E63" s="24" t="str">
        <f>'様式Ⅱ(女子4×100mR)'!$E$302</f>
        <v>00000</v>
      </c>
      <c r="F63" s="24" t="str">
        <f>'様式Ⅱ(女子4×100mR)'!$D$308</f>
        <v/>
      </c>
      <c r="G63" s="24" t="str">
        <f>'様式Ⅱ(女子4×100mR)'!$D$310</f>
        <v/>
      </c>
      <c r="H63" s="24" t="str">
        <f>'様式Ⅱ(女子4×100mR)'!$D$312</f>
        <v/>
      </c>
      <c r="I63" s="24" t="str">
        <f>'様式Ⅱ(女子4×100mR)'!$D$314</f>
        <v/>
      </c>
      <c r="J63" s="24" t="str">
        <f>'様式Ⅱ(女子4×100mR)'!$D$316</f>
        <v/>
      </c>
      <c r="K63" s="24" t="str">
        <f>'様式Ⅱ(女子4×100mR)'!$D$318</f>
        <v/>
      </c>
    </row>
    <row r="64" spans="1:11">
      <c r="A64" s="24">
        <v>12</v>
      </c>
      <c r="B64" s="24" t="str">
        <f>基本情報登録!$D$10</f>
        <v/>
      </c>
      <c r="C64" s="24" t="str">
        <f>基本情報登録!$D$8&amp;'様式Ⅱ(女子4×100mR)'!$I$328</f>
        <v/>
      </c>
      <c r="D64" s="24" t="str">
        <f>基本情報登録!$D$6&amp;'様式Ⅱ(女子4×100mR)'!$I$328</f>
        <v/>
      </c>
      <c r="E64" s="24" t="str">
        <f>'様式Ⅱ(女子4×100mR)'!$E$331</f>
        <v>00000</v>
      </c>
      <c r="F64" s="24" t="str">
        <f>'様式Ⅱ(女子4×100mR)'!$D$337</f>
        <v/>
      </c>
      <c r="G64" s="24" t="str">
        <f>'様式Ⅱ(女子4×100mR)'!$D$339</f>
        <v/>
      </c>
      <c r="H64" s="24" t="str">
        <f>'様式Ⅱ(女子4×100mR)'!$D$341</f>
        <v/>
      </c>
      <c r="I64" s="24" t="str">
        <f>'様式Ⅱ(女子4×100mR)'!$D$343</f>
        <v/>
      </c>
      <c r="J64" s="24" t="str">
        <f>'様式Ⅱ(女子4×100mR)'!$D$345</f>
        <v/>
      </c>
      <c r="K64" s="24" t="str">
        <f>'様式Ⅱ(女子4×100mR)'!$D$347</f>
        <v/>
      </c>
    </row>
    <row r="65" spans="1:11">
      <c r="A65" s="24">
        <v>13</v>
      </c>
      <c r="B65" s="24" t="str">
        <f>基本情報登録!$D$10</f>
        <v/>
      </c>
      <c r="C65" s="24" t="str">
        <f>基本情報登録!$D$8&amp;'様式Ⅱ(女子4×100mR)'!$I$357</f>
        <v/>
      </c>
      <c r="D65" s="24" t="str">
        <f>基本情報登録!$D$6&amp;'様式Ⅱ(女子4×100mR)'!$I$357</f>
        <v/>
      </c>
      <c r="E65" s="24" t="str">
        <f>'様式Ⅱ(女子4×100mR)'!$E$360</f>
        <v>00000</v>
      </c>
      <c r="F65" s="24" t="str">
        <f>'様式Ⅱ(女子4×100mR)'!$D$366</f>
        <v/>
      </c>
      <c r="G65" s="24" t="str">
        <f>'様式Ⅱ(女子4×100mR)'!$D$368</f>
        <v/>
      </c>
      <c r="H65" s="24" t="str">
        <f>'様式Ⅱ(女子4×100mR)'!$D$370</f>
        <v/>
      </c>
      <c r="I65" s="24" t="str">
        <f>'様式Ⅱ(女子4×100mR)'!$D$372</f>
        <v/>
      </c>
      <c r="J65" s="24" t="str">
        <f>'様式Ⅱ(女子4×100mR)'!$D$374</f>
        <v/>
      </c>
      <c r="K65" s="24" t="str">
        <f>'様式Ⅱ(女子4×100mR)'!$D$376</f>
        <v/>
      </c>
    </row>
    <row r="66" spans="1:11">
      <c r="A66" s="24">
        <v>14</v>
      </c>
      <c r="B66" s="24" t="str">
        <f>基本情報登録!$D$10</f>
        <v/>
      </c>
      <c r="C66" s="24" t="str">
        <f>基本情報登録!$D$8&amp;'様式Ⅱ(女子4×100mR)'!$I$386</f>
        <v/>
      </c>
      <c r="D66" s="24" t="str">
        <f>基本情報登録!$D$6&amp;'様式Ⅱ(女子4×100mR)'!$I$386</f>
        <v/>
      </c>
      <c r="E66" s="24" t="str">
        <f>'様式Ⅱ(女子4×100mR)'!$E$389</f>
        <v>00000</v>
      </c>
      <c r="F66" s="24" t="str">
        <f>'様式Ⅱ(女子4×100mR)'!$D$395</f>
        <v/>
      </c>
      <c r="G66" s="24" t="str">
        <f>'様式Ⅱ(女子4×100mR)'!$D$397</f>
        <v/>
      </c>
      <c r="H66" s="24" t="str">
        <f>'様式Ⅱ(女子4×100mR)'!$D$399</f>
        <v/>
      </c>
      <c r="I66" s="24" t="str">
        <f>'様式Ⅱ(女子4×100mR)'!$D$401</f>
        <v/>
      </c>
      <c r="J66" s="24" t="str">
        <f>'様式Ⅱ(女子4×100mR)'!$D$403</f>
        <v/>
      </c>
      <c r="K66" s="24" t="str">
        <f>'様式Ⅱ(女子4×100mR)'!$D$405</f>
        <v/>
      </c>
    </row>
    <row r="67" spans="1:11">
      <c r="A67" s="24">
        <v>15</v>
      </c>
      <c r="B67" s="24" t="str">
        <f>基本情報登録!$D$10</f>
        <v/>
      </c>
      <c r="C67" s="24" t="str">
        <f>基本情報登録!$D$8&amp;'様式Ⅱ(女子4×100mR)'!$I$415</f>
        <v/>
      </c>
      <c r="D67" s="24" t="str">
        <f>基本情報登録!$D$6&amp;'様式Ⅱ(女子4×100mR)'!$I$415</f>
        <v/>
      </c>
      <c r="E67" s="24" t="str">
        <f>'様式Ⅱ(女子4×100mR)'!$E$418</f>
        <v>00000</v>
      </c>
      <c r="F67" s="24" t="str">
        <f>'様式Ⅱ(女子4×100mR)'!$D$424</f>
        <v/>
      </c>
      <c r="G67" s="24" t="str">
        <f>'様式Ⅱ(女子4×100mR)'!$D$426</f>
        <v/>
      </c>
      <c r="H67" s="24" t="str">
        <f>'様式Ⅱ(女子4×100mR)'!$D$428</f>
        <v/>
      </c>
      <c r="I67" s="24" t="str">
        <f>'様式Ⅱ(女子4×100mR)'!$D$430</f>
        <v/>
      </c>
      <c r="J67" s="24" t="str">
        <f>'様式Ⅱ(女子4×100mR)'!$D$432</f>
        <v/>
      </c>
      <c r="K67" s="24" t="str">
        <f>'様式Ⅱ(女子4×100mR)'!$D$434</f>
        <v/>
      </c>
    </row>
    <row r="68" spans="1:11">
      <c r="A68" s="24">
        <v>16</v>
      </c>
      <c r="B68" s="24" t="str">
        <f>基本情報登録!$D$10</f>
        <v/>
      </c>
      <c r="C68" s="24" t="str">
        <f>基本情報登録!$D$8&amp;'様式Ⅱ(女子4×100mR)'!$I$444</f>
        <v/>
      </c>
      <c r="D68" s="24" t="str">
        <f>基本情報登録!$D$6&amp;'様式Ⅱ(女子4×100mR)'!$I$444</f>
        <v/>
      </c>
      <c r="E68" s="24" t="str">
        <f>'様式Ⅱ(女子4×100mR)'!$E$447</f>
        <v>00000</v>
      </c>
      <c r="F68" s="24" t="str">
        <f>'様式Ⅱ(女子4×100mR)'!$D$453</f>
        <v/>
      </c>
      <c r="G68" s="24" t="str">
        <f>'様式Ⅱ(女子4×100mR)'!$D$455</f>
        <v/>
      </c>
      <c r="H68" s="24" t="str">
        <f>'様式Ⅱ(女子4×100mR)'!$D$457</f>
        <v/>
      </c>
      <c r="I68" s="24" t="str">
        <f>'様式Ⅱ(女子4×100mR)'!$D$459</f>
        <v/>
      </c>
      <c r="J68" s="24" t="str">
        <f>'様式Ⅱ(女子4×100mR)'!$D$461</f>
        <v/>
      </c>
      <c r="K68" s="24" t="str">
        <f>'様式Ⅱ(女子4×100mR)'!$D$463</f>
        <v/>
      </c>
    </row>
    <row r="69" spans="1:11">
      <c r="A69" s="24">
        <v>17</v>
      </c>
      <c r="B69" s="24" t="str">
        <f>基本情報登録!$D$10</f>
        <v/>
      </c>
      <c r="C69" s="24" t="str">
        <f>基本情報登録!$D$8&amp;'様式Ⅱ(女子4×100mR)'!$I$473</f>
        <v/>
      </c>
      <c r="D69" s="24" t="str">
        <f>基本情報登録!$D$6&amp;'様式Ⅱ(女子4×100mR)'!$I$473</f>
        <v/>
      </c>
      <c r="E69" s="24" t="str">
        <f>'様式Ⅱ(女子4×100mR)'!$E$476</f>
        <v>00000</v>
      </c>
      <c r="F69" s="24" t="str">
        <f>'様式Ⅱ(女子4×100mR)'!$D$482</f>
        <v/>
      </c>
      <c r="G69" s="24" t="str">
        <f>'様式Ⅱ(女子4×100mR)'!$D$484</f>
        <v/>
      </c>
      <c r="H69" s="24" t="str">
        <f>'様式Ⅱ(女子4×100mR)'!$D$486</f>
        <v/>
      </c>
      <c r="I69" s="24" t="str">
        <f>'様式Ⅱ(女子4×100mR)'!$D$488</f>
        <v/>
      </c>
      <c r="J69" s="24" t="str">
        <f>'様式Ⅱ(女子4×100mR)'!$D$490</f>
        <v/>
      </c>
      <c r="K69" s="24" t="str">
        <f>'様式Ⅱ(女子4×100mR)'!$D$492</f>
        <v/>
      </c>
    </row>
    <row r="70" spans="1:11">
      <c r="A70" s="24">
        <v>18</v>
      </c>
      <c r="B70" s="24" t="str">
        <f>基本情報登録!$D$10</f>
        <v/>
      </c>
      <c r="C70" s="24" t="str">
        <f>基本情報登録!$D$8&amp;'様式Ⅱ(女子4×100mR)'!$I$502</f>
        <v/>
      </c>
      <c r="D70" s="24" t="str">
        <f>基本情報登録!$D$6&amp;'様式Ⅱ(女子4×100mR)'!$I$502</f>
        <v/>
      </c>
      <c r="E70" s="24" t="str">
        <f>'様式Ⅱ(女子4×100mR)'!$E$505</f>
        <v>00000</v>
      </c>
      <c r="F70" s="24" t="str">
        <f>'様式Ⅱ(女子4×100mR)'!$D$511</f>
        <v/>
      </c>
      <c r="G70" s="24" t="str">
        <f>'様式Ⅱ(女子4×100mR)'!$D$513</f>
        <v/>
      </c>
      <c r="H70" s="24" t="str">
        <f>'様式Ⅱ(女子4×100mR)'!$D$515</f>
        <v/>
      </c>
      <c r="I70" s="24" t="str">
        <f>'様式Ⅱ(女子4×100mR)'!$D$517</f>
        <v/>
      </c>
      <c r="J70" s="24" t="str">
        <f>'様式Ⅱ(女子4×100mR)'!$D$519</f>
        <v/>
      </c>
      <c r="K70" s="24" t="str">
        <f>'様式Ⅱ(女子4×100mR)'!$D$521</f>
        <v/>
      </c>
    </row>
    <row r="71" spans="1:11">
      <c r="A71" s="24">
        <v>19</v>
      </c>
      <c r="B71" s="24" t="str">
        <f>基本情報登録!$D$10</f>
        <v/>
      </c>
      <c r="C71" s="24" t="str">
        <f>基本情報登録!$D$8&amp;'様式Ⅱ(女子4×100mR)'!$I$531</f>
        <v/>
      </c>
      <c r="D71" s="24" t="str">
        <f>基本情報登録!$D$6&amp;'様式Ⅱ(女子4×100mR)'!$I$531</f>
        <v/>
      </c>
      <c r="E71" s="24" t="str">
        <f>'様式Ⅱ(女子4×100mR)'!$E$534</f>
        <v>00000</v>
      </c>
      <c r="F71" s="24" t="str">
        <f>'様式Ⅱ(女子4×100mR)'!$D$540</f>
        <v/>
      </c>
      <c r="G71" s="24" t="str">
        <f>'様式Ⅱ(女子4×100mR)'!$D$542</f>
        <v/>
      </c>
      <c r="H71" s="24" t="str">
        <f>'様式Ⅱ(女子4×100mR)'!$D$544</f>
        <v/>
      </c>
      <c r="I71" s="24" t="str">
        <f>'様式Ⅱ(女子4×100mR)'!$D$546</f>
        <v/>
      </c>
      <c r="J71" s="24" t="str">
        <f>'様式Ⅱ(女子4×100mR)'!$D$548</f>
        <v/>
      </c>
      <c r="K71" s="24" t="str">
        <f>'様式Ⅱ(女子4×100mR)'!$D$550</f>
        <v/>
      </c>
    </row>
    <row r="72" spans="1:11">
      <c r="A72" s="24">
        <v>20</v>
      </c>
      <c r="B72" s="24" t="str">
        <f>基本情報登録!$D$10</f>
        <v/>
      </c>
      <c r="C72" s="24" t="str">
        <f>基本情報登録!$D$8&amp;'様式Ⅱ(女子4×100mR)'!$I$560</f>
        <v/>
      </c>
      <c r="D72" s="24" t="str">
        <f>基本情報登録!$D$6&amp;'様式Ⅱ(女子4×100mR)'!$I$560</f>
        <v/>
      </c>
      <c r="E72" s="24" t="str">
        <f>'様式Ⅱ(女子4×100mR)'!$E$563</f>
        <v>00000</v>
      </c>
      <c r="F72" s="24" t="str">
        <f>'様式Ⅱ(女子4×100mR)'!$D$569</f>
        <v/>
      </c>
      <c r="G72" s="24" t="str">
        <f>'様式Ⅱ(女子4×100mR)'!$D$571</f>
        <v/>
      </c>
      <c r="H72" s="24" t="str">
        <f>'様式Ⅱ(女子4×100mR)'!$D$573</f>
        <v/>
      </c>
      <c r="I72" s="24" t="str">
        <f>'様式Ⅱ(女子4×100mR)'!$D$575</f>
        <v/>
      </c>
      <c r="J72" s="24" t="str">
        <f>'様式Ⅱ(女子4×100mR)'!$D$577</f>
        <v/>
      </c>
      <c r="K72" s="24" t="str">
        <f>'様式Ⅱ(女子4×100mR)'!$D$579</f>
        <v/>
      </c>
    </row>
    <row r="74" spans="1:11">
      <c r="A74" s="878" t="s">
        <v>219</v>
      </c>
      <c r="B74" s="878"/>
      <c r="C74" s="878"/>
      <c r="D74" s="878"/>
      <c r="E74" s="878"/>
      <c r="F74" s="878"/>
      <c r="G74" s="878"/>
      <c r="H74" s="878"/>
      <c r="I74" s="878"/>
      <c r="J74" s="878"/>
      <c r="K74" s="878"/>
    </row>
    <row r="75" spans="1:11">
      <c r="A75" s="24" t="s">
        <v>210</v>
      </c>
      <c r="B75" s="24" t="s">
        <v>59</v>
      </c>
      <c r="C75" s="24" t="s">
        <v>205</v>
      </c>
      <c r="D75" s="24" t="s">
        <v>206</v>
      </c>
      <c r="E75" s="24" t="s">
        <v>211</v>
      </c>
      <c r="F75" s="24" t="s">
        <v>212</v>
      </c>
      <c r="G75" s="24" t="s">
        <v>213</v>
      </c>
      <c r="H75" s="24" t="s">
        <v>203</v>
      </c>
      <c r="I75" s="24" t="s">
        <v>214</v>
      </c>
      <c r="J75" s="24" t="s">
        <v>215</v>
      </c>
      <c r="K75" s="24" t="s">
        <v>216</v>
      </c>
    </row>
    <row r="76" spans="1:11">
      <c r="A76" s="24">
        <v>1</v>
      </c>
      <c r="B76" s="24" t="str">
        <f>基本情報登録!$D$10</f>
        <v/>
      </c>
      <c r="C76" s="24" t="str">
        <f>基本情報登録!$D$8&amp;'様式Ⅱ(女子4×400mR)'!$I$9</f>
        <v/>
      </c>
      <c r="D76" s="24" t="str">
        <f>基本情報登録!$D$6&amp;'様式Ⅱ(女子4×400mR)'!$I$9</f>
        <v/>
      </c>
      <c r="E76" s="24" t="str">
        <f>'様式Ⅱ(女子4×400mR)'!$E$12</f>
        <v>00000</v>
      </c>
      <c r="F76" s="24" t="str">
        <f>'様式Ⅱ(女子4×400mR)'!$D$18</f>
        <v/>
      </c>
      <c r="G76" s="24" t="str">
        <f>'様式Ⅱ(女子4×400mR)'!$D$20</f>
        <v/>
      </c>
      <c r="H76" s="24" t="str">
        <f>'様式Ⅱ(女子4×400mR)'!$D$22</f>
        <v/>
      </c>
      <c r="I76" s="24" t="str">
        <f>'様式Ⅱ(女子4×400mR)'!$D$24</f>
        <v/>
      </c>
      <c r="J76" s="24" t="str">
        <f>'様式Ⅱ(女子4×400mR)'!$D$26</f>
        <v/>
      </c>
      <c r="K76" s="24" t="str">
        <f>'様式Ⅱ(女子4×400mR)'!$D$28</f>
        <v/>
      </c>
    </row>
    <row r="77" spans="1:11">
      <c r="A77" s="24">
        <v>2</v>
      </c>
      <c r="B77" s="24" t="str">
        <f>基本情報登録!$D$10</f>
        <v/>
      </c>
      <c r="C77" s="24" t="str">
        <f>基本情報登録!$D$8&amp;'様式Ⅱ(女子4×400mR)'!$I$38</f>
        <v/>
      </c>
      <c r="D77" s="24" t="str">
        <f>基本情報登録!$D$6&amp;'様式Ⅱ(女子4×400mR)'!$I$38</f>
        <v/>
      </c>
      <c r="E77" s="53" t="str">
        <f>'様式Ⅱ(女子4×400mR)'!$E$41</f>
        <v>00000</v>
      </c>
      <c r="F77" s="24" t="str">
        <f>'様式Ⅱ(女子4×400mR)'!$D$47</f>
        <v/>
      </c>
      <c r="G77" s="24" t="str">
        <f>'様式Ⅱ(女子4×400mR)'!$D$49</f>
        <v/>
      </c>
      <c r="H77" s="24" t="str">
        <f>'様式Ⅱ(女子4×400mR)'!$D$51</f>
        <v/>
      </c>
      <c r="I77" s="24" t="str">
        <f>'様式Ⅱ(女子4×400mR)'!$D$53</f>
        <v/>
      </c>
      <c r="J77" s="24" t="str">
        <f>'様式Ⅱ(女子4×400mR)'!$D$55</f>
        <v/>
      </c>
      <c r="K77" s="24" t="str">
        <f>'様式Ⅱ(女子4×400mR)'!$D$57</f>
        <v/>
      </c>
    </row>
    <row r="78" spans="1:11">
      <c r="A78" s="24">
        <v>3</v>
      </c>
      <c r="B78" s="24" t="str">
        <f>基本情報登録!$D$10</f>
        <v/>
      </c>
      <c r="C78" s="24" t="str">
        <f>基本情報登録!$D$8&amp;'様式Ⅱ(女子4×400mR)'!$I$67</f>
        <v/>
      </c>
      <c r="D78" s="24" t="str">
        <f>基本情報登録!$D$6&amp;'様式Ⅱ(女子4×400mR)'!$I$67</f>
        <v/>
      </c>
      <c r="E78" s="24" t="str">
        <f>'様式Ⅱ(女子4×400mR)'!$E$70</f>
        <v>00000</v>
      </c>
      <c r="F78" s="24" t="str">
        <f>'様式Ⅱ(女子4×400mR)'!$D$76</f>
        <v/>
      </c>
      <c r="G78" s="24" t="str">
        <f>'様式Ⅱ(女子4×400mR)'!$D$78</f>
        <v/>
      </c>
      <c r="H78" s="24" t="str">
        <f>'様式Ⅱ(女子4×400mR)'!$D$80</f>
        <v/>
      </c>
      <c r="I78" s="24" t="str">
        <f>'様式Ⅱ(女子4×400mR)'!$D$82</f>
        <v/>
      </c>
      <c r="J78" s="24" t="str">
        <f>'様式Ⅱ(女子4×400mR)'!$D$84</f>
        <v/>
      </c>
      <c r="K78" s="24" t="str">
        <f>'様式Ⅱ(女子4×400mR)'!$D$86</f>
        <v/>
      </c>
    </row>
    <row r="79" spans="1:11">
      <c r="A79" s="24">
        <v>4</v>
      </c>
      <c r="B79" s="24" t="str">
        <f>基本情報登録!$D$10</f>
        <v/>
      </c>
      <c r="C79" s="24" t="str">
        <f>基本情報登録!$D$8&amp;'様式Ⅱ(女子4×400mR)'!$I$96</f>
        <v/>
      </c>
      <c r="D79" s="24" t="str">
        <f>基本情報登録!$D$6&amp;'様式Ⅱ(女子4×400mR)'!$I$96</f>
        <v/>
      </c>
      <c r="E79" s="24" t="str">
        <f>'様式Ⅱ(女子4×400mR)'!$E$99</f>
        <v>00000</v>
      </c>
      <c r="F79" s="24" t="str">
        <f>'様式Ⅱ(女子4×400mR)'!$D$105</f>
        <v/>
      </c>
      <c r="G79" s="24" t="str">
        <f>'様式Ⅱ(女子4×400mR)'!$D$107</f>
        <v/>
      </c>
      <c r="H79" s="24" t="str">
        <f>'様式Ⅱ(女子4×400mR)'!$D$109</f>
        <v/>
      </c>
      <c r="I79" s="24" t="str">
        <f>'様式Ⅱ(女子4×400mR)'!$D$111</f>
        <v/>
      </c>
      <c r="J79" s="24" t="str">
        <f>'様式Ⅱ(女子4×400mR)'!$D$113</f>
        <v/>
      </c>
      <c r="K79" s="24" t="str">
        <f>'様式Ⅱ(女子4×400mR)'!$D$115</f>
        <v/>
      </c>
    </row>
    <row r="80" spans="1:11">
      <c r="A80" s="24">
        <v>5</v>
      </c>
      <c r="B80" s="24" t="str">
        <f>基本情報登録!$D$10</f>
        <v/>
      </c>
      <c r="C80" s="24" t="str">
        <f>基本情報登録!$D$8&amp;'様式Ⅱ(女子4×400mR)'!$I$125</f>
        <v/>
      </c>
      <c r="D80" s="24" t="str">
        <f>基本情報登録!$D$6&amp;'様式Ⅱ(女子4×400mR)'!$I$125</f>
        <v/>
      </c>
      <c r="E80" s="24" t="str">
        <f>'様式Ⅱ(女子4×400mR)'!$E$128</f>
        <v>00000</v>
      </c>
      <c r="F80" s="24" t="str">
        <f>'様式Ⅱ(女子4×400mR)'!$D$134</f>
        <v/>
      </c>
      <c r="G80" s="24" t="str">
        <f>'様式Ⅱ(女子4×400mR)'!$D$136</f>
        <v/>
      </c>
      <c r="H80" s="24" t="str">
        <f>'様式Ⅱ(女子4×400mR)'!$D$138</f>
        <v/>
      </c>
      <c r="I80" s="24" t="str">
        <f>'様式Ⅱ(女子4×400mR)'!$D$140</f>
        <v/>
      </c>
      <c r="J80" s="24" t="str">
        <f>'様式Ⅱ(女子4×400mR)'!$D$142</f>
        <v/>
      </c>
      <c r="K80" s="24" t="str">
        <f>'様式Ⅱ(女子4×400mR)'!$D$144</f>
        <v/>
      </c>
    </row>
    <row r="81" spans="1:11">
      <c r="A81" s="24">
        <v>6</v>
      </c>
      <c r="B81" s="24" t="str">
        <f>基本情報登録!$D$10</f>
        <v/>
      </c>
      <c r="C81" s="24" t="str">
        <f>基本情報登録!$D$8&amp;'様式Ⅱ(女子4×400mR)'!$I$154</f>
        <v/>
      </c>
      <c r="D81" s="24" t="str">
        <f>基本情報登録!$D$6&amp;'様式Ⅱ(女子4×400mR)'!$I$154</f>
        <v/>
      </c>
      <c r="E81" s="24" t="str">
        <f>'様式Ⅱ(女子4×400mR)'!$E$157</f>
        <v>00000</v>
      </c>
      <c r="F81" s="24" t="str">
        <f>'様式Ⅱ(女子4×400mR)'!$D$163</f>
        <v/>
      </c>
      <c r="G81" s="24" t="str">
        <f>'様式Ⅱ(女子4×400mR)'!$D$165</f>
        <v/>
      </c>
      <c r="H81" s="24" t="str">
        <f>'様式Ⅱ(女子4×400mR)'!$D$167</f>
        <v/>
      </c>
      <c r="I81" s="24" t="str">
        <f>'様式Ⅱ(女子4×400mR)'!$D$169</f>
        <v/>
      </c>
      <c r="J81" s="24" t="str">
        <f>'様式Ⅱ(女子4×400mR)'!$D$171</f>
        <v/>
      </c>
      <c r="K81" s="24" t="str">
        <f>'様式Ⅱ(女子4×400mR)'!$D$173</f>
        <v/>
      </c>
    </row>
    <row r="82" spans="1:11">
      <c r="A82" s="24">
        <v>7</v>
      </c>
      <c r="B82" s="24" t="str">
        <f>基本情報登録!$D$10</f>
        <v/>
      </c>
      <c r="C82" s="24" t="str">
        <f>基本情報登録!$D$8&amp;'様式Ⅱ(女子4×400mR)'!$I$183</f>
        <v/>
      </c>
      <c r="D82" s="24" t="str">
        <f>基本情報登録!$D$6&amp;'様式Ⅱ(女子4×400mR)'!$I$183</f>
        <v/>
      </c>
      <c r="E82" s="24" t="str">
        <f>'様式Ⅱ(女子4×400mR)'!$E$186</f>
        <v>00000</v>
      </c>
      <c r="F82" s="24" t="str">
        <f>'様式Ⅱ(女子4×400mR)'!$D$192</f>
        <v/>
      </c>
      <c r="G82" s="24" t="str">
        <f>'様式Ⅱ(女子4×400mR)'!$D$194</f>
        <v/>
      </c>
      <c r="H82" s="24" t="str">
        <f>'様式Ⅱ(女子4×400mR)'!$D$196</f>
        <v/>
      </c>
      <c r="I82" s="24" t="str">
        <f>'様式Ⅱ(女子4×400mR)'!$D$198</f>
        <v/>
      </c>
      <c r="J82" s="24" t="str">
        <f>'様式Ⅱ(女子4×400mR)'!$D$200</f>
        <v/>
      </c>
      <c r="K82" s="24" t="str">
        <f>'様式Ⅱ(女子4×400mR)'!$D$202</f>
        <v/>
      </c>
    </row>
    <row r="83" spans="1:11">
      <c r="A83" s="24">
        <v>8</v>
      </c>
      <c r="B83" s="24" t="str">
        <f>基本情報登録!$D$10</f>
        <v/>
      </c>
      <c r="C83" s="24" t="str">
        <f>基本情報登録!$D$8&amp;'様式Ⅱ(女子4×400mR)'!$I$212</f>
        <v/>
      </c>
      <c r="D83" s="24" t="str">
        <f>基本情報登録!$D$6&amp;'様式Ⅱ(女子4×400mR)'!$I$212</f>
        <v/>
      </c>
      <c r="E83" s="24" t="str">
        <f>'様式Ⅱ(女子4×400mR)'!$E$215</f>
        <v>00000</v>
      </c>
      <c r="F83" s="24" t="str">
        <f>'様式Ⅱ(女子4×400mR)'!$D$221</f>
        <v/>
      </c>
      <c r="G83" s="24" t="str">
        <f>'様式Ⅱ(女子4×400mR)'!$D$223</f>
        <v/>
      </c>
      <c r="H83" s="24" t="str">
        <f>'様式Ⅱ(女子4×400mR)'!$D$225</f>
        <v/>
      </c>
      <c r="I83" s="24" t="str">
        <f>'様式Ⅱ(女子4×400mR)'!$D$227</f>
        <v/>
      </c>
      <c r="J83" s="24" t="str">
        <f>'様式Ⅱ(女子4×400mR)'!$D$229</f>
        <v/>
      </c>
      <c r="K83" s="24" t="str">
        <f>'様式Ⅱ(女子4×400mR)'!$D$231</f>
        <v/>
      </c>
    </row>
    <row r="84" spans="1:11">
      <c r="A84" s="24">
        <v>9</v>
      </c>
      <c r="B84" s="24" t="str">
        <f>基本情報登録!$D$10</f>
        <v/>
      </c>
      <c r="C84" s="24" t="str">
        <f>基本情報登録!$D$8&amp;'様式Ⅱ(女子4×400mR)'!$I$241</f>
        <v/>
      </c>
      <c r="D84" s="24" t="str">
        <f>基本情報登録!$D$6&amp;'様式Ⅱ(女子4×400mR)'!$I$241</f>
        <v/>
      </c>
      <c r="E84" s="24" t="str">
        <f>'様式Ⅱ(女子4×400mR)'!$E$244</f>
        <v>00000</v>
      </c>
      <c r="F84" s="24" t="str">
        <f>'様式Ⅱ(女子4×400mR)'!$D$250</f>
        <v/>
      </c>
      <c r="G84" s="24" t="str">
        <f>'様式Ⅱ(女子4×400mR)'!$D$252</f>
        <v/>
      </c>
      <c r="H84" s="24" t="str">
        <f>'様式Ⅱ(女子4×400mR)'!$D$254</f>
        <v/>
      </c>
      <c r="I84" s="24" t="str">
        <f>'様式Ⅱ(女子4×400mR)'!$D$256</f>
        <v/>
      </c>
      <c r="J84" s="24" t="str">
        <f>'様式Ⅱ(女子4×400mR)'!$D$258</f>
        <v/>
      </c>
      <c r="K84" s="24" t="str">
        <f>'様式Ⅱ(女子4×400mR)'!$D$260</f>
        <v/>
      </c>
    </row>
    <row r="85" spans="1:11">
      <c r="A85" s="24">
        <v>10</v>
      </c>
      <c r="B85" s="24" t="str">
        <f>基本情報登録!$D$10</f>
        <v/>
      </c>
      <c r="C85" s="24" t="str">
        <f>基本情報登録!$D$8&amp;'様式Ⅱ(女子4×400mR)'!$I$270</f>
        <v/>
      </c>
      <c r="D85" s="24" t="str">
        <f>基本情報登録!$D$6&amp;'様式Ⅱ(女子4×400mR)'!$I$270</f>
        <v/>
      </c>
      <c r="E85" s="24" t="str">
        <f>'様式Ⅱ(女子4×400mR)'!$E$273</f>
        <v>00000</v>
      </c>
      <c r="F85" s="24" t="str">
        <f>'様式Ⅱ(女子4×400mR)'!$D$279</f>
        <v/>
      </c>
      <c r="G85" s="24" t="str">
        <f>'様式Ⅱ(女子4×400mR)'!$D$281</f>
        <v/>
      </c>
      <c r="H85" s="24" t="str">
        <f>'様式Ⅱ(女子4×400mR)'!$D$283</f>
        <v/>
      </c>
      <c r="I85" s="24" t="str">
        <f>'様式Ⅱ(女子4×400mR)'!$D$285</f>
        <v/>
      </c>
      <c r="J85" s="24" t="str">
        <f>'様式Ⅱ(女子4×400mR)'!$D$287</f>
        <v/>
      </c>
      <c r="K85" s="24" t="str">
        <f>'様式Ⅱ(女子4×400mR)'!$D$289</f>
        <v/>
      </c>
    </row>
    <row r="86" spans="1:11">
      <c r="A86" s="24">
        <v>11</v>
      </c>
      <c r="B86" s="24" t="str">
        <f>基本情報登録!$D$10</f>
        <v/>
      </c>
      <c r="C86" s="24" t="str">
        <f>基本情報登録!$D$8&amp;'様式Ⅱ(女子4×400mR)'!$I$299</f>
        <v/>
      </c>
      <c r="D86" s="24" t="str">
        <f>基本情報登録!$D$6&amp;'様式Ⅱ(女子4×400mR)'!$I$299</f>
        <v/>
      </c>
      <c r="E86" s="24" t="str">
        <f>'様式Ⅱ(女子4×400mR)'!$E$302</f>
        <v>00000</v>
      </c>
      <c r="F86" s="24" t="str">
        <f>'様式Ⅱ(女子4×400mR)'!$D$308</f>
        <v/>
      </c>
      <c r="G86" s="24" t="str">
        <f>'様式Ⅱ(女子4×400mR)'!$D$310</f>
        <v/>
      </c>
      <c r="H86" s="24" t="str">
        <f>'様式Ⅱ(女子4×400mR)'!$D$312</f>
        <v/>
      </c>
      <c r="I86" s="24" t="str">
        <f>'様式Ⅱ(女子4×400mR)'!$D$314</f>
        <v/>
      </c>
      <c r="J86" s="24" t="str">
        <f>'様式Ⅱ(女子4×400mR)'!$D$316</f>
        <v/>
      </c>
      <c r="K86" s="24" t="str">
        <f>'様式Ⅱ(女子4×400mR)'!$D$318</f>
        <v/>
      </c>
    </row>
    <row r="87" spans="1:11">
      <c r="A87" s="24">
        <v>12</v>
      </c>
      <c r="B87" s="24" t="str">
        <f>基本情報登録!$D$10</f>
        <v/>
      </c>
      <c r="C87" s="24" t="str">
        <f>基本情報登録!$D$8&amp;'様式Ⅱ(女子4×400mR)'!$I$328</f>
        <v/>
      </c>
      <c r="D87" s="24" t="str">
        <f>基本情報登録!$D$6&amp;'様式Ⅱ(女子4×400mR)'!$I$328</f>
        <v/>
      </c>
      <c r="E87" s="24" t="str">
        <f>'様式Ⅱ(女子4×400mR)'!$E$331</f>
        <v>00000</v>
      </c>
      <c r="F87" s="24" t="str">
        <f>'様式Ⅱ(女子4×400mR)'!$D$337</f>
        <v/>
      </c>
      <c r="G87" s="24" t="str">
        <f>'様式Ⅱ(女子4×400mR)'!$D$339</f>
        <v/>
      </c>
      <c r="H87" s="24" t="str">
        <f>'様式Ⅱ(女子4×400mR)'!$D$341</f>
        <v/>
      </c>
      <c r="I87" s="24" t="str">
        <f>'様式Ⅱ(女子4×400mR)'!$D$343</f>
        <v/>
      </c>
      <c r="J87" s="24" t="str">
        <f>'様式Ⅱ(女子4×400mR)'!$D$345</f>
        <v/>
      </c>
      <c r="K87" s="24" t="str">
        <f>'様式Ⅱ(女子4×400mR)'!$D$347</f>
        <v/>
      </c>
    </row>
    <row r="88" spans="1:11">
      <c r="A88" s="24">
        <v>13</v>
      </c>
      <c r="B88" s="24" t="str">
        <f>基本情報登録!$D$10</f>
        <v/>
      </c>
      <c r="C88" s="24" t="str">
        <f>基本情報登録!$D$8&amp;'様式Ⅱ(女子4×400mR)'!$I$357</f>
        <v/>
      </c>
      <c r="D88" s="24" t="str">
        <f>基本情報登録!$D$6&amp;'様式Ⅱ(女子4×400mR)'!$I$357</f>
        <v/>
      </c>
      <c r="E88" s="24" t="str">
        <f>'様式Ⅱ(女子4×400mR)'!$E$360</f>
        <v>00000</v>
      </c>
      <c r="F88" s="24" t="str">
        <f>'様式Ⅱ(女子4×400mR)'!$D$366</f>
        <v/>
      </c>
      <c r="G88" s="24" t="str">
        <f>'様式Ⅱ(女子4×400mR)'!$D$368</f>
        <v/>
      </c>
      <c r="H88" s="24" t="str">
        <f>'様式Ⅱ(女子4×400mR)'!$D$370</f>
        <v/>
      </c>
      <c r="I88" s="24" t="str">
        <f>'様式Ⅱ(女子4×400mR)'!$D$372</f>
        <v/>
      </c>
      <c r="J88" s="24" t="str">
        <f>'様式Ⅱ(女子4×400mR)'!$D$374</f>
        <v/>
      </c>
      <c r="K88" s="24" t="str">
        <f>'様式Ⅱ(女子4×400mR)'!$D$376</f>
        <v/>
      </c>
    </row>
    <row r="89" spans="1:11">
      <c r="A89" s="24">
        <v>14</v>
      </c>
      <c r="B89" s="24" t="str">
        <f>基本情報登録!$D$10</f>
        <v/>
      </c>
      <c r="C89" s="24" t="str">
        <f>基本情報登録!$D$8&amp;'様式Ⅱ(女子4×400mR)'!$I$386</f>
        <v/>
      </c>
      <c r="D89" s="24" t="str">
        <f>基本情報登録!$D$6&amp;'様式Ⅱ(女子4×400mR)'!$I$386</f>
        <v/>
      </c>
      <c r="E89" s="24" t="str">
        <f>'様式Ⅱ(女子4×400mR)'!$E$389</f>
        <v>00000</v>
      </c>
      <c r="F89" s="24" t="str">
        <f>'様式Ⅱ(女子4×400mR)'!$D$395</f>
        <v/>
      </c>
      <c r="G89" s="24" t="str">
        <f>'様式Ⅱ(女子4×400mR)'!$D$397</f>
        <v/>
      </c>
      <c r="H89" s="24" t="str">
        <f>'様式Ⅱ(女子4×400mR)'!$D$399</f>
        <v/>
      </c>
      <c r="I89" s="24" t="str">
        <f>'様式Ⅱ(女子4×400mR)'!$D$401</f>
        <v/>
      </c>
      <c r="J89" s="24" t="str">
        <f>'様式Ⅱ(女子4×400mR)'!$D$403</f>
        <v/>
      </c>
      <c r="K89" s="24" t="str">
        <f>'様式Ⅱ(女子4×400mR)'!$D$405</f>
        <v/>
      </c>
    </row>
    <row r="90" spans="1:11">
      <c r="A90" s="24">
        <v>15</v>
      </c>
      <c r="B90" s="24" t="str">
        <f>基本情報登録!$D$10</f>
        <v/>
      </c>
      <c r="C90" s="24" t="str">
        <f>基本情報登録!$D$8&amp;'様式Ⅱ(女子4×400mR)'!$I$415</f>
        <v/>
      </c>
      <c r="D90" s="24" t="str">
        <f>基本情報登録!$D$6&amp;'様式Ⅱ(女子4×400mR)'!$I$415</f>
        <v/>
      </c>
      <c r="E90" s="24" t="str">
        <f>'様式Ⅱ(女子4×400mR)'!$E$418</f>
        <v>00000</v>
      </c>
      <c r="F90" s="24" t="str">
        <f>'様式Ⅱ(女子4×400mR)'!$D$424</f>
        <v/>
      </c>
      <c r="G90" s="24" t="str">
        <f>'様式Ⅱ(女子4×400mR)'!$D$426</f>
        <v/>
      </c>
      <c r="H90" s="24" t="str">
        <f>'様式Ⅱ(女子4×400mR)'!$D$428</f>
        <v/>
      </c>
      <c r="I90" s="24" t="str">
        <f>'様式Ⅱ(女子4×400mR)'!$D$430</f>
        <v/>
      </c>
      <c r="J90" s="24" t="str">
        <f>'様式Ⅱ(女子4×400mR)'!$D$432</f>
        <v/>
      </c>
      <c r="K90" s="24" t="str">
        <f>'様式Ⅱ(女子4×400mR)'!$D$434</f>
        <v/>
      </c>
    </row>
    <row r="91" spans="1:11">
      <c r="A91" s="24">
        <v>16</v>
      </c>
      <c r="B91" s="24" t="str">
        <f>基本情報登録!$D$10</f>
        <v/>
      </c>
      <c r="C91" s="24" t="str">
        <f>基本情報登録!$D$8&amp;'様式Ⅱ(女子4×400mR)'!$I$444</f>
        <v/>
      </c>
      <c r="D91" s="24" t="str">
        <f>基本情報登録!$D$6&amp;'様式Ⅱ(女子4×400mR)'!$I$444</f>
        <v/>
      </c>
      <c r="E91" s="24" t="str">
        <f>'様式Ⅱ(女子4×400mR)'!$E$447</f>
        <v>00000</v>
      </c>
      <c r="F91" s="24" t="str">
        <f>'様式Ⅱ(女子4×400mR)'!$D$453</f>
        <v/>
      </c>
      <c r="G91" s="24" t="str">
        <f>'様式Ⅱ(女子4×400mR)'!$D$455</f>
        <v/>
      </c>
      <c r="H91" s="24" t="str">
        <f>'様式Ⅱ(女子4×400mR)'!$D$457</f>
        <v/>
      </c>
      <c r="I91" s="24" t="str">
        <f>'様式Ⅱ(女子4×400mR)'!$D$459</f>
        <v/>
      </c>
      <c r="J91" s="24" t="str">
        <f>'様式Ⅱ(女子4×400mR)'!$D$461</f>
        <v/>
      </c>
      <c r="K91" s="24" t="str">
        <f>'様式Ⅱ(女子4×400mR)'!$D$463</f>
        <v/>
      </c>
    </row>
    <row r="92" spans="1:11">
      <c r="A92" s="24">
        <v>17</v>
      </c>
      <c r="B92" s="24" t="str">
        <f>基本情報登録!$D$10</f>
        <v/>
      </c>
      <c r="C92" s="24" t="str">
        <f>基本情報登録!$D$8&amp;'様式Ⅱ(女子4×400mR)'!$I$473</f>
        <v/>
      </c>
      <c r="D92" s="24" t="str">
        <f>基本情報登録!$D$6&amp;'様式Ⅱ(女子4×400mR)'!$I$473</f>
        <v/>
      </c>
      <c r="E92" s="24" t="str">
        <f>'様式Ⅱ(女子4×400mR)'!$E$476</f>
        <v>00000</v>
      </c>
      <c r="F92" s="24" t="str">
        <f>'様式Ⅱ(女子4×400mR)'!$D$482</f>
        <v/>
      </c>
      <c r="G92" s="24" t="str">
        <f>'様式Ⅱ(女子4×400mR)'!$D$484</f>
        <v/>
      </c>
      <c r="H92" s="24" t="str">
        <f>'様式Ⅱ(女子4×400mR)'!$D$486</f>
        <v/>
      </c>
      <c r="I92" s="24" t="str">
        <f>'様式Ⅱ(女子4×400mR)'!$D$488</f>
        <v/>
      </c>
      <c r="J92" s="24" t="str">
        <f>'様式Ⅱ(女子4×400mR)'!$D$490</f>
        <v/>
      </c>
      <c r="K92" s="24" t="str">
        <f>'様式Ⅱ(女子4×400mR)'!$D$492</f>
        <v/>
      </c>
    </row>
    <row r="93" spans="1:11">
      <c r="A93" s="24">
        <v>18</v>
      </c>
      <c r="B93" s="24" t="str">
        <f>基本情報登録!$D$10</f>
        <v/>
      </c>
      <c r="C93" s="24" t="str">
        <f>基本情報登録!$D$8&amp;'様式Ⅱ(女子4×400mR)'!$I$502</f>
        <v/>
      </c>
      <c r="D93" s="24" t="str">
        <f>基本情報登録!$D$6&amp;'様式Ⅱ(女子4×400mR)'!$I$502</f>
        <v/>
      </c>
      <c r="E93" s="24" t="str">
        <f>'様式Ⅱ(女子4×400mR)'!$E$505</f>
        <v>00000</v>
      </c>
      <c r="F93" s="24" t="str">
        <f>'様式Ⅱ(女子4×400mR)'!$D$511</f>
        <v/>
      </c>
      <c r="G93" s="24" t="str">
        <f>'様式Ⅱ(女子4×400mR)'!$D$513</f>
        <v/>
      </c>
      <c r="H93" s="24" t="str">
        <f>'様式Ⅱ(女子4×400mR)'!$D$515</f>
        <v/>
      </c>
      <c r="I93" s="24" t="str">
        <f>'様式Ⅱ(女子4×400mR)'!$D$517</f>
        <v/>
      </c>
      <c r="J93" s="24" t="str">
        <f>'様式Ⅱ(女子4×400mR)'!$D$519</f>
        <v/>
      </c>
      <c r="K93" s="24" t="str">
        <f>'様式Ⅱ(女子4×400mR)'!$D$521</f>
        <v/>
      </c>
    </row>
    <row r="94" spans="1:11">
      <c r="A94" s="24">
        <v>19</v>
      </c>
      <c r="B94" s="24" t="str">
        <f>基本情報登録!$D$10</f>
        <v/>
      </c>
      <c r="C94" s="24" t="str">
        <f>基本情報登録!$D$8&amp;'様式Ⅱ(女子4×400mR)'!$I$531</f>
        <v/>
      </c>
      <c r="D94" s="24" t="str">
        <f>基本情報登録!$D$6&amp;'様式Ⅱ(女子4×400mR)'!$I$531</f>
        <v/>
      </c>
      <c r="E94" s="24" t="str">
        <f>'様式Ⅱ(女子4×400mR)'!$E$534</f>
        <v>00000</v>
      </c>
      <c r="F94" s="24" t="str">
        <f>'様式Ⅱ(女子4×400mR)'!$D$540</f>
        <v/>
      </c>
      <c r="G94" s="24" t="str">
        <f>'様式Ⅱ(女子4×400mR)'!$D$542</f>
        <v/>
      </c>
      <c r="H94" s="24" t="str">
        <f>'様式Ⅱ(女子4×400mR)'!$D$544</f>
        <v/>
      </c>
      <c r="I94" s="24" t="str">
        <f>'様式Ⅱ(女子4×400mR)'!$D$546</f>
        <v/>
      </c>
      <c r="J94" s="24" t="str">
        <f>'様式Ⅱ(女子4×400mR)'!$D$548</f>
        <v/>
      </c>
      <c r="K94" s="24" t="str">
        <f>'様式Ⅱ(女子4×400mR)'!$D$550</f>
        <v/>
      </c>
    </row>
    <row r="95" spans="1:11">
      <c r="A95" s="24">
        <v>20</v>
      </c>
      <c r="B95" s="24" t="str">
        <f>基本情報登録!$D$10</f>
        <v/>
      </c>
      <c r="C95" s="24" t="str">
        <f>基本情報登録!$D$8&amp;'様式Ⅱ(女子4×400mR)'!$I$560</f>
        <v/>
      </c>
      <c r="D95" s="24" t="str">
        <f>基本情報登録!$D$6&amp;'様式Ⅱ(女子4×400mR)'!$I$560</f>
        <v/>
      </c>
      <c r="E95" s="24" t="str">
        <f>'様式Ⅱ(女子4×400mR)'!$E$563</f>
        <v>00000</v>
      </c>
      <c r="F95" s="24" t="str">
        <f>'様式Ⅱ(女子4×400mR)'!$D$569</f>
        <v/>
      </c>
      <c r="G95" s="24" t="str">
        <f>'様式Ⅱ(女子4×400mR)'!$D$571</f>
        <v/>
      </c>
      <c r="H95" s="24" t="str">
        <f>'様式Ⅱ(女子4×400mR)'!$D$573</f>
        <v/>
      </c>
      <c r="I95" s="24" t="str">
        <f>'様式Ⅱ(女子4×400mR)'!$D$575</f>
        <v/>
      </c>
      <c r="J95" s="24" t="str">
        <f>'様式Ⅱ(女子4×400mR)'!$D$577</f>
        <v/>
      </c>
      <c r="K95" s="24" t="str">
        <f>'様式Ⅱ(女子4×400mR)'!$D$579</f>
        <v/>
      </c>
    </row>
  </sheetData>
  <mergeCells count="4">
    <mergeCell ref="A5:K5"/>
    <mergeCell ref="A28:K28"/>
    <mergeCell ref="A51:K51"/>
    <mergeCell ref="A74:K74"/>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0066"/>
  </sheetPr>
  <dimension ref="A1:Q58"/>
  <sheetViews>
    <sheetView showRowColHeaders="0" topLeftCell="B1" zoomScale="80" zoomScaleNormal="80" workbookViewId="0">
      <selection activeCell="S29" sqref="S29"/>
    </sheetView>
  </sheetViews>
  <sheetFormatPr defaultColWidth="9" defaultRowHeight="13"/>
  <cols>
    <col min="1" max="1" width="5" style="24" hidden="1" customWidth="1"/>
    <col min="2" max="2" width="5" style="24" customWidth="1"/>
    <col min="3" max="6" width="9" style="24"/>
    <col min="7" max="7" width="10" style="24" customWidth="1"/>
    <col min="8" max="11" width="9" style="24"/>
    <col min="12" max="12" width="9.08984375" style="24" customWidth="1"/>
    <col min="13" max="15" width="9.08984375" style="24" hidden="1" customWidth="1"/>
    <col min="16" max="17" width="9" style="24" hidden="1" customWidth="1"/>
    <col min="18" max="16384" width="9" style="24"/>
  </cols>
  <sheetData>
    <row r="1" spans="3:17">
      <c r="K1" s="117" t="s">
        <v>155</v>
      </c>
    </row>
    <row r="2" spans="3:17" ht="13.5" customHeight="1">
      <c r="C2" s="851" t="s">
        <v>4851</v>
      </c>
      <c r="D2" s="851"/>
      <c r="E2" s="851"/>
      <c r="F2" s="851"/>
      <c r="G2" s="851"/>
      <c r="H2" s="851"/>
      <c r="I2" s="851"/>
      <c r="J2" s="851"/>
      <c r="K2" s="851"/>
      <c r="L2" s="118"/>
      <c r="M2" s="118"/>
      <c r="N2" s="118"/>
      <c r="O2" s="118"/>
      <c r="P2" s="118"/>
    </row>
    <row r="3" spans="3:17">
      <c r="C3" s="851"/>
      <c r="D3" s="851"/>
      <c r="E3" s="851"/>
      <c r="F3" s="851"/>
      <c r="G3" s="851"/>
      <c r="H3" s="851"/>
      <c r="I3" s="851"/>
      <c r="J3" s="851"/>
      <c r="K3" s="851"/>
      <c r="L3" s="118"/>
      <c r="M3" s="118"/>
      <c r="N3" s="118"/>
      <c r="O3" s="118"/>
      <c r="P3" s="118"/>
    </row>
    <row r="4" spans="3:17" ht="13.5" customHeight="1">
      <c r="C4" s="852" t="s">
        <v>84</v>
      </c>
      <c r="D4" s="852"/>
      <c r="E4" s="852"/>
      <c r="F4" s="852"/>
      <c r="G4" s="852"/>
      <c r="H4" s="852"/>
      <c r="I4" s="852"/>
      <c r="J4" s="852"/>
      <c r="K4" s="852"/>
    </row>
    <row r="5" spans="3:17" ht="13.5" customHeight="1">
      <c r="C5" s="852"/>
      <c r="D5" s="852"/>
      <c r="E5" s="852"/>
      <c r="F5" s="852"/>
      <c r="G5" s="852"/>
      <c r="H5" s="852"/>
      <c r="I5" s="852"/>
      <c r="J5" s="852"/>
      <c r="K5" s="852"/>
    </row>
    <row r="6" spans="3:17">
      <c r="C6" s="119"/>
      <c r="D6" s="119"/>
      <c r="E6" s="119"/>
      <c r="F6" s="119"/>
      <c r="G6" s="119"/>
      <c r="H6" s="119"/>
      <c r="I6" s="119"/>
      <c r="J6" s="119"/>
    </row>
    <row r="7" spans="3:17" ht="15" customHeight="1">
      <c r="C7" s="853" t="s">
        <v>85</v>
      </c>
      <c r="D7" s="854"/>
      <c r="E7" s="665" t="str">
        <f>基本情報登録!D8&amp;"B"</f>
        <v>B</v>
      </c>
      <c r="F7" s="665"/>
      <c r="G7" s="665"/>
      <c r="H7" s="665"/>
      <c r="I7" s="665"/>
      <c r="J7" s="665"/>
      <c r="K7" s="665"/>
    </row>
    <row r="8" spans="3:17" ht="16.5" customHeight="1">
      <c r="C8" s="855"/>
      <c r="D8" s="855"/>
      <c r="E8" s="666"/>
      <c r="F8" s="666"/>
      <c r="G8" s="666"/>
      <c r="H8" s="666"/>
      <c r="I8" s="666"/>
      <c r="J8" s="666"/>
      <c r="K8" s="666"/>
      <c r="N8" s="24">
        <f>基本情報登録!D8</f>
        <v>0</v>
      </c>
      <c r="P8" s="24">
        <v>47</v>
      </c>
      <c r="Q8" t="s">
        <v>86</v>
      </c>
    </row>
    <row r="9" spans="3:17" ht="12" customHeight="1">
      <c r="C9" s="120"/>
      <c r="D9" s="120"/>
      <c r="P9" s="24">
        <v>46</v>
      </c>
      <c r="Q9" t="s">
        <v>87</v>
      </c>
    </row>
    <row r="10" spans="3:17" ht="15.75" customHeight="1">
      <c r="C10" s="854" t="s">
        <v>88</v>
      </c>
      <c r="D10" s="854"/>
      <c r="E10" s="656">
        <f>基本情報登録!D19</f>
        <v>0</v>
      </c>
      <c r="F10" s="879"/>
      <c r="G10" s="879"/>
      <c r="H10" s="879"/>
      <c r="I10" s="879"/>
      <c r="J10" s="879"/>
      <c r="K10" s="148"/>
      <c r="P10" s="24">
        <v>45</v>
      </c>
      <c r="Q10" t="s">
        <v>89</v>
      </c>
    </row>
    <row r="11" spans="3:17" ht="15" customHeight="1">
      <c r="C11" s="855"/>
      <c r="D11" s="855"/>
      <c r="E11" s="880"/>
      <c r="F11" s="880"/>
      <c r="G11" s="880"/>
      <c r="H11" s="880"/>
      <c r="I11" s="880"/>
      <c r="J11" s="880"/>
      <c r="K11" s="190"/>
      <c r="P11" s="24">
        <v>44</v>
      </c>
      <c r="Q11" t="s">
        <v>91</v>
      </c>
    </row>
    <row r="12" spans="3:17" ht="11.25" customHeight="1">
      <c r="C12" s="120"/>
      <c r="D12" s="120"/>
      <c r="E12" s="132"/>
      <c r="F12" s="132"/>
      <c r="G12" s="132"/>
      <c r="H12" s="132"/>
      <c r="I12" s="132"/>
      <c r="J12" s="132"/>
      <c r="K12" s="132"/>
      <c r="P12" s="24">
        <v>43</v>
      </c>
      <c r="Q12" t="s">
        <v>92</v>
      </c>
    </row>
    <row r="13" spans="3:17" ht="12" customHeight="1">
      <c r="C13" s="854" t="s">
        <v>93</v>
      </c>
      <c r="D13" s="854"/>
      <c r="E13" s="857"/>
      <c r="F13" s="857"/>
      <c r="G13" s="857"/>
      <c r="H13" s="857"/>
      <c r="I13" s="857"/>
      <c r="J13" s="857"/>
      <c r="K13" s="148"/>
      <c r="P13" s="24">
        <v>42</v>
      </c>
      <c r="Q13" t="s">
        <v>94</v>
      </c>
    </row>
    <row r="14" spans="3:17" ht="14.25" customHeight="1">
      <c r="C14" s="855"/>
      <c r="D14" s="855"/>
      <c r="E14" s="858"/>
      <c r="F14" s="858"/>
      <c r="G14" s="858"/>
      <c r="H14" s="858"/>
      <c r="I14" s="858"/>
      <c r="J14" s="858"/>
      <c r="K14" s="190"/>
      <c r="P14" s="24">
        <v>41</v>
      </c>
      <c r="Q14" t="s">
        <v>95</v>
      </c>
    </row>
    <row r="15" spans="3:17" ht="14">
      <c r="C15" s="120"/>
      <c r="D15" s="120"/>
      <c r="E15" s="132"/>
      <c r="F15" s="132"/>
      <c r="G15" s="132"/>
      <c r="H15" s="132"/>
      <c r="I15" s="132"/>
      <c r="J15" s="132"/>
      <c r="K15" s="132"/>
      <c r="P15" s="24">
        <v>40</v>
      </c>
      <c r="Q15" t="s">
        <v>96</v>
      </c>
    </row>
    <row r="16" spans="3:17" ht="12.75" customHeight="1">
      <c r="C16" s="854" t="s">
        <v>97</v>
      </c>
      <c r="D16" s="854"/>
      <c r="E16" s="660" t="str">
        <f>IF(基本情報登録!D24&gt;0,基本情報登録!D24,"")</f>
        <v/>
      </c>
      <c r="F16" s="660"/>
      <c r="G16" s="660"/>
      <c r="H16" s="660"/>
      <c r="I16" s="660"/>
      <c r="J16" s="660"/>
      <c r="K16" s="130"/>
      <c r="P16" s="24">
        <v>39</v>
      </c>
      <c r="Q16" t="s">
        <v>98</v>
      </c>
    </row>
    <row r="17" spans="3:17" ht="15.75" customHeight="1">
      <c r="C17" s="855"/>
      <c r="D17" s="855"/>
      <c r="E17" s="661"/>
      <c r="F17" s="661"/>
      <c r="G17" s="661"/>
      <c r="H17" s="661"/>
      <c r="I17" s="661"/>
      <c r="J17" s="661"/>
      <c r="K17" s="131"/>
      <c r="P17" s="24">
        <v>38</v>
      </c>
      <c r="Q17" t="s">
        <v>99</v>
      </c>
    </row>
    <row r="18" spans="3:17">
      <c r="E18" s="132"/>
      <c r="F18" s="132"/>
      <c r="G18" s="132"/>
      <c r="H18" s="132"/>
      <c r="I18" s="132"/>
      <c r="J18" s="132"/>
      <c r="K18" s="132"/>
      <c r="P18" s="24">
        <v>37</v>
      </c>
      <c r="Q18" t="s">
        <v>100</v>
      </c>
    </row>
    <row r="19" spans="3:17" ht="15" customHeight="1">
      <c r="D19" s="121" t="s">
        <v>101</v>
      </c>
      <c r="E19" s="191"/>
      <c r="F19" s="192" t="s">
        <v>102</v>
      </c>
      <c r="G19" s="193"/>
      <c r="H19" s="194" t="s">
        <v>103</v>
      </c>
      <c r="I19" s="856" t="s">
        <v>188</v>
      </c>
      <c r="J19" s="856"/>
      <c r="K19" s="856"/>
      <c r="P19" s="24">
        <v>36</v>
      </c>
      <c r="Q19" t="s">
        <v>105</v>
      </c>
    </row>
    <row r="20" spans="3:17" ht="23.25" customHeight="1">
      <c r="C20" s="854" t="s">
        <v>106</v>
      </c>
      <c r="D20" s="854"/>
      <c r="E20" s="636"/>
      <c r="F20" s="636"/>
      <c r="G20" s="636"/>
      <c r="H20" s="636"/>
      <c r="I20" s="636"/>
      <c r="J20" s="636"/>
      <c r="K20" s="149" t="s">
        <v>107</v>
      </c>
      <c r="P20" s="24">
        <v>35</v>
      </c>
      <c r="Q20" t="s">
        <v>108</v>
      </c>
    </row>
    <row r="21" spans="3:17" ht="24" customHeight="1">
      <c r="C21" s="855"/>
      <c r="D21" s="855"/>
      <c r="E21" s="863"/>
      <c r="F21" s="863"/>
      <c r="G21" s="863"/>
      <c r="H21" s="863"/>
      <c r="I21" s="863"/>
      <c r="J21" s="863"/>
      <c r="K21" s="863"/>
      <c r="P21" s="24">
        <v>34</v>
      </c>
      <c r="Q21" t="s">
        <v>109</v>
      </c>
    </row>
    <row r="22" spans="3:17" ht="12" customHeight="1">
      <c r="P22" s="24">
        <v>33</v>
      </c>
      <c r="Q22" t="s">
        <v>110</v>
      </c>
    </row>
    <row r="23" spans="3:17">
      <c r="P23" s="24">
        <v>32</v>
      </c>
      <c r="Q23" t="s">
        <v>111</v>
      </c>
    </row>
    <row r="24" spans="3:17">
      <c r="C24" s="864" t="s">
        <v>112</v>
      </c>
      <c r="D24" s="865" t="s">
        <v>113</v>
      </c>
      <c r="E24" s="866"/>
      <c r="F24" s="867"/>
      <c r="G24" s="871" t="s">
        <v>114</v>
      </c>
      <c r="H24" s="630" t="str">
        <f>IF(N8&gt;0,VLOOKUP(N8,'加盟校情報&amp;大会設定'!A3:D50,4,0),"")&amp;"B"</f>
        <v>B</v>
      </c>
      <c r="I24" s="631"/>
      <c r="J24" s="631"/>
      <c r="K24" s="632"/>
      <c r="P24" s="24">
        <v>31</v>
      </c>
      <c r="Q24" t="s">
        <v>115</v>
      </c>
    </row>
    <row r="25" spans="3:17" ht="18.75" customHeight="1">
      <c r="C25" s="864"/>
      <c r="D25" s="868"/>
      <c r="E25" s="869"/>
      <c r="F25" s="870"/>
      <c r="G25" s="872"/>
      <c r="H25" s="633"/>
      <c r="I25" s="634"/>
      <c r="J25" s="634"/>
      <c r="K25" s="635"/>
      <c r="P25" s="24">
        <v>30</v>
      </c>
      <c r="Q25" t="s">
        <v>116</v>
      </c>
    </row>
    <row r="26" spans="3:17">
      <c r="C26" s="873"/>
      <c r="D26" s="875" t="s">
        <v>117</v>
      </c>
      <c r="E26" s="607"/>
      <c r="F26" s="608"/>
      <c r="G26" s="614" t="s">
        <v>118</v>
      </c>
      <c r="H26" s="614" t="s">
        <v>119</v>
      </c>
      <c r="I26" s="614" t="s">
        <v>120</v>
      </c>
      <c r="J26" s="859" t="s">
        <v>189</v>
      </c>
      <c r="K26" s="860"/>
      <c r="P26" s="24">
        <v>29</v>
      </c>
      <c r="Q26" t="s">
        <v>122</v>
      </c>
    </row>
    <row r="27" spans="3:17">
      <c r="C27" s="874"/>
      <c r="D27" s="609"/>
      <c r="E27" s="610"/>
      <c r="F27" s="611"/>
      <c r="G27" s="615"/>
      <c r="H27" s="615"/>
      <c r="I27" s="615"/>
      <c r="J27" s="861"/>
      <c r="K27" s="862"/>
      <c r="P27" s="24">
        <v>28</v>
      </c>
      <c r="Q27" t="s">
        <v>123</v>
      </c>
    </row>
    <row r="28" spans="3:17" ht="18" customHeight="1">
      <c r="C28" s="614">
        <v>1</v>
      </c>
      <c r="D28" s="606" t="str">
        <f>IF('様式Ⅲ－1(女子)'!R6&lt;&gt;"",'様式Ⅲ－1(女子)'!E49,"")</f>
        <v/>
      </c>
      <c r="E28" s="607"/>
      <c r="F28" s="608"/>
      <c r="G28" s="612" t="str">
        <f>IF('様式Ⅲ－1(女子)'!R6&lt;&gt;"",'様式Ⅲ－1(女子)'!C49,"")</f>
        <v/>
      </c>
      <c r="H28" s="614" t="str">
        <f>IF('様式Ⅲ－1(女子)'!R6&lt;&gt;"",'様式Ⅲ－1(女子)'!F49,"")</f>
        <v/>
      </c>
      <c r="I28" s="614" t="str">
        <f>IF('様式Ⅲ－1(女子)'!R6&lt;&gt;"",'様式Ⅲ－1(女子)'!F50,"")</f>
        <v/>
      </c>
      <c r="J28" s="602" t="str">
        <f>IF('様式Ⅲ－1(女子)'!R6&lt;&gt;"",'様式Ⅲ－1(女子)'!N49,"")</f>
        <v/>
      </c>
      <c r="K28" s="603"/>
      <c r="P28" s="24">
        <v>27</v>
      </c>
      <c r="Q28" t="s">
        <v>124</v>
      </c>
    </row>
    <row r="29" spans="3:17" ht="18" customHeight="1">
      <c r="C29" s="615"/>
      <c r="D29" s="609" t="str">
        <f>IF('様式Ⅲ－1(女子)'!R6&lt;&gt;"",'様式Ⅲ－1(女子)'!D49,"")</f>
        <v/>
      </c>
      <c r="E29" s="610"/>
      <c r="F29" s="611"/>
      <c r="G29" s="613"/>
      <c r="H29" s="615"/>
      <c r="I29" s="615"/>
      <c r="J29" s="604"/>
      <c r="K29" s="605"/>
      <c r="P29" s="24">
        <v>26</v>
      </c>
      <c r="Q29" t="s">
        <v>125</v>
      </c>
    </row>
    <row r="30" spans="3:17" ht="18" customHeight="1">
      <c r="C30" s="614">
        <v>2</v>
      </c>
      <c r="D30" s="606" t="str">
        <f>IF('様式Ⅲ－1(女子)'!R6&lt;&gt;"",'様式Ⅲ－1(女子)'!E52,"")</f>
        <v/>
      </c>
      <c r="E30" s="607"/>
      <c r="F30" s="608"/>
      <c r="G30" s="612" t="str">
        <f>IF('様式Ⅲ－1(女子)'!R6&lt;&gt;"",'様式Ⅲ－1(女子)'!C52,"")</f>
        <v/>
      </c>
      <c r="H30" s="614" t="str">
        <f>IF('様式Ⅲ－1(女子)'!R6&lt;&gt;"",'様式Ⅲ－1(女子)'!F52,"")</f>
        <v/>
      </c>
      <c r="I30" s="614" t="str">
        <f>IF('様式Ⅲ－1(女子)'!R6&lt;&gt;"",'様式Ⅲ－1(女子)'!F53,"")</f>
        <v/>
      </c>
      <c r="J30" s="602" t="str">
        <f>IF('様式Ⅲ－1(女子)'!R6&lt;&gt;"",'様式Ⅲ－1(女子)'!N52,"")</f>
        <v/>
      </c>
      <c r="K30" s="603"/>
      <c r="P30" s="24">
        <v>25</v>
      </c>
      <c r="Q30" t="s">
        <v>126</v>
      </c>
    </row>
    <row r="31" spans="3:17" ht="18" customHeight="1">
      <c r="C31" s="615"/>
      <c r="D31" s="609" t="str">
        <f>IF('様式Ⅲ－1(女子)'!R6&lt;&gt;"",'様式Ⅲ－1(女子)'!D52,"")</f>
        <v/>
      </c>
      <c r="E31" s="610"/>
      <c r="F31" s="611"/>
      <c r="G31" s="613"/>
      <c r="H31" s="615"/>
      <c r="I31" s="615"/>
      <c r="J31" s="604"/>
      <c r="K31" s="605"/>
      <c r="P31" s="24">
        <v>24</v>
      </c>
      <c r="Q31" t="s">
        <v>127</v>
      </c>
    </row>
    <row r="32" spans="3:17" ht="18" customHeight="1">
      <c r="C32" s="614">
        <v>3</v>
      </c>
      <c r="D32" s="606" t="str">
        <f>IF('様式Ⅲ－1(女子)'!R6&lt;&gt;"",'様式Ⅲ－1(女子)'!E55,"")</f>
        <v/>
      </c>
      <c r="E32" s="607"/>
      <c r="F32" s="608"/>
      <c r="G32" s="612" t="str">
        <f>IF('様式Ⅲ－1(女子)'!R6&lt;&gt;"",'様式Ⅲ－1(女子)'!C55,"")</f>
        <v/>
      </c>
      <c r="H32" s="614" t="str">
        <f>IF('様式Ⅲ－1(女子)'!R6&lt;&gt;"",'様式Ⅲ－1(女子)'!F55,"")</f>
        <v/>
      </c>
      <c r="I32" s="614" t="str">
        <f>IF('様式Ⅲ－1(女子)'!R6&lt;&gt;"",'様式Ⅲ－1(女子)'!F56,"")</f>
        <v/>
      </c>
      <c r="J32" s="602" t="str">
        <f>IF('様式Ⅲ－1(女子)'!R6&lt;&gt;"",'様式Ⅲ－1(女子)'!N55,"")</f>
        <v/>
      </c>
      <c r="K32" s="603"/>
      <c r="P32" s="24">
        <v>23</v>
      </c>
      <c r="Q32" t="s">
        <v>128</v>
      </c>
    </row>
    <row r="33" spans="3:17" ht="18" customHeight="1">
      <c r="C33" s="615"/>
      <c r="D33" s="609" t="str">
        <f>IF('様式Ⅲ－1(女子)'!R6&lt;&gt;"",'様式Ⅲ－1(女子)'!D55,"")</f>
        <v/>
      </c>
      <c r="E33" s="610"/>
      <c r="F33" s="611"/>
      <c r="G33" s="613"/>
      <c r="H33" s="615"/>
      <c r="I33" s="615"/>
      <c r="J33" s="604"/>
      <c r="K33" s="605"/>
      <c r="P33" s="24">
        <v>22</v>
      </c>
      <c r="Q33" t="s">
        <v>129</v>
      </c>
    </row>
    <row r="34" spans="3:17" ht="18" customHeight="1">
      <c r="C34" s="614">
        <v>4</v>
      </c>
      <c r="D34" s="606" t="str">
        <f>IF('様式Ⅲ－1(女子)'!R6&lt;&gt;"",'様式Ⅲ－1(女子)'!E58,"")</f>
        <v/>
      </c>
      <c r="E34" s="607"/>
      <c r="F34" s="608"/>
      <c r="G34" s="612" t="str">
        <f>IF('様式Ⅲ－1(女子)'!R6&lt;&gt;"",'様式Ⅲ－1(女子)'!C58,"")</f>
        <v/>
      </c>
      <c r="H34" s="614" t="str">
        <f>IF('様式Ⅲ－1(女子)'!R6&lt;&gt;"",'様式Ⅲ－1(女子)'!F58,"")</f>
        <v/>
      </c>
      <c r="I34" s="614" t="str">
        <f>IF('様式Ⅲ－1(女子)'!R6&lt;&gt;"",'様式Ⅲ－1(女子)'!F59,"")</f>
        <v/>
      </c>
      <c r="J34" s="602" t="str">
        <f>IF('様式Ⅲ－1(女子)'!R6&lt;&gt;"",'様式Ⅲ－1(女子)'!N58,"")</f>
        <v/>
      </c>
      <c r="K34" s="603"/>
      <c r="P34" s="24">
        <v>21</v>
      </c>
      <c r="Q34" t="s">
        <v>130</v>
      </c>
    </row>
    <row r="35" spans="3:17" ht="18" customHeight="1">
      <c r="C35" s="615"/>
      <c r="D35" s="609" t="str">
        <f>IF('様式Ⅲ－1(女子)'!R6&lt;&gt;"",'様式Ⅲ－1(女子)'!D58,"")</f>
        <v/>
      </c>
      <c r="E35" s="610"/>
      <c r="F35" s="611"/>
      <c r="G35" s="613"/>
      <c r="H35" s="615"/>
      <c r="I35" s="615"/>
      <c r="J35" s="604"/>
      <c r="K35" s="605"/>
      <c r="P35" s="24">
        <v>20</v>
      </c>
      <c r="Q35" t="s">
        <v>131</v>
      </c>
    </row>
    <row r="36" spans="3:17" ht="18" customHeight="1">
      <c r="C36" s="614">
        <v>5</v>
      </c>
      <c r="D36" s="606" t="str">
        <f>IF('様式Ⅲ－1(女子)'!R6&lt;&gt;"",'様式Ⅲ－1(女子)'!E61,"")</f>
        <v/>
      </c>
      <c r="E36" s="607"/>
      <c r="F36" s="608"/>
      <c r="G36" s="612" t="str">
        <f>IF('様式Ⅲ－1(女子)'!R6&lt;&gt;"",'様式Ⅲ－1(女子)'!C61,"")</f>
        <v/>
      </c>
      <c r="H36" s="614" t="str">
        <f>IF('様式Ⅲ－1(女子)'!R6&lt;&gt;"",'様式Ⅲ－1(女子)'!F61,"")</f>
        <v/>
      </c>
      <c r="I36" s="614" t="str">
        <f>IF('様式Ⅲ－1(女子)'!R6&lt;&gt;"",'様式Ⅲ－1(女子)'!F62,"")</f>
        <v/>
      </c>
      <c r="J36" s="602" t="str">
        <f>IF('様式Ⅲ－1(女子)'!R6&lt;&gt;"",'様式Ⅲ－1(女子)'!N61,"")</f>
        <v/>
      </c>
      <c r="K36" s="603"/>
      <c r="P36" s="24">
        <v>19</v>
      </c>
      <c r="Q36" t="s">
        <v>132</v>
      </c>
    </row>
    <row r="37" spans="3:17" ht="18" customHeight="1">
      <c r="C37" s="615"/>
      <c r="D37" s="609" t="str">
        <f>IF('様式Ⅲ－1(女子)'!R6&lt;&gt;"",'様式Ⅲ－1(女子)'!D61,"")</f>
        <v/>
      </c>
      <c r="E37" s="610"/>
      <c r="F37" s="611"/>
      <c r="G37" s="613"/>
      <c r="H37" s="615"/>
      <c r="I37" s="615"/>
      <c r="J37" s="604"/>
      <c r="K37" s="605"/>
      <c r="P37" s="24">
        <v>18</v>
      </c>
      <c r="Q37" t="s">
        <v>133</v>
      </c>
    </row>
    <row r="38" spans="3:17" ht="18" customHeight="1">
      <c r="C38" s="614">
        <v>6</v>
      </c>
      <c r="D38" s="606" t="str">
        <f>IF('様式Ⅲ－1(女子)'!R6&lt;&gt;"",'様式Ⅲ－1(女子)'!E64,"")</f>
        <v/>
      </c>
      <c r="E38" s="607"/>
      <c r="F38" s="608"/>
      <c r="G38" s="612" t="str">
        <f>IF('様式Ⅲ－1(女子)'!R6&lt;&gt;"",'様式Ⅲ－1(女子)'!C64,"")</f>
        <v/>
      </c>
      <c r="H38" s="614" t="str">
        <f>IF('様式Ⅲ－1(女子)'!R6&lt;&gt;"",'様式Ⅲ－1(女子)'!F64,"")</f>
        <v/>
      </c>
      <c r="I38" s="614" t="str">
        <f>IF('様式Ⅲ－1(女子)'!R6&lt;&gt;"",'様式Ⅲ－1(女子)'!F65,"")</f>
        <v/>
      </c>
      <c r="J38" s="602" t="str">
        <f>IF('様式Ⅲ－1(女子)'!R6&lt;&gt;"",'様式Ⅲ－1(女子)'!N64,"")</f>
        <v/>
      </c>
      <c r="K38" s="603"/>
      <c r="P38" s="24">
        <v>17</v>
      </c>
      <c r="Q38" t="s">
        <v>134</v>
      </c>
    </row>
    <row r="39" spans="3:17" ht="18" customHeight="1">
      <c r="C39" s="615"/>
      <c r="D39" s="609" t="str">
        <f>IF('様式Ⅲ－1(女子)'!R6&lt;&gt;"",'様式Ⅲ－1(女子)'!D64,"")</f>
        <v/>
      </c>
      <c r="E39" s="610"/>
      <c r="F39" s="611"/>
      <c r="G39" s="613"/>
      <c r="H39" s="615"/>
      <c r="I39" s="615"/>
      <c r="J39" s="604"/>
      <c r="K39" s="605"/>
      <c r="P39" s="24">
        <v>16</v>
      </c>
      <c r="Q39" t="s">
        <v>135</v>
      </c>
    </row>
    <row r="40" spans="3:17" ht="18" customHeight="1">
      <c r="C40" s="614">
        <v>7</v>
      </c>
      <c r="D40" s="606" t="str">
        <f>IF('様式Ⅲ－1(女子)'!R6&lt;&gt;"",'様式Ⅲ－1(女子)'!E67,"")</f>
        <v/>
      </c>
      <c r="E40" s="607"/>
      <c r="F40" s="608"/>
      <c r="G40" s="612" t="str">
        <f>IF('様式Ⅲ－1(女子)'!R6&lt;&gt;"",'様式Ⅲ－1(女子)'!C67,"")</f>
        <v/>
      </c>
      <c r="H40" s="614" t="str">
        <f>IF('様式Ⅲ－1(女子)'!R6&lt;&gt;"",'様式Ⅲ－1(女子)'!F67,"")</f>
        <v/>
      </c>
      <c r="I40" s="614" t="str">
        <f>IF('様式Ⅲ－1(女子)'!R6&lt;&gt;"",'様式Ⅲ－1(女子)'!F68,"")</f>
        <v/>
      </c>
      <c r="J40" s="602" t="str">
        <f>IF('様式Ⅲ－1(女子)'!R6&lt;&gt;"",'様式Ⅲ－1(女子)'!N67,"")</f>
        <v/>
      </c>
      <c r="K40" s="603"/>
      <c r="P40" s="24">
        <v>15</v>
      </c>
      <c r="Q40" t="s">
        <v>136</v>
      </c>
    </row>
    <row r="41" spans="3:17" ht="18" customHeight="1">
      <c r="C41" s="615"/>
      <c r="D41" s="609" t="str">
        <f>IF('様式Ⅲ－1(女子)'!R6&lt;&gt;"",'様式Ⅲ－1(女子)'!D67,"")</f>
        <v/>
      </c>
      <c r="E41" s="610"/>
      <c r="F41" s="611"/>
      <c r="G41" s="613"/>
      <c r="H41" s="615"/>
      <c r="I41" s="615"/>
      <c r="J41" s="604"/>
      <c r="K41" s="605"/>
      <c r="P41" s="24">
        <v>14</v>
      </c>
      <c r="Q41" t="s">
        <v>137</v>
      </c>
    </row>
    <row r="42" spans="3:17" ht="18" customHeight="1">
      <c r="C42" s="614">
        <v>8</v>
      </c>
      <c r="D42" s="606" t="str">
        <f>IF('様式Ⅲ－1(女子)'!R6&lt;&gt;"",'様式Ⅲ－1(女子)'!E70,"")</f>
        <v/>
      </c>
      <c r="E42" s="607"/>
      <c r="F42" s="608"/>
      <c r="G42" s="612" t="str">
        <f>IF('様式Ⅲ－1(女子)'!R6&lt;&gt;"",'様式Ⅲ－1(女子)'!C70,"")</f>
        <v/>
      </c>
      <c r="H42" s="614" t="str">
        <f>IF('様式Ⅲ－1(女子)'!R6&lt;&gt;"",'様式Ⅲ－1(女子)'!F70,"")</f>
        <v/>
      </c>
      <c r="I42" s="614" t="str">
        <f>IF('様式Ⅲ－1(女子)'!R6&lt;&gt;"",'様式Ⅲ－1(女子)'!F71,"")</f>
        <v/>
      </c>
      <c r="J42" s="602" t="str">
        <f>IF('様式Ⅲ－1(女子)'!R6&lt;&gt;"",'様式Ⅲ－1(女子)'!N70,"")</f>
        <v/>
      </c>
      <c r="K42" s="603"/>
      <c r="P42" s="24">
        <v>13</v>
      </c>
      <c r="Q42" t="s">
        <v>138</v>
      </c>
    </row>
    <row r="43" spans="3:17" ht="18" customHeight="1">
      <c r="C43" s="615"/>
      <c r="D43" s="609" t="str">
        <f>IF('様式Ⅲ－1(女子)'!R6&lt;&gt;"",'様式Ⅲ－1(女子)'!D70,"")</f>
        <v/>
      </c>
      <c r="E43" s="610"/>
      <c r="F43" s="611"/>
      <c r="G43" s="613"/>
      <c r="H43" s="615"/>
      <c r="I43" s="615"/>
      <c r="J43" s="604"/>
      <c r="K43" s="605"/>
      <c r="P43" s="24">
        <v>12</v>
      </c>
      <c r="Q43" t="s">
        <v>139</v>
      </c>
    </row>
    <row r="44" spans="3:17" ht="18.399999999999999" customHeight="1">
      <c r="C44" s="614">
        <v>9</v>
      </c>
      <c r="D44" s="651" t="str">
        <f>IF('様式Ⅲ－1(女子)'!R6&lt;&gt;"",'様式Ⅲ－1(女子)'!E73,"")</f>
        <v/>
      </c>
      <c r="E44" s="652"/>
      <c r="F44" s="653"/>
      <c r="G44" s="654" t="str">
        <f>IF('様式Ⅲ－1(女子)'!R6&lt;&gt;"",'様式Ⅲ－1(女子)'!C73,"")</f>
        <v/>
      </c>
      <c r="H44" s="655" t="str">
        <f>IF('様式Ⅲ－1(女子)'!R6&lt;&gt;"",'様式Ⅲ－1(女子)'!F73,"")</f>
        <v/>
      </c>
      <c r="I44" s="655" t="str">
        <f>IF('様式Ⅲ－1(女子)'!R6&lt;&gt;"",'様式Ⅲ－1(女子)'!F74,"")</f>
        <v/>
      </c>
      <c r="J44" s="849" t="str">
        <f>IF('様式Ⅲ－1(女子)'!R6&lt;&gt;"",'様式Ⅲ－1(女子)'!N73,"")</f>
        <v/>
      </c>
      <c r="K44" s="850"/>
      <c r="P44" s="24">
        <v>11</v>
      </c>
      <c r="Q44" t="s">
        <v>140</v>
      </c>
    </row>
    <row r="45" spans="3:17" ht="18.399999999999999" customHeight="1">
      <c r="C45" s="615"/>
      <c r="D45" s="609" t="str">
        <f>IF('様式Ⅲ－1(女子)'!R6&lt;&gt;"",'様式Ⅲ－1(女子)'!D73,"")</f>
        <v/>
      </c>
      <c r="E45" s="610"/>
      <c r="F45" s="611"/>
      <c r="G45" s="613"/>
      <c r="H45" s="615"/>
      <c r="I45" s="615"/>
      <c r="J45" s="604"/>
      <c r="K45" s="605"/>
      <c r="P45" s="24">
        <v>10</v>
      </c>
      <c r="Q45" t="s">
        <v>141</v>
      </c>
    </row>
    <row r="46" spans="3:17" ht="18.399999999999999" customHeight="1">
      <c r="C46" s="614">
        <v>10</v>
      </c>
      <c r="D46" s="606" t="str">
        <f>IF('様式Ⅲ－1(女子)'!R6&lt;&gt;"",'様式Ⅲ－1(女子)'!E76,"")</f>
        <v/>
      </c>
      <c r="E46" s="607"/>
      <c r="F46" s="608"/>
      <c r="G46" s="612" t="str">
        <f>IF('様式Ⅲ－1(女子)'!R6&lt;&gt;"",'様式Ⅲ－1(女子)'!C76,"")</f>
        <v/>
      </c>
      <c r="H46" s="614" t="str">
        <f>IF('様式Ⅲ－1(女子)'!R6&lt;&gt;"",'様式Ⅲ－1(女子)'!F76,"")</f>
        <v/>
      </c>
      <c r="I46" s="614" t="str">
        <f>IF('様式Ⅲ－1(女子)'!R6&lt;&gt;"",'様式Ⅲ－1(女子)'!F77,"")</f>
        <v/>
      </c>
      <c r="J46" s="602" t="str">
        <f>IF('様式Ⅲ－1(女子)'!R6&lt;&gt;"",'様式Ⅲ－1(女子)'!N76,"")</f>
        <v/>
      </c>
      <c r="K46" s="603"/>
      <c r="P46" s="24">
        <v>9</v>
      </c>
      <c r="Q46" t="s">
        <v>142</v>
      </c>
    </row>
    <row r="47" spans="3:17" ht="18.399999999999999" customHeight="1">
      <c r="C47" s="615"/>
      <c r="D47" s="609" t="str">
        <f>IF('様式Ⅲ－1(女子)'!R6&lt;&gt;"",'様式Ⅲ－1(女子)'!D76,"")</f>
        <v/>
      </c>
      <c r="E47" s="610"/>
      <c r="F47" s="611"/>
      <c r="G47" s="613"/>
      <c r="H47" s="615"/>
      <c r="I47" s="615"/>
      <c r="J47" s="604"/>
      <c r="K47" s="605"/>
      <c r="P47" s="24">
        <v>8</v>
      </c>
      <c r="Q47" t="s">
        <v>143</v>
      </c>
    </row>
    <row r="48" spans="3:17">
      <c r="C48" s="144"/>
      <c r="D48" s="144"/>
      <c r="E48" s="144"/>
      <c r="F48" s="144"/>
      <c r="G48" s="145"/>
      <c r="H48" s="144"/>
      <c r="I48" s="144"/>
      <c r="J48" s="146"/>
      <c r="K48" s="146"/>
      <c r="P48" s="24">
        <v>7</v>
      </c>
      <c r="Q48" t="s">
        <v>144</v>
      </c>
    </row>
    <row r="49" spans="3:17">
      <c r="C49" s="124" t="s">
        <v>145</v>
      </c>
      <c r="D49" s="876" t="s">
        <v>146</v>
      </c>
      <c r="E49" s="876"/>
      <c r="F49" s="876"/>
      <c r="G49" s="145"/>
      <c r="H49" s="144"/>
      <c r="I49" s="144"/>
      <c r="J49" s="146"/>
      <c r="K49" s="146"/>
      <c r="P49" s="24">
        <v>6</v>
      </c>
      <c r="Q49" t="s">
        <v>147</v>
      </c>
    </row>
    <row r="50" spans="3:17">
      <c r="C50" s="124" t="s">
        <v>145</v>
      </c>
      <c r="D50" s="129" t="s">
        <v>6193</v>
      </c>
      <c r="G50" s="145"/>
      <c r="H50" s="144"/>
      <c r="I50" s="144"/>
      <c r="J50" s="147"/>
      <c r="K50" s="147"/>
      <c r="P50" s="24">
        <v>5</v>
      </c>
      <c r="Q50" t="s">
        <v>148</v>
      </c>
    </row>
    <row r="51" spans="3:17">
      <c r="C51" s="124" t="s">
        <v>145</v>
      </c>
      <c r="D51" s="188" t="s">
        <v>3999</v>
      </c>
      <c r="G51" s="145"/>
      <c r="H51" s="144"/>
      <c r="I51" s="144"/>
      <c r="J51" s="147"/>
      <c r="K51" s="147"/>
      <c r="P51" s="24">
        <v>4</v>
      </c>
      <c r="Q51" t="s">
        <v>150</v>
      </c>
    </row>
    <row r="52" spans="3:17">
      <c r="H52" s="122"/>
      <c r="J52" s="123"/>
      <c r="P52" s="24">
        <v>3</v>
      </c>
      <c r="Q52" t="s">
        <v>152</v>
      </c>
    </row>
    <row r="53" spans="3:17" ht="15.5">
      <c r="J53" s="128"/>
      <c r="K53" s="128" t="s">
        <v>151</v>
      </c>
      <c r="P53" s="24">
        <v>2</v>
      </c>
      <c r="Q53" t="s">
        <v>153</v>
      </c>
    </row>
    <row r="54" spans="3:17" ht="12.75" customHeight="1">
      <c r="J54" s="128"/>
      <c r="K54" s="128"/>
      <c r="P54" s="24">
        <v>1</v>
      </c>
      <c r="Q54" t="s">
        <v>154</v>
      </c>
    </row>
    <row r="55" spans="3:17" ht="12.75" customHeight="1">
      <c r="E55" s="188"/>
      <c r="F55" s="188"/>
      <c r="I55" s="128"/>
      <c r="J55" s="128"/>
    </row>
    <row r="56" spans="3:17" ht="12.75" customHeight="1">
      <c r="C56" s="124"/>
      <c r="D56" s="188"/>
      <c r="E56" s="188"/>
      <c r="F56" s="188"/>
      <c r="I56" s="128"/>
      <c r="J56" s="128"/>
      <c r="K56" s="128"/>
    </row>
    <row r="57" spans="3:17" ht="12.75" customHeight="1">
      <c r="C57" s="124"/>
      <c r="D57" s="188"/>
      <c r="E57" s="188"/>
      <c r="F57" s="188"/>
      <c r="I57" s="128"/>
      <c r="J57" s="128"/>
      <c r="K57" s="128"/>
    </row>
    <row r="58" spans="3:17" ht="15.5">
      <c r="I58" s="128"/>
      <c r="J58" s="128"/>
      <c r="K58" s="128"/>
    </row>
  </sheetData>
  <sheetProtection algorithmName="SHA-512" hashValue="shRXtyCirPJzs96x437lyyyScKtjWCKu+SisUrt/MT4IYiplosllgfqzVjtNpnDv3TQolaF31GwNrPBFCws7JQ==" saltValue="tKFzOOapr/no45c3bH1P0w==" spinCount="100000" sheet="1" objects="1" scenarios="1"/>
  <mergeCells count="96">
    <mergeCell ref="I44:I45"/>
    <mergeCell ref="J44:K45"/>
    <mergeCell ref="D45:F45"/>
    <mergeCell ref="C46:C47"/>
    <mergeCell ref="D46:F46"/>
    <mergeCell ref="G46:G47"/>
    <mergeCell ref="H46:H47"/>
    <mergeCell ref="I46:I47"/>
    <mergeCell ref="J46:K47"/>
    <mergeCell ref="D47:F47"/>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I42:I43"/>
    <mergeCell ref="J42:K43"/>
    <mergeCell ref="D43:F43"/>
    <mergeCell ref="C40:C41"/>
    <mergeCell ref="D40:F40"/>
    <mergeCell ref="G40:G41"/>
    <mergeCell ref="H40:H41"/>
    <mergeCell ref="I40:I41"/>
    <mergeCell ref="J40:K41"/>
    <mergeCell ref="D41:F41"/>
    <mergeCell ref="D49:F49"/>
    <mergeCell ref="C42:C43"/>
    <mergeCell ref="D42:F42"/>
    <mergeCell ref="G42:G43"/>
    <mergeCell ref="H42:H43"/>
    <mergeCell ref="C44:C45"/>
    <mergeCell ref="D44:F44"/>
    <mergeCell ref="G44:G45"/>
    <mergeCell ref="H44:H45"/>
  </mergeCells>
  <phoneticPr fontId="1"/>
  <dataValidations count="1">
    <dataValidation type="list" allowBlank="1" showInputMessage="1" showErrorMessage="1" sqref="E20:F20" xr:uid="{00000000-0002-0000-1100-00000000000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FF0066"/>
  </sheetPr>
  <dimension ref="A1:Q58"/>
  <sheetViews>
    <sheetView showRowColHeaders="0" topLeftCell="B1" zoomScale="80" zoomScaleNormal="80" workbookViewId="0">
      <selection activeCell="R35" sqref="R35"/>
    </sheetView>
  </sheetViews>
  <sheetFormatPr defaultColWidth="9" defaultRowHeight="13"/>
  <cols>
    <col min="1" max="1" width="5" style="24" hidden="1" customWidth="1"/>
    <col min="2" max="2" width="5" style="24" customWidth="1"/>
    <col min="3" max="6" width="9" style="24"/>
    <col min="7" max="7" width="10" style="24" customWidth="1"/>
    <col min="8" max="11" width="9" style="24"/>
    <col min="12" max="12" width="9.08984375" style="24" customWidth="1"/>
    <col min="13" max="15" width="9.08984375" style="24" hidden="1" customWidth="1"/>
    <col min="16" max="17" width="9" style="24" hidden="1" customWidth="1"/>
    <col min="18" max="16384" width="9" style="24"/>
  </cols>
  <sheetData>
    <row r="1" spans="3:17">
      <c r="K1" s="117" t="s">
        <v>155</v>
      </c>
    </row>
    <row r="2" spans="3:17" ht="13.5" customHeight="1">
      <c r="C2" s="851" t="s">
        <v>4851</v>
      </c>
      <c r="D2" s="851"/>
      <c r="E2" s="851"/>
      <c r="F2" s="851"/>
      <c r="G2" s="851"/>
      <c r="H2" s="851"/>
      <c r="I2" s="851"/>
      <c r="J2" s="851"/>
      <c r="K2" s="851"/>
      <c r="L2" s="118"/>
      <c r="M2" s="118"/>
      <c r="N2" s="118"/>
      <c r="O2" s="118"/>
      <c r="P2" s="118"/>
    </row>
    <row r="3" spans="3:17">
      <c r="C3" s="851"/>
      <c r="D3" s="851"/>
      <c r="E3" s="851"/>
      <c r="F3" s="851"/>
      <c r="G3" s="851"/>
      <c r="H3" s="851"/>
      <c r="I3" s="851"/>
      <c r="J3" s="851"/>
      <c r="K3" s="851"/>
      <c r="L3" s="118"/>
      <c r="M3" s="118"/>
      <c r="N3" s="118"/>
      <c r="O3" s="118"/>
      <c r="P3" s="118"/>
    </row>
    <row r="4" spans="3:17" ht="13.5" customHeight="1">
      <c r="C4" s="852" t="s">
        <v>84</v>
      </c>
      <c r="D4" s="852"/>
      <c r="E4" s="852"/>
      <c r="F4" s="852"/>
      <c r="G4" s="852"/>
      <c r="H4" s="852"/>
      <c r="I4" s="852"/>
      <c r="J4" s="852"/>
      <c r="K4" s="852"/>
    </row>
    <row r="5" spans="3:17" ht="13.5" customHeight="1">
      <c r="C5" s="852"/>
      <c r="D5" s="852"/>
      <c r="E5" s="852"/>
      <c r="F5" s="852"/>
      <c r="G5" s="852"/>
      <c r="H5" s="852"/>
      <c r="I5" s="852"/>
      <c r="J5" s="852"/>
      <c r="K5" s="852"/>
    </row>
    <row r="6" spans="3:17">
      <c r="C6" s="119"/>
      <c r="D6" s="119"/>
      <c r="E6" s="119"/>
      <c r="F6" s="119"/>
      <c r="G6" s="119"/>
      <c r="H6" s="119"/>
      <c r="I6" s="119"/>
      <c r="J6" s="119"/>
    </row>
    <row r="7" spans="3:17" ht="15" customHeight="1">
      <c r="C7" s="853" t="s">
        <v>85</v>
      </c>
      <c r="D7" s="854"/>
      <c r="E7" s="665" t="str">
        <f>基本情報登録!D8&amp;"C"</f>
        <v>C</v>
      </c>
      <c r="F7" s="665"/>
      <c r="G7" s="665"/>
      <c r="H7" s="665"/>
      <c r="I7" s="665"/>
      <c r="J7" s="665"/>
      <c r="K7" s="665"/>
    </row>
    <row r="8" spans="3:17" ht="16.5" customHeight="1">
      <c r="C8" s="855"/>
      <c r="D8" s="855"/>
      <c r="E8" s="666"/>
      <c r="F8" s="666"/>
      <c r="G8" s="666"/>
      <c r="H8" s="666"/>
      <c r="I8" s="666"/>
      <c r="J8" s="666"/>
      <c r="K8" s="666"/>
      <c r="N8" s="24">
        <f>基本情報登録!D8</f>
        <v>0</v>
      </c>
      <c r="P8" s="24">
        <v>47</v>
      </c>
      <c r="Q8" t="s">
        <v>86</v>
      </c>
    </row>
    <row r="9" spans="3:17" ht="12" customHeight="1">
      <c r="C9" s="120"/>
      <c r="D9" s="120"/>
      <c r="P9" s="24">
        <v>46</v>
      </c>
      <c r="Q9" t="s">
        <v>87</v>
      </c>
    </row>
    <row r="10" spans="3:17" ht="15.75" customHeight="1">
      <c r="C10" s="854" t="s">
        <v>88</v>
      </c>
      <c r="D10" s="854"/>
      <c r="E10" s="656">
        <f>基本情報登録!D19</f>
        <v>0</v>
      </c>
      <c r="F10" s="879"/>
      <c r="G10" s="879"/>
      <c r="H10" s="879"/>
      <c r="I10" s="879"/>
      <c r="J10" s="879"/>
      <c r="K10" s="148"/>
      <c r="P10" s="24">
        <v>45</v>
      </c>
      <c r="Q10" t="s">
        <v>89</v>
      </c>
    </row>
    <row r="11" spans="3:17" ht="15" customHeight="1">
      <c r="C11" s="855"/>
      <c r="D11" s="855"/>
      <c r="E11" s="880"/>
      <c r="F11" s="880"/>
      <c r="G11" s="880"/>
      <c r="H11" s="880"/>
      <c r="I11" s="880"/>
      <c r="J11" s="880"/>
      <c r="K11" s="190"/>
      <c r="P11" s="24">
        <v>44</v>
      </c>
      <c r="Q11" t="s">
        <v>91</v>
      </c>
    </row>
    <row r="12" spans="3:17" ht="11.25" customHeight="1">
      <c r="C12" s="120"/>
      <c r="D12" s="120"/>
      <c r="E12" s="132"/>
      <c r="F12" s="132"/>
      <c r="G12" s="132"/>
      <c r="H12" s="132"/>
      <c r="I12" s="132"/>
      <c r="J12" s="132"/>
      <c r="K12" s="132"/>
      <c r="P12" s="24">
        <v>43</v>
      </c>
      <c r="Q12" t="s">
        <v>92</v>
      </c>
    </row>
    <row r="13" spans="3:17" ht="12" customHeight="1">
      <c r="C13" s="854" t="s">
        <v>93</v>
      </c>
      <c r="D13" s="854"/>
      <c r="E13" s="857"/>
      <c r="F13" s="857"/>
      <c r="G13" s="857"/>
      <c r="H13" s="857"/>
      <c r="I13" s="857"/>
      <c r="J13" s="857"/>
      <c r="K13" s="148"/>
      <c r="P13" s="24">
        <v>42</v>
      </c>
      <c r="Q13" t="s">
        <v>94</v>
      </c>
    </row>
    <row r="14" spans="3:17" ht="14.25" customHeight="1">
      <c r="C14" s="855"/>
      <c r="D14" s="855"/>
      <c r="E14" s="858"/>
      <c r="F14" s="858"/>
      <c r="G14" s="858"/>
      <c r="H14" s="858"/>
      <c r="I14" s="858"/>
      <c r="J14" s="858"/>
      <c r="K14" s="190"/>
      <c r="P14" s="24">
        <v>41</v>
      </c>
      <c r="Q14" t="s">
        <v>95</v>
      </c>
    </row>
    <row r="15" spans="3:17" ht="14">
      <c r="C15" s="120"/>
      <c r="D15" s="120"/>
      <c r="E15" s="132"/>
      <c r="F15" s="132"/>
      <c r="G15" s="132"/>
      <c r="H15" s="132"/>
      <c r="I15" s="132"/>
      <c r="J15" s="132"/>
      <c r="K15" s="132"/>
      <c r="P15" s="24">
        <v>40</v>
      </c>
      <c r="Q15" t="s">
        <v>96</v>
      </c>
    </row>
    <row r="16" spans="3:17" ht="12.75" customHeight="1">
      <c r="C16" s="854" t="s">
        <v>97</v>
      </c>
      <c r="D16" s="854"/>
      <c r="E16" s="660" t="str">
        <f>IF(基本情報登録!D24&gt;0,基本情報登録!D24,"")</f>
        <v/>
      </c>
      <c r="F16" s="660"/>
      <c r="G16" s="660"/>
      <c r="H16" s="660"/>
      <c r="I16" s="660"/>
      <c r="J16" s="660"/>
      <c r="K16" s="130"/>
      <c r="P16" s="24">
        <v>39</v>
      </c>
      <c r="Q16" t="s">
        <v>98</v>
      </c>
    </row>
    <row r="17" spans="3:17" ht="15.75" customHeight="1">
      <c r="C17" s="855"/>
      <c r="D17" s="855"/>
      <c r="E17" s="661"/>
      <c r="F17" s="661"/>
      <c r="G17" s="661"/>
      <c r="H17" s="661"/>
      <c r="I17" s="661"/>
      <c r="J17" s="661"/>
      <c r="K17" s="131"/>
      <c r="P17" s="24">
        <v>38</v>
      </c>
      <c r="Q17" t="s">
        <v>99</v>
      </c>
    </row>
    <row r="18" spans="3:17">
      <c r="E18" s="132"/>
      <c r="F18" s="132"/>
      <c r="G18" s="132"/>
      <c r="H18" s="132"/>
      <c r="I18" s="132"/>
      <c r="J18" s="132"/>
      <c r="K18" s="132"/>
      <c r="P18" s="24">
        <v>37</v>
      </c>
      <c r="Q18" t="s">
        <v>100</v>
      </c>
    </row>
    <row r="19" spans="3:17" ht="15" customHeight="1">
      <c r="D19" s="121" t="s">
        <v>101</v>
      </c>
      <c r="E19" s="191"/>
      <c r="F19" s="192" t="s">
        <v>102</v>
      </c>
      <c r="G19" s="193"/>
      <c r="H19" s="194" t="s">
        <v>103</v>
      </c>
      <c r="I19" s="856" t="s">
        <v>188</v>
      </c>
      <c r="J19" s="856"/>
      <c r="K19" s="856"/>
      <c r="P19" s="24">
        <v>36</v>
      </c>
      <c r="Q19" t="s">
        <v>105</v>
      </c>
    </row>
    <row r="20" spans="3:17" ht="23.25" customHeight="1">
      <c r="C20" s="854" t="s">
        <v>106</v>
      </c>
      <c r="D20" s="854"/>
      <c r="E20" s="636"/>
      <c r="F20" s="636"/>
      <c r="G20" s="636"/>
      <c r="H20" s="636"/>
      <c r="I20" s="636"/>
      <c r="J20" s="636"/>
      <c r="K20" s="149" t="s">
        <v>107</v>
      </c>
      <c r="P20" s="24">
        <v>35</v>
      </c>
      <c r="Q20" t="s">
        <v>108</v>
      </c>
    </row>
    <row r="21" spans="3:17" ht="24" customHeight="1">
      <c r="C21" s="855"/>
      <c r="D21" s="855"/>
      <c r="E21" s="863"/>
      <c r="F21" s="863"/>
      <c r="G21" s="863"/>
      <c r="H21" s="863"/>
      <c r="I21" s="863"/>
      <c r="J21" s="863"/>
      <c r="K21" s="863"/>
      <c r="P21" s="24">
        <v>34</v>
      </c>
      <c r="Q21" t="s">
        <v>109</v>
      </c>
    </row>
    <row r="22" spans="3:17" ht="12" customHeight="1">
      <c r="P22" s="24">
        <v>33</v>
      </c>
      <c r="Q22" t="s">
        <v>110</v>
      </c>
    </row>
    <row r="23" spans="3:17">
      <c r="P23" s="24">
        <v>32</v>
      </c>
      <c r="Q23" t="s">
        <v>111</v>
      </c>
    </row>
    <row r="24" spans="3:17">
      <c r="C24" s="864" t="s">
        <v>112</v>
      </c>
      <c r="D24" s="865" t="s">
        <v>113</v>
      </c>
      <c r="E24" s="866"/>
      <c r="F24" s="867"/>
      <c r="G24" s="871" t="s">
        <v>114</v>
      </c>
      <c r="H24" s="630" t="str">
        <f>IF(N8&gt;0,VLOOKUP(N8,'加盟校情報&amp;大会設定'!A3:D50,4,0),"")&amp;"C"</f>
        <v>C</v>
      </c>
      <c r="I24" s="631"/>
      <c r="J24" s="631"/>
      <c r="K24" s="632"/>
      <c r="P24" s="24">
        <v>31</v>
      </c>
      <c r="Q24" t="s">
        <v>115</v>
      </c>
    </row>
    <row r="25" spans="3:17" ht="18.75" customHeight="1">
      <c r="C25" s="864"/>
      <c r="D25" s="868"/>
      <c r="E25" s="869"/>
      <c r="F25" s="870"/>
      <c r="G25" s="872"/>
      <c r="H25" s="633"/>
      <c r="I25" s="634"/>
      <c r="J25" s="634"/>
      <c r="K25" s="635"/>
      <c r="P25" s="24">
        <v>30</v>
      </c>
      <c r="Q25" t="s">
        <v>116</v>
      </c>
    </row>
    <row r="26" spans="3:17">
      <c r="C26" s="873"/>
      <c r="D26" s="875" t="s">
        <v>117</v>
      </c>
      <c r="E26" s="607"/>
      <c r="F26" s="608"/>
      <c r="G26" s="614" t="s">
        <v>118</v>
      </c>
      <c r="H26" s="614" t="s">
        <v>119</v>
      </c>
      <c r="I26" s="614" t="s">
        <v>120</v>
      </c>
      <c r="J26" s="859" t="s">
        <v>189</v>
      </c>
      <c r="K26" s="860"/>
      <c r="P26" s="24">
        <v>29</v>
      </c>
      <c r="Q26" t="s">
        <v>122</v>
      </c>
    </row>
    <row r="27" spans="3:17">
      <c r="C27" s="874"/>
      <c r="D27" s="609"/>
      <c r="E27" s="610"/>
      <c r="F27" s="611"/>
      <c r="G27" s="615"/>
      <c r="H27" s="615"/>
      <c r="I27" s="615"/>
      <c r="J27" s="861"/>
      <c r="K27" s="862"/>
      <c r="P27" s="24">
        <v>28</v>
      </c>
      <c r="Q27" t="s">
        <v>123</v>
      </c>
    </row>
    <row r="28" spans="3:17" ht="18" customHeight="1">
      <c r="C28" s="614">
        <v>1</v>
      </c>
      <c r="D28" s="606" t="str">
        <f>IF('様式Ⅲ－1(女子)'!R6&lt;&gt;"",'様式Ⅲ－1(女子)'!E79,"")</f>
        <v/>
      </c>
      <c r="E28" s="607"/>
      <c r="F28" s="608"/>
      <c r="G28" s="612" t="str">
        <f>IF('様式Ⅲ－1(女子)'!R6&lt;&gt;"",'様式Ⅲ－1(女子)'!C79,"")</f>
        <v/>
      </c>
      <c r="H28" s="614" t="str">
        <f>IF('様式Ⅲ－1(女子)'!R6&lt;&gt;"",'様式Ⅲ－1(女子)'!F79,"")</f>
        <v/>
      </c>
      <c r="I28" s="614" t="str">
        <f>IF('様式Ⅲ－1(女子)'!R6&lt;&gt;"",'様式Ⅲ－1(女子)'!F80,"")</f>
        <v/>
      </c>
      <c r="J28" s="602" t="str">
        <f>IF('様式Ⅲ－1(女子)'!R6&lt;&gt;"",'様式Ⅲ－1(女子)'!N79,"")</f>
        <v/>
      </c>
      <c r="K28" s="603"/>
      <c r="P28" s="24">
        <v>27</v>
      </c>
      <c r="Q28" t="s">
        <v>124</v>
      </c>
    </row>
    <row r="29" spans="3:17" ht="18" customHeight="1">
      <c r="C29" s="615"/>
      <c r="D29" s="609" t="str">
        <f>IF('様式Ⅲ－1(女子)'!R6&lt;&gt;"",'様式Ⅲ－1(女子)'!D79,"")</f>
        <v/>
      </c>
      <c r="E29" s="610"/>
      <c r="F29" s="611"/>
      <c r="G29" s="613"/>
      <c r="H29" s="615"/>
      <c r="I29" s="615"/>
      <c r="J29" s="604"/>
      <c r="K29" s="605"/>
      <c r="P29" s="24">
        <v>26</v>
      </c>
      <c r="Q29" t="s">
        <v>125</v>
      </c>
    </row>
    <row r="30" spans="3:17" ht="18" customHeight="1">
      <c r="C30" s="614">
        <v>2</v>
      </c>
      <c r="D30" s="606" t="str">
        <f>IF('様式Ⅲ－1(女子)'!R6&lt;&gt;"",'様式Ⅲ－1(女子)'!E82,"")</f>
        <v/>
      </c>
      <c r="E30" s="607"/>
      <c r="F30" s="608"/>
      <c r="G30" s="612" t="str">
        <f>IF('様式Ⅲ－1(女子)'!R6&lt;&gt;"",'様式Ⅲ－1(女子)'!C82,"")</f>
        <v/>
      </c>
      <c r="H30" s="614" t="str">
        <f>IF('様式Ⅲ－1(女子)'!R6&lt;&gt;"",'様式Ⅲ－1(女子)'!F82,"")</f>
        <v/>
      </c>
      <c r="I30" s="614" t="str">
        <f>IF('様式Ⅲ－1(女子)'!R6&lt;&gt;"",'様式Ⅲ－1(女子)'!F83,"")</f>
        <v/>
      </c>
      <c r="J30" s="602" t="str">
        <f>IF('様式Ⅲ－1(女子)'!R6&lt;&gt;"",'様式Ⅲ－1(女子)'!N82,"")</f>
        <v/>
      </c>
      <c r="K30" s="603"/>
      <c r="P30" s="24">
        <v>25</v>
      </c>
      <c r="Q30" t="s">
        <v>126</v>
      </c>
    </row>
    <row r="31" spans="3:17" ht="18" customHeight="1">
      <c r="C31" s="615"/>
      <c r="D31" s="609" t="str">
        <f>IF('様式Ⅲ－1(女子)'!R6&lt;&gt;"",'様式Ⅲ－1(女子)'!D82,"")</f>
        <v/>
      </c>
      <c r="E31" s="610"/>
      <c r="F31" s="611"/>
      <c r="G31" s="613"/>
      <c r="H31" s="615"/>
      <c r="I31" s="615"/>
      <c r="J31" s="604"/>
      <c r="K31" s="605"/>
      <c r="P31" s="24">
        <v>24</v>
      </c>
      <c r="Q31" t="s">
        <v>127</v>
      </c>
    </row>
    <row r="32" spans="3:17" ht="18" customHeight="1">
      <c r="C32" s="614">
        <v>3</v>
      </c>
      <c r="D32" s="606" t="str">
        <f>IF('様式Ⅲ－1(女子)'!R6&lt;&gt;"",'様式Ⅲ－1(女子)'!E85,"")</f>
        <v/>
      </c>
      <c r="E32" s="607"/>
      <c r="F32" s="608"/>
      <c r="G32" s="612" t="str">
        <f>IF('様式Ⅲ－1(女子)'!R6&lt;&gt;"",'様式Ⅲ－1(女子)'!C85,"")</f>
        <v/>
      </c>
      <c r="H32" s="614" t="str">
        <f>IF('様式Ⅲ－1(女子)'!R6&lt;&gt;"",'様式Ⅲ－1(女子)'!F85,"")</f>
        <v/>
      </c>
      <c r="I32" s="614" t="str">
        <f>IF('様式Ⅲ－1(女子)'!R6&lt;&gt;"",'様式Ⅲ－1(女子)'!F86,"")</f>
        <v/>
      </c>
      <c r="J32" s="602" t="str">
        <f>IF('様式Ⅲ－1(女子)'!R6&lt;&gt;"",'様式Ⅲ－1(女子)'!N85,"")</f>
        <v/>
      </c>
      <c r="K32" s="603"/>
      <c r="P32" s="24">
        <v>23</v>
      </c>
      <c r="Q32" t="s">
        <v>128</v>
      </c>
    </row>
    <row r="33" spans="3:17" ht="18" customHeight="1">
      <c r="C33" s="615"/>
      <c r="D33" s="609" t="str">
        <f>IF('様式Ⅲ－1(女子)'!R6&lt;&gt;"",'様式Ⅲ－1(女子)'!D85,"")</f>
        <v/>
      </c>
      <c r="E33" s="610"/>
      <c r="F33" s="611"/>
      <c r="G33" s="613"/>
      <c r="H33" s="615"/>
      <c r="I33" s="615"/>
      <c r="J33" s="604"/>
      <c r="K33" s="605"/>
      <c r="P33" s="24">
        <v>22</v>
      </c>
      <c r="Q33" t="s">
        <v>129</v>
      </c>
    </row>
    <row r="34" spans="3:17" ht="18" customHeight="1">
      <c r="C34" s="614">
        <v>4</v>
      </c>
      <c r="D34" s="606" t="str">
        <f>IF('様式Ⅲ－1(女子)'!R6&lt;&gt;"",'様式Ⅲ－1(女子)'!E88,"")</f>
        <v/>
      </c>
      <c r="E34" s="607"/>
      <c r="F34" s="608"/>
      <c r="G34" s="612" t="str">
        <f>IF('様式Ⅲ－1(女子)'!R6&lt;&gt;"",'様式Ⅲ－1(女子)'!C88,"")</f>
        <v/>
      </c>
      <c r="H34" s="614" t="str">
        <f>IF('様式Ⅲ－1(女子)'!R6&lt;&gt;"",'様式Ⅲ－1(女子)'!F88,"")</f>
        <v/>
      </c>
      <c r="I34" s="614" t="str">
        <f>IF('様式Ⅲ－1(女子)'!R6&lt;&gt;"",'様式Ⅲ－1(女子)'!F89,"")</f>
        <v/>
      </c>
      <c r="J34" s="602" t="str">
        <f>IF('様式Ⅲ－1(女子)'!R6&lt;&gt;"",'様式Ⅲ－1(女子)'!N88,"")</f>
        <v/>
      </c>
      <c r="K34" s="603"/>
      <c r="P34" s="24">
        <v>21</v>
      </c>
      <c r="Q34" t="s">
        <v>130</v>
      </c>
    </row>
    <row r="35" spans="3:17" ht="18" customHeight="1">
      <c r="C35" s="615"/>
      <c r="D35" s="609" t="str">
        <f>IF('様式Ⅲ－1(女子)'!R6&lt;&gt;"",'様式Ⅲ－1(女子)'!D88,"")</f>
        <v/>
      </c>
      <c r="E35" s="610"/>
      <c r="F35" s="611"/>
      <c r="G35" s="613"/>
      <c r="H35" s="615"/>
      <c r="I35" s="615"/>
      <c r="J35" s="604"/>
      <c r="K35" s="605"/>
      <c r="P35" s="24">
        <v>20</v>
      </c>
      <c r="Q35" t="s">
        <v>131</v>
      </c>
    </row>
    <row r="36" spans="3:17" ht="18" customHeight="1">
      <c r="C36" s="614">
        <v>5</v>
      </c>
      <c r="D36" s="606" t="str">
        <f>IF('様式Ⅲ－1(女子)'!R6&lt;&gt;"",'様式Ⅲ－1(女子)'!E91,"")</f>
        <v/>
      </c>
      <c r="E36" s="607"/>
      <c r="F36" s="608"/>
      <c r="G36" s="612" t="str">
        <f>IF('様式Ⅲ－1(女子)'!R6&lt;&gt;"",'様式Ⅲ－1(女子)'!C91,"")</f>
        <v/>
      </c>
      <c r="H36" s="614" t="str">
        <f>IF('様式Ⅲ－1(女子)'!R6&lt;&gt;"",'様式Ⅲ－1(女子)'!F91,"")</f>
        <v/>
      </c>
      <c r="I36" s="614" t="str">
        <f>IF('様式Ⅲ－1(女子)'!R6&lt;&gt;"",'様式Ⅲ－1(女子)'!F92,"")</f>
        <v/>
      </c>
      <c r="J36" s="602" t="str">
        <f>IF('様式Ⅲ－1(女子)'!R6&lt;&gt;"",'様式Ⅲ－1(女子)'!N91,"")</f>
        <v/>
      </c>
      <c r="K36" s="603"/>
      <c r="P36" s="24">
        <v>19</v>
      </c>
      <c r="Q36" t="s">
        <v>132</v>
      </c>
    </row>
    <row r="37" spans="3:17" ht="18" customHeight="1">
      <c r="C37" s="615"/>
      <c r="D37" s="609" t="str">
        <f>IF('様式Ⅲ－1(女子)'!R6&lt;&gt;"",'様式Ⅲ－1(女子)'!D91,"")</f>
        <v/>
      </c>
      <c r="E37" s="610"/>
      <c r="F37" s="611"/>
      <c r="G37" s="613"/>
      <c r="H37" s="615"/>
      <c r="I37" s="615"/>
      <c r="J37" s="604"/>
      <c r="K37" s="605"/>
      <c r="P37" s="24">
        <v>18</v>
      </c>
      <c r="Q37" t="s">
        <v>133</v>
      </c>
    </row>
    <row r="38" spans="3:17" ht="18" customHeight="1">
      <c r="C38" s="614">
        <v>6</v>
      </c>
      <c r="D38" s="606" t="str">
        <f>IF('様式Ⅲ－1(女子)'!R6&lt;&gt;"",'様式Ⅲ－1(女子)'!E94,"")</f>
        <v/>
      </c>
      <c r="E38" s="607"/>
      <c r="F38" s="608"/>
      <c r="G38" s="612" t="str">
        <f>IF('様式Ⅲ－1(女子)'!R6&lt;&gt;"",'様式Ⅲ－1(女子)'!C94,"")</f>
        <v/>
      </c>
      <c r="H38" s="614" t="str">
        <f>IF('様式Ⅲ－1(女子)'!R6&lt;&gt;"",'様式Ⅲ－1(女子)'!F94,"")</f>
        <v/>
      </c>
      <c r="I38" s="614" t="str">
        <f>IF('様式Ⅲ－1(女子)'!R6&lt;&gt;"",'様式Ⅲ－1(女子)'!F95,"")</f>
        <v/>
      </c>
      <c r="J38" s="602" t="str">
        <f>IF('様式Ⅲ－1(女子)'!R6&lt;&gt;"",'様式Ⅲ－1(女子)'!N94,"")</f>
        <v/>
      </c>
      <c r="K38" s="603"/>
      <c r="P38" s="24">
        <v>17</v>
      </c>
      <c r="Q38" t="s">
        <v>134</v>
      </c>
    </row>
    <row r="39" spans="3:17" ht="18" customHeight="1">
      <c r="C39" s="615"/>
      <c r="D39" s="609" t="str">
        <f>IF('様式Ⅲ－1(女子)'!R6&lt;&gt;"",'様式Ⅲ－1(女子)'!D94,"")</f>
        <v/>
      </c>
      <c r="E39" s="610"/>
      <c r="F39" s="611"/>
      <c r="G39" s="613"/>
      <c r="H39" s="615"/>
      <c r="I39" s="615"/>
      <c r="J39" s="604"/>
      <c r="K39" s="605"/>
      <c r="P39" s="24">
        <v>16</v>
      </c>
      <c r="Q39" t="s">
        <v>135</v>
      </c>
    </row>
    <row r="40" spans="3:17" ht="18" customHeight="1">
      <c r="C40" s="614">
        <v>7</v>
      </c>
      <c r="D40" s="606" t="str">
        <f>IF('様式Ⅲ－1(女子)'!R6&lt;&gt;"",'様式Ⅲ－1(女子)'!E97,"")</f>
        <v/>
      </c>
      <c r="E40" s="607"/>
      <c r="F40" s="608"/>
      <c r="G40" s="612" t="str">
        <f>IF('様式Ⅲ－1(女子)'!R6&lt;&gt;"",'様式Ⅲ－1(女子)'!C97,"")</f>
        <v/>
      </c>
      <c r="H40" s="614" t="str">
        <f>IF('様式Ⅲ－1(女子)'!R6&lt;&gt;"",'様式Ⅲ－1(女子)'!F97,"")</f>
        <v/>
      </c>
      <c r="I40" s="614" t="str">
        <f>IF('様式Ⅲ－1(女子)'!R6&lt;&gt;"",'様式Ⅲ－1(女子)'!F98,"")</f>
        <v/>
      </c>
      <c r="J40" s="602" t="str">
        <f>IF('様式Ⅲ－1(女子)'!R6&lt;&gt;"",'様式Ⅲ－1(女子)'!N97,"")</f>
        <v/>
      </c>
      <c r="K40" s="603"/>
      <c r="P40" s="24">
        <v>15</v>
      </c>
      <c r="Q40" t="s">
        <v>136</v>
      </c>
    </row>
    <row r="41" spans="3:17" ht="18" customHeight="1">
      <c r="C41" s="615"/>
      <c r="D41" s="609" t="str">
        <f>IF('様式Ⅲ－1(女子)'!R6&lt;&gt;"",'様式Ⅲ－1(女子)'!D97,"")</f>
        <v/>
      </c>
      <c r="E41" s="610"/>
      <c r="F41" s="611"/>
      <c r="G41" s="613"/>
      <c r="H41" s="615"/>
      <c r="I41" s="615"/>
      <c r="J41" s="604"/>
      <c r="K41" s="605"/>
      <c r="P41" s="24">
        <v>14</v>
      </c>
      <c r="Q41" t="s">
        <v>137</v>
      </c>
    </row>
    <row r="42" spans="3:17" ht="18" customHeight="1">
      <c r="C42" s="614">
        <v>8</v>
      </c>
      <c r="D42" s="606" t="str">
        <f>IF('様式Ⅲ－1(女子)'!R6&lt;&gt;"",'様式Ⅲ－1(女子)'!E100,"")</f>
        <v/>
      </c>
      <c r="E42" s="607"/>
      <c r="F42" s="608"/>
      <c r="G42" s="612" t="str">
        <f>IF('様式Ⅲ－1(女子)'!R6&lt;&gt;"",'様式Ⅲ－1(女子)'!C100,"")</f>
        <v/>
      </c>
      <c r="H42" s="614" t="str">
        <f>IF('様式Ⅲ－1(女子)'!R6&lt;&gt;"",'様式Ⅲ－1(女子)'!F100,"")</f>
        <v/>
      </c>
      <c r="I42" s="614" t="str">
        <f>IF('様式Ⅲ－1(女子)'!R6&lt;&gt;"",'様式Ⅲ－1(女子)'!F101,"")</f>
        <v/>
      </c>
      <c r="J42" s="602" t="str">
        <f>IF('様式Ⅲ－1(女子)'!R6&lt;&gt;"",'様式Ⅲ－1(女子)'!N100,"")</f>
        <v/>
      </c>
      <c r="K42" s="603"/>
      <c r="P42" s="24">
        <v>13</v>
      </c>
      <c r="Q42" t="s">
        <v>138</v>
      </c>
    </row>
    <row r="43" spans="3:17" ht="18" customHeight="1">
      <c r="C43" s="615"/>
      <c r="D43" s="609" t="str">
        <f>IF('様式Ⅲ－1(女子)'!R6&lt;&gt;"",'様式Ⅲ－1(女子)'!D100,"")</f>
        <v/>
      </c>
      <c r="E43" s="610"/>
      <c r="F43" s="611"/>
      <c r="G43" s="613"/>
      <c r="H43" s="615"/>
      <c r="I43" s="615"/>
      <c r="J43" s="604"/>
      <c r="K43" s="605"/>
      <c r="P43" s="24">
        <v>12</v>
      </c>
      <c r="Q43" t="s">
        <v>139</v>
      </c>
    </row>
    <row r="44" spans="3:17" ht="18.399999999999999" customHeight="1">
      <c r="C44" s="614">
        <v>9</v>
      </c>
      <c r="D44" s="651" t="str">
        <f>IF('様式Ⅲ－1(女子)'!R6&lt;&gt;"",'様式Ⅲ－1(女子)'!E103,"")</f>
        <v/>
      </c>
      <c r="E44" s="652"/>
      <c r="F44" s="653"/>
      <c r="G44" s="654" t="str">
        <f>IF('様式Ⅲ－1(女子)'!R6&lt;&gt;"",'様式Ⅲ－1(女子)'!C103,"")</f>
        <v/>
      </c>
      <c r="H44" s="655" t="str">
        <f>IF('様式Ⅲ－1(女子)'!R6&lt;&gt;"",'様式Ⅲ－1(女子)'!F103,"")</f>
        <v/>
      </c>
      <c r="I44" s="655" t="str">
        <f>IF('様式Ⅲ－1(女子)'!R6&lt;&gt;"",'様式Ⅲ－1(女子)'!F104,"")</f>
        <v/>
      </c>
      <c r="J44" s="849" t="str">
        <f>IF('様式Ⅲ－1(女子)'!R6&lt;&gt;"",'様式Ⅲ－1(女子)'!N103,"")</f>
        <v/>
      </c>
      <c r="K44" s="850"/>
      <c r="P44" s="24">
        <v>11</v>
      </c>
      <c r="Q44" t="s">
        <v>140</v>
      </c>
    </row>
    <row r="45" spans="3:17" ht="18.399999999999999" customHeight="1">
      <c r="C45" s="615"/>
      <c r="D45" s="609" t="str">
        <f>IF('様式Ⅲ－1(女子)'!R6&lt;&gt;"",'様式Ⅲ－1(女子)'!D103,"")</f>
        <v/>
      </c>
      <c r="E45" s="610"/>
      <c r="F45" s="611"/>
      <c r="G45" s="613"/>
      <c r="H45" s="615"/>
      <c r="I45" s="615"/>
      <c r="J45" s="604"/>
      <c r="K45" s="605"/>
      <c r="P45" s="24">
        <v>10</v>
      </c>
      <c r="Q45" t="s">
        <v>141</v>
      </c>
    </row>
    <row r="46" spans="3:17" ht="18.399999999999999" customHeight="1">
      <c r="C46" s="614">
        <v>10</v>
      </c>
      <c r="D46" s="606" t="str">
        <f>IF('様式Ⅲ－1(女子)'!R6&lt;&gt;"",'様式Ⅲ－1(女子)'!E106,"")</f>
        <v/>
      </c>
      <c r="E46" s="607"/>
      <c r="F46" s="608"/>
      <c r="G46" s="612" t="str">
        <f>IF('様式Ⅲ－1(女子)'!R6&lt;&gt;"",'様式Ⅲ－1(女子)'!C106,"")</f>
        <v/>
      </c>
      <c r="H46" s="614" t="str">
        <f>IF('様式Ⅲ－1(女子)'!R6&lt;&gt;"",'様式Ⅲ－1(女子)'!F106,"")</f>
        <v/>
      </c>
      <c r="I46" s="614" t="str">
        <f>IF('様式Ⅲ－1(女子)'!R6&lt;&gt;"",'様式Ⅲ－1(女子)'!F107,"")</f>
        <v/>
      </c>
      <c r="J46" s="602" t="str">
        <f>IF('様式Ⅲ－1(女子)'!R6&lt;&gt;"",'様式Ⅲ－1(女子)'!N106,"")</f>
        <v/>
      </c>
      <c r="K46" s="603"/>
      <c r="P46" s="24">
        <v>9</v>
      </c>
      <c r="Q46" t="s">
        <v>142</v>
      </c>
    </row>
    <row r="47" spans="3:17" ht="18.399999999999999" customHeight="1">
      <c r="C47" s="615"/>
      <c r="D47" s="609" t="str">
        <f>IF('様式Ⅲ－1(女子)'!R6&lt;&gt;"",'様式Ⅲ－1(女子)'!D106,"")</f>
        <v/>
      </c>
      <c r="E47" s="610"/>
      <c r="F47" s="611"/>
      <c r="G47" s="613"/>
      <c r="H47" s="615"/>
      <c r="I47" s="615"/>
      <c r="J47" s="604"/>
      <c r="K47" s="605"/>
      <c r="P47" s="24">
        <v>8</v>
      </c>
      <c r="Q47" t="s">
        <v>143</v>
      </c>
    </row>
    <row r="48" spans="3:17">
      <c r="C48" s="144"/>
      <c r="D48" s="144"/>
      <c r="E48" s="144"/>
      <c r="F48" s="144"/>
      <c r="G48" s="145"/>
      <c r="H48" s="144"/>
      <c r="I48" s="144"/>
      <c r="J48" s="146"/>
      <c r="K48" s="146"/>
      <c r="P48" s="24">
        <v>7</v>
      </c>
      <c r="Q48" t="s">
        <v>144</v>
      </c>
    </row>
    <row r="49" spans="3:17">
      <c r="C49" s="124" t="s">
        <v>145</v>
      </c>
      <c r="D49" s="876" t="s">
        <v>146</v>
      </c>
      <c r="E49" s="876"/>
      <c r="F49" s="876"/>
      <c r="G49" s="145"/>
      <c r="H49" s="144"/>
      <c r="I49" s="144"/>
      <c r="J49" s="146"/>
      <c r="K49" s="146"/>
      <c r="P49" s="24">
        <v>6</v>
      </c>
      <c r="Q49" t="s">
        <v>147</v>
      </c>
    </row>
    <row r="50" spans="3:17">
      <c r="C50" s="124" t="s">
        <v>145</v>
      </c>
      <c r="D50" s="129" t="s">
        <v>6193</v>
      </c>
      <c r="G50" s="145"/>
      <c r="H50" s="144"/>
      <c r="I50" s="144"/>
      <c r="J50" s="147"/>
      <c r="K50" s="147"/>
      <c r="P50" s="24">
        <v>5</v>
      </c>
      <c r="Q50" t="s">
        <v>148</v>
      </c>
    </row>
    <row r="51" spans="3:17">
      <c r="C51" s="124" t="s">
        <v>145</v>
      </c>
      <c r="D51" s="188" t="s">
        <v>3999</v>
      </c>
      <c r="G51" s="145"/>
      <c r="H51" s="144"/>
      <c r="I51" s="144"/>
      <c r="J51" s="147"/>
      <c r="K51" s="147"/>
      <c r="P51" s="24">
        <v>4</v>
      </c>
      <c r="Q51" t="s">
        <v>150</v>
      </c>
    </row>
    <row r="52" spans="3:17">
      <c r="H52" s="122"/>
      <c r="J52" s="123"/>
      <c r="P52" s="24">
        <v>3</v>
      </c>
      <c r="Q52" t="s">
        <v>152</v>
      </c>
    </row>
    <row r="53" spans="3:17" ht="15.5">
      <c r="J53" s="128"/>
      <c r="K53" s="128" t="s">
        <v>151</v>
      </c>
      <c r="P53" s="24">
        <v>2</v>
      </c>
      <c r="Q53" t="s">
        <v>153</v>
      </c>
    </row>
    <row r="54" spans="3:17" ht="12.75" customHeight="1">
      <c r="J54" s="128"/>
      <c r="K54" s="128"/>
      <c r="P54" s="24">
        <v>1</v>
      </c>
      <c r="Q54" t="s">
        <v>154</v>
      </c>
    </row>
    <row r="55" spans="3:17" ht="12.75" customHeight="1">
      <c r="E55" s="188"/>
      <c r="F55" s="188"/>
      <c r="I55" s="128"/>
      <c r="J55" s="128"/>
    </row>
    <row r="56" spans="3:17" ht="12.75" customHeight="1">
      <c r="C56" s="124"/>
      <c r="D56" s="188"/>
      <c r="E56" s="188"/>
      <c r="F56" s="188"/>
      <c r="I56" s="128"/>
      <c r="J56" s="128"/>
      <c r="K56" s="128"/>
    </row>
    <row r="57" spans="3:17" ht="12.75" customHeight="1">
      <c r="C57" s="124"/>
      <c r="D57" s="188"/>
      <c r="E57" s="188"/>
      <c r="F57" s="188"/>
      <c r="I57" s="128"/>
      <c r="J57" s="128"/>
      <c r="K57" s="128"/>
    </row>
    <row r="58" spans="3:17" ht="15.5">
      <c r="I58" s="128"/>
      <c r="J58" s="128"/>
      <c r="K58" s="128"/>
    </row>
  </sheetData>
  <sheetProtection algorithmName="SHA-512" hashValue="Wbrxf2TTqIpDM568QvkoPG+FGZxmleCdCTf7/C6K9j4R779sE/rfbB18e4oVOmFnjvIi9mjrTKRnipJ7Vb7VFQ==" saltValue="/vL/VRkojEVwZzIAE0mxIQ==" spinCount="100000" sheet="1" objects="1" scenarios="1"/>
  <mergeCells count="96">
    <mergeCell ref="I44:I45"/>
    <mergeCell ref="J44:K45"/>
    <mergeCell ref="D45:F45"/>
    <mergeCell ref="C46:C47"/>
    <mergeCell ref="D46:F46"/>
    <mergeCell ref="G46:G47"/>
    <mergeCell ref="H46:H47"/>
    <mergeCell ref="I46:I47"/>
    <mergeCell ref="J46:K47"/>
    <mergeCell ref="D47:F47"/>
    <mergeCell ref="C20:D21"/>
    <mergeCell ref="E20:F20"/>
    <mergeCell ref="G20:J20"/>
    <mergeCell ref="E21:K21"/>
    <mergeCell ref="C2:K3"/>
    <mergeCell ref="C4:K5"/>
    <mergeCell ref="C7:D8"/>
    <mergeCell ref="E7:K8"/>
    <mergeCell ref="C10:D11"/>
    <mergeCell ref="E10:J11"/>
    <mergeCell ref="C13:D14"/>
    <mergeCell ref="E13:J14"/>
    <mergeCell ref="C16:D17"/>
    <mergeCell ref="E16:J17"/>
    <mergeCell ref="I19:K19"/>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38:K39"/>
    <mergeCell ref="D39:F39"/>
    <mergeCell ref="C36:C37"/>
    <mergeCell ref="D36:F36"/>
    <mergeCell ref="G36:G37"/>
    <mergeCell ref="H36:H37"/>
    <mergeCell ref="I36:I37"/>
    <mergeCell ref="J36:K37"/>
    <mergeCell ref="D37:F37"/>
    <mergeCell ref="C38:C39"/>
    <mergeCell ref="D38:F38"/>
    <mergeCell ref="G38:G39"/>
    <mergeCell ref="H38:H39"/>
    <mergeCell ref="I38:I39"/>
    <mergeCell ref="I42:I43"/>
    <mergeCell ref="J42:K43"/>
    <mergeCell ref="D43:F43"/>
    <mergeCell ref="C40:C41"/>
    <mergeCell ref="D40:F40"/>
    <mergeCell ref="G40:G41"/>
    <mergeCell ref="H40:H41"/>
    <mergeCell ref="I40:I41"/>
    <mergeCell ref="J40:K41"/>
    <mergeCell ref="D41:F41"/>
    <mergeCell ref="D49:F49"/>
    <mergeCell ref="C42:C43"/>
    <mergeCell ref="D42:F42"/>
    <mergeCell ref="G42:G43"/>
    <mergeCell ref="H42:H43"/>
    <mergeCell ref="C44:C45"/>
    <mergeCell ref="D44:F44"/>
    <mergeCell ref="G44:G45"/>
    <mergeCell ref="H44:H45"/>
  </mergeCells>
  <phoneticPr fontId="1"/>
  <dataValidations count="1">
    <dataValidation type="list" allowBlank="1" showInputMessage="1" showErrorMessage="1" sqref="E20:F20" xr:uid="{00000000-0002-0000-1200-000000000000}">
      <formula1>$Q$8:$Q$54</formula1>
    </dataValidation>
  </dataValidations>
  <pageMargins left="0.7" right="0.7" top="0.75" bottom="0.75" header="0.3" footer="0.3"/>
  <pageSetup paperSize="9" scale="99" orientation="portrait" horizontalDpi="4294967292" r:id="rId1"/>
  <rowBreaks count="1" manualBreakCount="1">
    <brk id="57"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dimension ref="A1:Q1208"/>
  <sheetViews>
    <sheetView topLeftCell="A25" zoomScale="75" zoomScaleNormal="75" workbookViewId="0">
      <selection activeCell="A3" sqref="A3"/>
    </sheetView>
  </sheetViews>
  <sheetFormatPr defaultRowHeight="13"/>
  <cols>
    <col min="1" max="1" width="27.26953125" style="24" bestFit="1" customWidth="1"/>
    <col min="2" max="2" width="35" style="24" bestFit="1" customWidth="1"/>
    <col min="3" max="3" width="11.6328125" style="24" bestFit="1" customWidth="1"/>
    <col min="4" max="4" width="13.90625" style="24" bestFit="1" customWidth="1"/>
    <col min="5" max="6" width="9" style="24"/>
    <col min="7" max="7" width="21.36328125" style="24" bestFit="1" customWidth="1"/>
    <col min="8" max="8" width="6.26953125" style="24" bestFit="1" customWidth="1"/>
    <col min="9" max="9" width="6.453125" style="24" bestFit="1" customWidth="1"/>
    <col min="10" max="10" width="36.08984375" style="24" bestFit="1" customWidth="1"/>
    <col min="11" max="17" width="9" style="24"/>
  </cols>
  <sheetData>
    <row r="1" spans="1:17">
      <c r="A1" s="24" t="s">
        <v>1</v>
      </c>
      <c r="B1" s="24" t="s">
        <v>220</v>
      </c>
      <c r="C1" s="24" t="s">
        <v>2</v>
      </c>
      <c r="D1" s="24" t="s">
        <v>3</v>
      </c>
    </row>
    <row r="2" spans="1:17" ht="13.5" thickBot="1">
      <c r="A2" s="21"/>
      <c r="B2" s="21"/>
      <c r="C2" s="21"/>
      <c r="D2" s="21"/>
    </row>
    <row r="3" spans="1:17">
      <c r="A3" t="s">
        <v>221</v>
      </c>
      <c r="B3" t="s">
        <v>2775</v>
      </c>
      <c r="C3" s="24">
        <v>490001</v>
      </c>
      <c r="D3" t="s">
        <v>222</v>
      </c>
      <c r="E3" s="24" t="s">
        <v>176</v>
      </c>
      <c r="G3" s="881" t="s">
        <v>223</v>
      </c>
      <c r="H3" s="882"/>
      <c r="I3" s="882"/>
      <c r="J3" s="883"/>
    </row>
    <row r="4" spans="1:17" ht="13.5" thickBot="1">
      <c r="A4" t="s">
        <v>224</v>
      </c>
      <c r="B4" t="s">
        <v>2769</v>
      </c>
      <c r="C4" s="24">
        <v>490002</v>
      </c>
      <c r="D4" t="s">
        <v>225</v>
      </c>
      <c r="E4" s="24" t="s">
        <v>226</v>
      </c>
      <c r="G4" s="27" t="s">
        <v>227</v>
      </c>
      <c r="H4" s="28" t="s">
        <v>228</v>
      </c>
      <c r="I4" s="28" t="s">
        <v>229</v>
      </c>
      <c r="J4" s="29" t="s">
        <v>230</v>
      </c>
      <c r="N4" s="24" t="s">
        <v>231</v>
      </c>
      <c r="O4" s="24" t="s">
        <v>232</v>
      </c>
      <c r="P4" s="24" t="s">
        <v>233</v>
      </c>
      <c r="Q4" s="24" t="s">
        <v>234</v>
      </c>
    </row>
    <row r="5" spans="1:17" ht="14" thickTop="1" thickBot="1">
      <c r="A5" t="s">
        <v>235</v>
      </c>
      <c r="B5" t="s">
        <v>2770</v>
      </c>
      <c r="C5" s="24">
        <v>490003</v>
      </c>
      <c r="D5" t="s">
        <v>236</v>
      </c>
      <c r="G5" s="30"/>
      <c r="H5" s="31" t="s">
        <v>232</v>
      </c>
      <c r="I5" s="31" t="s">
        <v>391</v>
      </c>
      <c r="J5" s="32" t="s">
        <v>4843</v>
      </c>
      <c r="N5" s="24" t="s">
        <v>238</v>
      </c>
      <c r="O5" s="24">
        <v>2015</v>
      </c>
      <c r="P5" s="24" t="s">
        <v>239</v>
      </c>
      <c r="Q5" s="24" t="s">
        <v>240</v>
      </c>
    </row>
    <row r="6" spans="1:17">
      <c r="A6" t="s">
        <v>241</v>
      </c>
      <c r="B6" t="s">
        <v>2771</v>
      </c>
      <c r="C6" s="24">
        <v>490004</v>
      </c>
      <c r="D6" t="s">
        <v>242</v>
      </c>
      <c r="N6" s="24" t="s">
        <v>243</v>
      </c>
      <c r="O6" s="24">
        <v>2016</v>
      </c>
      <c r="P6" s="24" t="s">
        <v>244</v>
      </c>
      <c r="Q6" s="24" t="s">
        <v>245</v>
      </c>
    </row>
    <row r="7" spans="1:17">
      <c r="A7" t="s">
        <v>246</v>
      </c>
      <c r="B7" t="s">
        <v>2772</v>
      </c>
      <c r="C7" s="24">
        <v>490005</v>
      </c>
      <c r="D7" t="s">
        <v>247</v>
      </c>
      <c r="O7" s="24">
        <v>2017</v>
      </c>
      <c r="P7" s="24" t="s">
        <v>248</v>
      </c>
      <c r="Q7" s="24" t="s">
        <v>249</v>
      </c>
    </row>
    <row r="8" spans="1:17">
      <c r="A8" t="s">
        <v>250</v>
      </c>
      <c r="B8" t="s">
        <v>2773</v>
      </c>
      <c r="C8" s="24">
        <v>490006</v>
      </c>
      <c r="D8" t="s">
        <v>251</v>
      </c>
      <c r="O8" s="24">
        <v>2018</v>
      </c>
      <c r="P8" s="24" t="s">
        <v>252</v>
      </c>
      <c r="Q8" s="24" t="s">
        <v>253</v>
      </c>
    </row>
    <row r="9" spans="1:17">
      <c r="A9" t="s">
        <v>254</v>
      </c>
      <c r="B9" t="s">
        <v>2774</v>
      </c>
      <c r="C9" s="24">
        <v>490007</v>
      </c>
      <c r="D9" t="s">
        <v>255</v>
      </c>
      <c r="O9" s="24">
        <v>2019</v>
      </c>
      <c r="P9" s="24" t="s">
        <v>256</v>
      </c>
      <c r="Q9" s="24" t="s">
        <v>257</v>
      </c>
    </row>
    <row r="10" spans="1:17">
      <c r="A10" t="s">
        <v>258</v>
      </c>
      <c r="B10" t="s">
        <v>2776</v>
      </c>
      <c r="C10" s="24">
        <v>490008</v>
      </c>
      <c r="D10" t="s">
        <v>259</v>
      </c>
      <c r="O10" s="24">
        <v>2020</v>
      </c>
      <c r="P10" s="24" t="s">
        <v>260</v>
      </c>
      <c r="Q10" s="24" t="s">
        <v>261</v>
      </c>
    </row>
    <row r="11" spans="1:17">
      <c r="A11" t="s">
        <v>264</v>
      </c>
      <c r="B11" t="s">
        <v>2779</v>
      </c>
      <c r="C11" s="24">
        <v>490009</v>
      </c>
      <c r="D11" t="s">
        <v>265</v>
      </c>
      <c r="O11" s="24">
        <v>2021</v>
      </c>
      <c r="P11" s="24" t="s">
        <v>262</v>
      </c>
      <c r="Q11" s="24" t="s">
        <v>263</v>
      </c>
    </row>
    <row r="12" spans="1:17">
      <c r="A12" t="s">
        <v>3554</v>
      </c>
      <c r="B12" t="s">
        <v>4017</v>
      </c>
      <c r="C12" s="24">
        <v>490010</v>
      </c>
      <c r="D12" t="s">
        <v>4018</v>
      </c>
      <c r="O12" s="24">
        <v>2022</v>
      </c>
      <c r="P12" s="24" t="s">
        <v>266</v>
      </c>
      <c r="Q12" s="24" t="s">
        <v>267</v>
      </c>
    </row>
    <row r="13" spans="1:17">
      <c r="A13" t="s">
        <v>4019</v>
      </c>
      <c r="B13" t="s">
        <v>2777</v>
      </c>
      <c r="C13" s="24">
        <v>490011</v>
      </c>
      <c r="D13" t="s">
        <v>4020</v>
      </c>
      <c r="O13" s="24">
        <v>2023</v>
      </c>
      <c r="P13" s="24" t="s">
        <v>269</v>
      </c>
      <c r="Q13" s="24" t="s">
        <v>270</v>
      </c>
    </row>
    <row r="14" spans="1:17">
      <c r="A14" t="s">
        <v>273</v>
      </c>
      <c r="B14" t="s">
        <v>2778</v>
      </c>
      <c r="C14" s="24">
        <v>490012</v>
      </c>
      <c r="D14" t="s">
        <v>2810</v>
      </c>
      <c r="O14" s="24">
        <v>2024</v>
      </c>
      <c r="P14" s="24" t="s">
        <v>271</v>
      </c>
      <c r="Q14" s="24" t="s">
        <v>272</v>
      </c>
    </row>
    <row r="15" spans="1:17">
      <c r="A15" t="s">
        <v>276</v>
      </c>
      <c r="B15" t="s">
        <v>2780</v>
      </c>
      <c r="C15" s="24">
        <v>490013</v>
      </c>
      <c r="D15" t="s">
        <v>277</v>
      </c>
      <c r="O15" s="24">
        <v>2025</v>
      </c>
      <c r="P15" s="24" t="s">
        <v>274</v>
      </c>
      <c r="Q15" s="24" t="s">
        <v>275</v>
      </c>
    </row>
    <row r="16" spans="1:17">
      <c r="A16" t="s">
        <v>279</v>
      </c>
      <c r="B16" t="s">
        <v>2781</v>
      </c>
      <c r="C16" s="24">
        <v>490014</v>
      </c>
      <c r="D16" t="s">
        <v>4021</v>
      </c>
      <c r="O16" s="24">
        <v>2026</v>
      </c>
      <c r="P16" s="24" t="s">
        <v>278</v>
      </c>
      <c r="Q16" s="24" t="s">
        <v>3998</v>
      </c>
    </row>
    <row r="17" spans="1:17">
      <c r="A17" t="s">
        <v>281</v>
      </c>
      <c r="B17" t="s">
        <v>2782</v>
      </c>
      <c r="C17" s="24">
        <v>490015</v>
      </c>
      <c r="D17" t="s">
        <v>4022</v>
      </c>
      <c r="O17" s="24">
        <v>2027</v>
      </c>
      <c r="P17" s="24" t="s">
        <v>280</v>
      </c>
      <c r="Q17" s="24" t="s">
        <v>4065</v>
      </c>
    </row>
    <row r="18" spans="1:17">
      <c r="A18" t="s">
        <v>283</v>
      </c>
      <c r="B18" t="s">
        <v>4023</v>
      </c>
      <c r="C18" s="24">
        <v>490016</v>
      </c>
      <c r="D18" t="s">
        <v>284</v>
      </c>
      <c r="O18" s="24">
        <v>2028</v>
      </c>
      <c r="P18" s="24" t="s">
        <v>282</v>
      </c>
      <c r="Q18" s="24" t="s">
        <v>4843</v>
      </c>
    </row>
    <row r="19" spans="1:17">
      <c r="A19" t="s">
        <v>286</v>
      </c>
      <c r="B19" t="s">
        <v>2783</v>
      </c>
      <c r="C19" s="24">
        <v>490017</v>
      </c>
      <c r="D19" t="s">
        <v>287</v>
      </c>
      <c r="O19" s="24">
        <v>2029</v>
      </c>
      <c r="P19" s="24" t="s">
        <v>285</v>
      </c>
    </row>
    <row r="20" spans="1:17">
      <c r="A20" t="s">
        <v>289</v>
      </c>
      <c r="B20" t="s">
        <v>2786</v>
      </c>
      <c r="C20" s="24">
        <v>490018</v>
      </c>
      <c r="D20" t="s">
        <v>290</v>
      </c>
      <c r="O20" s="24">
        <v>2030</v>
      </c>
      <c r="P20" s="24" t="s">
        <v>288</v>
      </c>
    </row>
    <row r="21" spans="1:17">
      <c r="A21" t="s">
        <v>292</v>
      </c>
      <c r="B21" t="s">
        <v>2784</v>
      </c>
      <c r="C21" s="24">
        <v>490019</v>
      </c>
      <c r="D21" t="s">
        <v>293</v>
      </c>
      <c r="O21" s="24">
        <v>2031</v>
      </c>
      <c r="P21" s="24" t="s">
        <v>291</v>
      </c>
    </row>
    <row r="22" spans="1:17">
      <c r="A22" t="s">
        <v>295</v>
      </c>
      <c r="B22" t="s">
        <v>2785</v>
      </c>
      <c r="C22" s="24">
        <v>490020</v>
      </c>
      <c r="D22" t="s">
        <v>296</v>
      </c>
      <c r="O22" s="24">
        <v>2032</v>
      </c>
      <c r="P22" s="24" t="s">
        <v>294</v>
      </c>
    </row>
    <row r="23" spans="1:17">
      <c r="A23" t="s">
        <v>298</v>
      </c>
      <c r="B23" t="s">
        <v>2787</v>
      </c>
      <c r="C23" s="24">
        <v>490021</v>
      </c>
      <c r="D23" t="s">
        <v>299</v>
      </c>
      <c r="O23" s="24">
        <v>2033</v>
      </c>
      <c r="P23" s="24" t="s">
        <v>297</v>
      </c>
    </row>
    <row r="24" spans="1:17">
      <c r="A24" s="24" t="s">
        <v>4055</v>
      </c>
      <c r="B24" s="213" t="s">
        <v>4056</v>
      </c>
      <c r="C24" s="24">
        <v>490022</v>
      </c>
      <c r="D24" s="24" t="s">
        <v>4057</v>
      </c>
      <c r="O24" s="24">
        <v>2034</v>
      </c>
      <c r="P24" s="24" t="s">
        <v>300</v>
      </c>
    </row>
    <row r="25" spans="1:17">
      <c r="A25" t="s">
        <v>301</v>
      </c>
      <c r="B25" t="s">
        <v>2788</v>
      </c>
      <c r="C25" s="24">
        <v>490023</v>
      </c>
      <c r="D25" t="s">
        <v>4024</v>
      </c>
      <c r="O25" s="24">
        <v>2035</v>
      </c>
      <c r="P25" s="24" t="s">
        <v>302</v>
      </c>
    </row>
    <row r="26" spans="1:17">
      <c r="A26" t="s">
        <v>303</v>
      </c>
      <c r="B26" t="s">
        <v>2789</v>
      </c>
      <c r="C26" s="24">
        <v>490024</v>
      </c>
      <c r="D26" t="s">
        <v>304</v>
      </c>
      <c r="O26" s="24">
        <v>2036</v>
      </c>
      <c r="P26" s="24" t="s">
        <v>305</v>
      </c>
    </row>
    <row r="27" spans="1:17">
      <c r="A27" t="s">
        <v>306</v>
      </c>
      <c r="B27" t="s">
        <v>2791</v>
      </c>
      <c r="C27" s="24">
        <v>490025</v>
      </c>
      <c r="D27" t="s">
        <v>307</v>
      </c>
      <c r="O27" s="24">
        <v>2037</v>
      </c>
      <c r="P27" s="24" t="s">
        <v>308</v>
      </c>
    </row>
    <row r="28" spans="1:17">
      <c r="A28" t="s">
        <v>309</v>
      </c>
      <c r="B28" t="s">
        <v>2790</v>
      </c>
      <c r="C28" s="24">
        <v>490026</v>
      </c>
      <c r="D28" t="s">
        <v>310</v>
      </c>
      <c r="O28" s="24">
        <v>2038</v>
      </c>
      <c r="P28" s="24" t="s">
        <v>311</v>
      </c>
    </row>
    <row r="29" spans="1:17">
      <c r="A29" t="s">
        <v>312</v>
      </c>
      <c r="B29" t="s">
        <v>2793</v>
      </c>
      <c r="C29" s="24">
        <v>490027</v>
      </c>
      <c r="D29" t="s">
        <v>313</v>
      </c>
      <c r="O29" s="24">
        <v>2039</v>
      </c>
      <c r="P29" s="24" t="s">
        <v>314</v>
      </c>
    </row>
    <row r="30" spans="1:17">
      <c r="A30" t="s">
        <v>315</v>
      </c>
      <c r="B30" t="s">
        <v>2792</v>
      </c>
      <c r="C30" s="24">
        <v>490028</v>
      </c>
      <c r="D30" t="s">
        <v>316</v>
      </c>
      <c r="O30" s="24">
        <v>2040</v>
      </c>
      <c r="P30" s="24" t="s">
        <v>317</v>
      </c>
    </row>
    <row r="31" spans="1:17">
      <c r="A31" t="s">
        <v>318</v>
      </c>
      <c r="B31" t="s">
        <v>2794</v>
      </c>
      <c r="C31" s="24">
        <v>490029</v>
      </c>
      <c r="D31" t="s">
        <v>319</v>
      </c>
      <c r="O31" s="24">
        <v>2041</v>
      </c>
      <c r="P31" s="24" t="s">
        <v>320</v>
      </c>
    </row>
    <row r="32" spans="1:17">
      <c r="A32" t="s">
        <v>4025</v>
      </c>
      <c r="B32" t="s">
        <v>2795</v>
      </c>
      <c r="C32" s="24">
        <v>490030</v>
      </c>
      <c r="D32" t="s">
        <v>4026</v>
      </c>
      <c r="O32" s="24">
        <v>2042</v>
      </c>
      <c r="P32" s="24" t="s">
        <v>322</v>
      </c>
    </row>
    <row r="33" spans="1:16">
      <c r="A33" t="s">
        <v>323</v>
      </c>
      <c r="B33" t="s">
        <v>2796</v>
      </c>
      <c r="C33" s="24">
        <v>490031</v>
      </c>
      <c r="D33" t="s">
        <v>324</v>
      </c>
      <c r="O33" s="24">
        <v>2043</v>
      </c>
      <c r="P33" s="24" t="s">
        <v>325</v>
      </c>
    </row>
    <row r="34" spans="1:16">
      <c r="A34" t="s">
        <v>2811</v>
      </c>
      <c r="B34" t="s">
        <v>2797</v>
      </c>
      <c r="C34" s="24">
        <v>490032</v>
      </c>
      <c r="D34" t="s">
        <v>4027</v>
      </c>
      <c r="O34" s="24">
        <v>2044</v>
      </c>
      <c r="P34" s="24" t="s">
        <v>327</v>
      </c>
    </row>
    <row r="35" spans="1:16">
      <c r="A35" t="s">
        <v>326</v>
      </c>
      <c r="B35" t="s">
        <v>2798</v>
      </c>
      <c r="C35" s="24">
        <v>490033</v>
      </c>
      <c r="D35" t="s">
        <v>4028</v>
      </c>
      <c r="O35" s="24">
        <v>2045</v>
      </c>
      <c r="P35" s="24" t="s">
        <v>328</v>
      </c>
    </row>
    <row r="36" spans="1:16">
      <c r="A36" t="s">
        <v>4029</v>
      </c>
      <c r="B36" t="s">
        <v>2799</v>
      </c>
      <c r="C36" s="24">
        <v>490034</v>
      </c>
      <c r="D36" t="s">
        <v>4030</v>
      </c>
      <c r="O36" s="24">
        <v>2046</v>
      </c>
      <c r="P36" s="24" t="s">
        <v>329</v>
      </c>
    </row>
    <row r="37" spans="1:16">
      <c r="A37" t="s">
        <v>330</v>
      </c>
      <c r="B37" t="s">
        <v>2803</v>
      </c>
      <c r="C37" s="24">
        <v>490035</v>
      </c>
      <c r="D37" t="s">
        <v>4031</v>
      </c>
      <c r="O37" s="24">
        <v>2047</v>
      </c>
      <c r="P37" s="24" t="s">
        <v>331</v>
      </c>
    </row>
    <row r="38" spans="1:16">
      <c r="A38" t="s">
        <v>4032</v>
      </c>
      <c r="B38" t="s">
        <v>2800</v>
      </c>
      <c r="C38" s="24">
        <v>490036</v>
      </c>
      <c r="D38" t="s">
        <v>4033</v>
      </c>
      <c r="O38" s="24">
        <v>2048</v>
      </c>
      <c r="P38" s="24" t="s">
        <v>332</v>
      </c>
    </row>
    <row r="39" spans="1:16">
      <c r="A39" t="s">
        <v>4034</v>
      </c>
      <c r="B39" t="s">
        <v>2801</v>
      </c>
      <c r="C39" s="24">
        <v>490037</v>
      </c>
      <c r="D39" t="s">
        <v>4035</v>
      </c>
      <c r="O39" s="24">
        <v>2049</v>
      </c>
      <c r="P39" s="24" t="s">
        <v>334</v>
      </c>
    </row>
    <row r="40" spans="1:16">
      <c r="A40" t="s">
        <v>4036</v>
      </c>
      <c r="B40" t="s">
        <v>4037</v>
      </c>
      <c r="C40" s="24">
        <v>490038</v>
      </c>
      <c r="D40" t="s">
        <v>4038</v>
      </c>
      <c r="O40" s="24">
        <v>2050</v>
      </c>
      <c r="P40" s="24" t="s">
        <v>335</v>
      </c>
    </row>
    <row r="41" spans="1:16">
      <c r="A41" t="s">
        <v>2768</v>
      </c>
      <c r="B41" t="s">
        <v>4039</v>
      </c>
      <c r="C41" s="24">
        <v>490039</v>
      </c>
      <c r="D41" t="s">
        <v>4040</v>
      </c>
      <c r="P41" s="24" t="s">
        <v>337</v>
      </c>
    </row>
    <row r="42" spans="1:16">
      <c r="A42" t="s">
        <v>4041</v>
      </c>
      <c r="B42" t="s">
        <v>2802</v>
      </c>
      <c r="C42" s="24">
        <v>490040</v>
      </c>
      <c r="D42" t="s">
        <v>4042</v>
      </c>
      <c r="P42" s="24" t="s">
        <v>338</v>
      </c>
    </row>
    <row r="43" spans="1:16">
      <c r="A43" t="s">
        <v>4043</v>
      </c>
      <c r="B43" t="s">
        <v>2804</v>
      </c>
      <c r="C43" s="24">
        <v>490041</v>
      </c>
      <c r="D43" t="s">
        <v>342</v>
      </c>
      <c r="P43" s="24" t="s">
        <v>340</v>
      </c>
    </row>
    <row r="44" spans="1:16">
      <c r="A44" t="s">
        <v>4044</v>
      </c>
      <c r="B44" t="s">
        <v>2805</v>
      </c>
      <c r="C44" s="24">
        <v>490042</v>
      </c>
      <c r="D44" t="s">
        <v>4045</v>
      </c>
      <c r="P44" s="24" t="s">
        <v>343</v>
      </c>
    </row>
    <row r="45" spans="1:16">
      <c r="A45" t="s">
        <v>4046</v>
      </c>
      <c r="B45" t="s">
        <v>2806</v>
      </c>
      <c r="C45" s="24">
        <v>490043</v>
      </c>
      <c r="D45" t="s">
        <v>4047</v>
      </c>
      <c r="P45" s="24" t="s">
        <v>345</v>
      </c>
    </row>
    <row r="46" spans="1:16">
      <c r="A46" t="s">
        <v>4048</v>
      </c>
      <c r="B46" t="s">
        <v>2807</v>
      </c>
      <c r="C46" s="24">
        <v>490044</v>
      </c>
      <c r="D46" t="s">
        <v>348</v>
      </c>
      <c r="P46" s="24" t="s">
        <v>346</v>
      </c>
    </row>
    <row r="47" spans="1:16">
      <c r="A47" t="s">
        <v>4049</v>
      </c>
      <c r="B47" t="s">
        <v>4050</v>
      </c>
      <c r="C47" s="24">
        <v>490045</v>
      </c>
      <c r="D47" t="s">
        <v>4051</v>
      </c>
      <c r="P47" s="24" t="s">
        <v>349</v>
      </c>
    </row>
    <row r="48" spans="1:16">
      <c r="A48" t="s">
        <v>351</v>
      </c>
      <c r="B48" t="s">
        <v>2808</v>
      </c>
      <c r="C48" s="24">
        <v>490046</v>
      </c>
      <c r="D48" t="s">
        <v>352</v>
      </c>
      <c r="P48" s="24" t="s">
        <v>350</v>
      </c>
    </row>
    <row r="49" spans="1:16">
      <c r="A49" s="24" t="s">
        <v>4060</v>
      </c>
      <c r="B49" s="213" t="s">
        <v>4058</v>
      </c>
      <c r="C49" s="24">
        <v>490047</v>
      </c>
      <c r="D49" s="213" t="s">
        <v>4059</v>
      </c>
      <c r="P49" s="24" t="s">
        <v>353</v>
      </c>
    </row>
    <row r="50" spans="1:16">
      <c r="A50" s="24" t="s">
        <v>4052</v>
      </c>
      <c r="B50" s="213" t="s">
        <v>2809</v>
      </c>
      <c r="C50" s="24">
        <v>490048</v>
      </c>
      <c r="D50" s="24" t="s">
        <v>4053</v>
      </c>
      <c r="P50" s="24" t="s">
        <v>356</v>
      </c>
    </row>
    <row r="51" spans="1:16">
      <c r="A51" s="24" t="s">
        <v>354</v>
      </c>
      <c r="B51" s="213" t="s">
        <v>4054</v>
      </c>
      <c r="C51" s="24">
        <v>490049</v>
      </c>
      <c r="D51" s="24" t="s">
        <v>355</v>
      </c>
      <c r="P51" s="24" t="s">
        <v>357</v>
      </c>
    </row>
    <row r="52" spans="1:16">
      <c r="A52" s="24" t="s">
        <v>4066</v>
      </c>
      <c r="B52" s="24" t="s">
        <v>4067</v>
      </c>
      <c r="C52" s="24">
        <v>490050</v>
      </c>
      <c r="D52" s="24" t="s">
        <v>4068</v>
      </c>
      <c r="P52" s="24" t="s">
        <v>358</v>
      </c>
    </row>
    <row r="53" spans="1:16">
      <c r="B53" s="25"/>
      <c r="P53" s="24" t="s">
        <v>359</v>
      </c>
    </row>
    <row r="54" spans="1:16">
      <c r="B54" s="25"/>
      <c r="P54" s="24" t="s">
        <v>360</v>
      </c>
    </row>
    <row r="55" spans="1:16">
      <c r="B55" s="25"/>
      <c r="P55" s="24" t="s">
        <v>361</v>
      </c>
    </row>
    <row r="56" spans="1:16">
      <c r="B56" s="25"/>
      <c r="P56" s="24" t="s">
        <v>362</v>
      </c>
    </row>
    <row r="57" spans="1:16">
      <c r="B57" s="25"/>
      <c r="P57" s="24" t="s">
        <v>363</v>
      </c>
    </row>
    <row r="58" spans="1:16">
      <c r="B58" s="25"/>
      <c r="P58" s="24" t="s">
        <v>364</v>
      </c>
    </row>
    <row r="59" spans="1:16">
      <c r="B59" s="25"/>
      <c r="P59" s="24" t="s">
        <v>365</v>
      </c>
    </row>
    <row r="60" spans="1:16">
      <c r="A60" s="25"/>
      <c r="B60" s="25"/>
      <c r="C60" s="25"/>
      <c r="D60" s="25"/>
      <c r="P60" s="24" t="s">
        <v>366</v>
      </c>
    </row>
    <row r="61" spans="1:16">
      <c r="A61" s="25"/>
      <c r="B61" s="25"/>
      <c r="C61" s="25"/>
      <c r="D61" s="25"/>
      <c r="P61" s="24" t="s">
        <v>367</v>
      </c>
    </row>
    <row r="62" spans="1:16">
      <c r="A62" s="25"/>
      <c r="B62" s="25"/>
      <c r="C62" s="25"/>
      <c r="D62" s="25"/>
      <c r="P62" s="24" t="s">
        <v>368</v>
      </c>
    </row>
    <row r="63" spans="1:16">
      <c r="A63" s="25"/>
      <c r="B63" s="25"/>
      <c r="C63" s="25"/>
      <c r="D63" s="25"/>
      <c r="P63" s="24" t="s">
        <v>369</v>
      </c>
    </row>
    <row r="64" spans="1:16">
      <c r="A64" s="25"/>
      <c r="B64" s="25"/>
      <c r="C64" s="25"/>
      <c r="D64" s="25"/>
      <c r="P64" s="24" t="s">
        <v>370</v>
      </c>
    </row>
    <row r="65" spans="1:16">
      <c r="A65" s="25"/>
      <c r="B65" s="25"/>
      <c r="C65" s="25"/>
      <c r="D65" s="25"/>
      <c r="P65" s="24" t="s">
        <v>371</v>
      </c>
    </row>
    <row r="66" spans="1:16">
      <c r="A66" s="25"/>
      <c r="B66" s="25"/>
      <c r="C66" s="25"/>
      <c r="D66" s="25"/>
      <c r="P66" s="24" t="s">
        <v>372</v>
      </c>
    </row>
    <row r="67" spans="1:16">
      <c r="A67" s="25"/>
      <c r="B67" s="25"/>
      <c r="C67" s="25"/>
      <c r="D67" s="25"/>
      <c r="P67" s="24" t="s">
        <v>373</v>
      </c>
    </row>
    <row r="68" spans="1:16">
      <c r="A68" s="25"/>
      <c r="B68" s="25"/>
      <c r="C68" s="25"/>
      <c r="D68" s="25"/>
      <c r="P68" s="24" t="s">
        <v>374</v>
      </c>
    </row>
    <row r="69" spans="1:16">
      <c r="A69" s="25"/>
      <c r="B69" s="25"/>
      <c r="C69" s="25"/>
      <c r="D69" s="25"/>
      <c r="P69" s="24" t="s">
        <v>375</v>
      </c>
    </row>
    <row r="70" spans="1:16">
      <c r="A70" s="25"/>
      <c r="B70" s="25"/>
      <c r="C70" s="25"/>
      <c r="D70" s="25"/>
      <c r="P70" s="24" t="s">
        <v>376</v>
      </c>
    </row>
    <row r="71" spans="1:16">
      <c r="A71" s="25"/>
      <c r="B71" s="25"/>
      <c r="C71" s="25"/>
      <c r="D71" s="25"/>
      <c r="P71" s="24" t="s">
        <v>377</v>
      </c>
    </row>
    <row r="72" spans="1:16">
      <c r="A72" s="25"/>
      <c r="B72" s="25"/>
      <c r="C72" s="25"/>
      <c r="D72" s="25"/>
      <c r="P72" s="24" t="s">
        <v>378</v>
      </c>
    </row>
    <row r="73" spans="1:16">
      <c r="A73" s="25"/>
      <c r="B73" s="25"/>
      <c r="C73" s="25"/>
      <c r="D73" s="25"/>
      <c r="P73" s="24" t="s">
        <v>379</v>
      </c>
    </row>
    <row r="74" spans="1:16">
      <c r="A74" s="25"/>
      <c r="B74" s="25"/>
      <c r="C74" s="25"/>
      <c r="D74" s="25"/>
      <c r="P74" s="24" t="s">
        <v>380</v>
      </c>
    </row>
    <row r="75" spans="1:16">
      <c r="A75" s="25"/>
      <c r="B75" s="25"/>
      <c r="C75" s="25"/>
      <c r="D75" s="25"/>
      <c r="P75" s="24" t="s">
        <v>381</v>
      </c>
    </row>
    <row r="76" spans="1:16">
      <c r="A76" s="25"/>
      <c r="B76" s="25"/>
      <c r="C76" s="25"/>
      <c r="D76" s="25"/>
      <c r="P76" s="24" t="s">
        <v>382</v>
      </c>
    </row>
    <row r="77" spans="1:16">
      <c r="A77" s="25"/>
      <c r="B77" s="25"/>
      <c r="C77" s="25"/>
      <c r="D77" s="25"/>
      <c r="P77" s="24" t="s">
        <v>383</v>
      </c>
    </row>
    <row r="78" spans="1:16">
      <c r="A78" s="25"/>
      <c r="B78" s="25"/>
      <c r="C78" s="25"/>
      <c r="D78" s="25"/>
      <c r="P78" s="24" t="s">
        <v>384</v>
      </c>
    </row>
    <row r="79" spans="1:16">
      <c r="A79" s="25"/>
      <c r="B79" s="25"/>
      <c r="C79" s="25"/>
      <c r="D79" s="25"/>
      <c r="P79" s="24" t="s">
        <v>385</v>
      </c>
    </row>
    <row r="80" spans="1:16">
      <c r="A80" s="25"/>
      <c r="B80" s="25"/>
      <c r="C80" s="25"/>
      <c r="D80" s="25"/>
      <c r="P80" s="24" t="s">
        <v>386</v>
      </c>
    </row>
    <row r="81" spans="1:16">
      <c r="A81" s="25"/>
      <c r="B81" s="25"/>
      <c r="C81" s="25"/>
      <c r="D81" s="25"/>
      <c r="P81" s="24" t="s">
        <v>387</v>
      </c>
    </row>
    <row r="82" spans="1:16">
      <c r="A82" s="25"/>
      <c r="B82" s="25"/>
      <c r="C82" s="25"/>
      <c r="D82" s="25"/>
      <c r="P82" s="24" t="s">
        <v>237</v>
      </c>
    </row>
    <row r="83" spans="1:16">
      <c r="A83" s="25"/>
      <c r="B83" s="25"/>
      <c r="C83" s="25"/>
      <c r="D83" s="25"/>
      <c r="P83" s="24" t="s">
        <v>388</v>
      </c>
    </row>
    <row r="84" spans="1:16">
      <c r="A84" s="25"/>
      <c r="B84" s="25"/>
      <c r="C84" s="25"/>
      <c r="D84" s="25"/>
      <c r="P84" s="24" t="s">
        <v>389</v>
      </c>
    </row>
    <row r="85" spans="1:16">
      <c r="A85" s="25"/>
      <c r="B85" s="25"/>
      <c r="C85" s="25"/>
      <c r="D85" s="25"/>
      <c r="P85" s="24" t="s">
        <v>390</v>
      </c>
    </row>
    <row r="86" spans="1:16">
      <c r="A86" s="25"/>
      <c r="B86" s="25"/>
      <c r="C86" s="25"/>
      <c r="D86" s="25"/>
      <c r="P86" s="24" t="s">
        <v>391</v>
      </c>
    </row>
    <row r="87" spans="1:16">
      <c r="A87" s="25"/>
      <c r="B87" s="25"/>
      <c r="C87" s="25"/>
      <c r="D87" s="25"/>
      <c r="P87" s="24" t="s">
        <v>392</v>
      </c>
    </row>
    <row r="88" spans="1:16">
      <c r="A88" s="25"/>
      <c r="B88" s="25"/>
      <c r="C88" s="25"/>
      <c r="D88" s="25"/>
      <c r="P88" s="24" t="s">
        <v>393</v>
      </c>
    </row>
    <row r="89" spans="1:16">
      <c r="A89" s="25"/>
      <c r="B89" s="25"/>
      <c r="C89" s="25"/>
      <c r="D89" s="25"/>
      <c r="P89" s="24" t="s">
        <v>394</v>
      </c>
    </row>
    <row r="90" spans="1:16">
      <c r="A90" s="25"/>
      <c r="B90" s="25"/>
      <c r="C90" s="25"/>
      <c r="D90" s="25"/>
      <c r="P90" s="24" t="s">
        <v>395</v>
      </c>
    </row>
    <row r="91" spans="1:16">
      <c r="A91" s="25"/>
      <c r="B91" s="25"/>
      <c r="C91" s="25"/>
      <c r="D91" s="25"/>
      <c r="P91" s="24" t="s">
        <v>396</v>
      </c>
    </row>
    <row r="92" spans="1:16">
      <c r="A92" s="25"/>
      <c r="B92" s="25"/>
      <c r="C92" s="25"/>
      <c r="D92" s="25"/>
      <c r="P92" s="24" t="s">
        <v>397</v>
      </c>
    </row>
    <row r="93" spans="1:16">
      <c r="A93" s="25"/>
      <c r="B93" s="25"/>
      <c r="C93" s="25"/>
      <c r="D93" s="25"/>
      <c r="P93" s="24" t="s">
        <v>398</v>
      </c>
    </row>
    <row r="94" spans="1:16">
      <c r="A94" s="25"/>
      <c r="B94" s="25"/>
      <c r="C94" s="25"/>
      <c r="D94" s="25"/>
      <c r="P94" s="24" t="s">
        <v>399</v>
      </c>
    </row>
    <row r="95" spans="1:16">
      <c r="A95" s="21"/>
      <c r="B95" s="21"/>
      <c r="C95" s="21"/>
      <c r="D95" s="21"/>
      <c r="P95" s="24" t="s">
        <v>400</v>
      </c>
    </row>
    <row r="96" spans="1:16">
      <c r="A96" s="21"/>
      <c r="B96" s="21"/>
      <c r="C96" s="21"/>
      <c r="D96" s="21"/>
      <c r="P96" s="24" t="s">
        <v>401</v>
      </c>
    </row>
    <row r="97" spans="1:16">
      <c r="A97" s="21"/>
      <c r="B97" s="21"/>
      <c r="C97" s="21"/>
      <c r="D97" s="21"/>
      <c r="P97" s="24" t="s">
        <v>402</v>
      </c>
    </row>
    <row r="98" spans="1:16">
      <c r="A98" s="21"/>
      <c r="B98" s="21"/>
      <c r="C98" s="21"/>
      <c r="D98" s="21"/>
      <c r="P98" s="24" t="s">
        <v>403</v>
      </c>
    </row>
    <row r="99" spans="1:16">
      <c r="A99" s="21"/>
      <c r="B99" s="21"/>
      <c r="C99" s="21"/>
      <c r="D99" s="21"/>
      <c r="P99" s="24" t="s">
        <v>404</v>
      </c>
    </row>
    <row r="100" spans="1:16">
      <c r="A100" s="21"/>
      <c r="B100" s="21"/>
      <c r="C100" s="21"/>
      <c r="D100" s="21"/>
      <c r="P100" s="24" t="s">
        <v>405</v>
      </c>
    </row>
    <row r="101" spans="1:16">
      <c r="A101" s="21"/>
      <c r="B101" s="21"/>
      <c r="C101" s="21"/>
      <c r="D101" s="21"/>
      <c r="P101" s="24" t="s">
        <v>406</v>
      </c>
    </row>
    <row r="102" spans="1:16">
      <c r="A102" s="21"/>
      <c r="B102" s="21"/>
      <c r="C102" s="21"/>
      <c r="D102" s="21"/>
      <c r="P102" s="24" t="s">
        <v>407</v>
      </c>
    </row>
    <row r="103" spans="1:16">
      <c r="A103" s="21"/>
      <c r="B103" s="21"/>
      <c r="C103" s="21"/>
      <c r="D103" s="21"/>
      <c r="P103" s="24" t="s">
        <v>408</v>
      </c>
    </row>
    <row r="104" spans="1:16">
      <c r="A104" s="21"/>
      <c r="B104" s="21"/>
      <c r="C104" s="21"/>
      <c r="D104" s="21"/>
      <c r="P104" s="24" t="s">
        <v>409</v>
      </c>
    </row>
    <row r="105" spans="1:16">
      <c r="A105" s="21"/>
      <c r="B105" s="21"/>
      <c r="C105" s="21"/>
      <c r="D105" s="21"/>
      <c r="P105" s="24" t="s">
        <v>410</v>
      </c>
    </row>
    <row r="106" spans="1:16">
      <c r="A106" s="21"/>
      <c r="B106" s="21"/>
      <c r="C106" s="21"/>
      <c r="D106" s="21"/>
      <c r="P106" s="24" t="s">
        <v>411</v>
      </c>
    </row>
    <row r="107" spans="1:16">
      <c r="A107" s="21"/>
      <c r="B107" s="21"/>
      <c r="C107" s="21"/>
      <c r="D107" s="21"/>
      <c r="P107" s="24" t="s">
        <v>412</v>
      </c>
    </row>
    <row r="108" spans="1:16">
      <c r="A108" s="21"/>
      <c r="B108" s="21"/>
      <c r="C108" s="21"/>
      <c r="D108" s="21"/>
      <c r="P108" s="24" t="s">
        <v>413</v>
      </c>
    </row>
    <row r="109" spans="1:16">
      <c r="A109" s="21"/>
      <c r="B109" s="21"/>
      <c r="C109" s="21"/>
      <c r="D109" s="21"/>
      <c r="P109" s="24" t="s">
        <v>414</v>
      </c>
    </row>
    <row r="110" spans="1:16">
      <c r="A110" s="21"/>
      <c r="B110" s="21"/>
      <c r="C110" s="21"/>
      <c r="D110" s="21"/>
      <c r="P110" s="24" t="s">
        <v>415</v>
      </c>
    </row>
    <row r="111" spans="1:16">
      <c r="A111" s="21"/>
      <c r="B111" s="21"/>
      <c r="C111" s="21"/>
      <c r="D111" s="21"/>
      <c r="P111" s="24" t="s">
        <v>416</v>
      </c>
    </row>
    <row r="112" spans="1:16">
      <c r="A112" s="21"/>
      <c r="B112" s="21"/>
      <c r="C112" s="21"/>
      <c r="D112" s="21"/>
      <c r="P112" s="24" t="s">
        <v>417</v>
      </c>
    </row>
    <row r="113" spans="1:16">
      <c r="A113" s="21"/>
      <c r="B113" s="21"/>
      <c r="C113" s="21"/>
      <c r="D113" s="21"/>
      <c r="P113" s="24" t="s">
        <v>418</v>
      </c>
    </row>
    <row r="114" spans="1:16">
      <c r="A114" s="21"/>
      <c r="B114" s="21"/>
      <c r="C114" s="21"/>
      <c r="D114" s="21"/>
      <c r="P114" s="24" t="s">
        <v>419</v>
      </c>
    </row>
    <row r="115" spans="1:16">
      <c r="A115" s="21"/>
      <c r="B115" s="21"/>
      <c r="C115" s="21"/>
      <c r="D115" s="21"/>
      <c r="P115" s="24" t="s">
        <v>420</v>
      </c>
    </row>
    <row r="116" spans="1:16">
      <c r="A116" s="21"/>
      <c r="B116" s="21"/>
      <c r="C116" s="21"/>
      <c r="D116" s="21"/>
      <c r="P116" s="24" t="s">
        <v>421</v>
      </c>
    </row>
    <row r="117" spans="1:16">
      <c r="A117" s="21"/>
      <c r="B117" s="21"/>
      <c r="C117" s="21"/>
      <c r="D117" s="21"/>
      <c r="P117" s="24" t="s">
        <v>422</v>
      </c>
    </row>
    <row r="118" spans="1:16">
      <c r="A118" s="21"/>
      <c r="B118" s="21"/>
      <c r="C118" s="21"/>
      <c r="D118" s="21"/>
      <c r="P118" s="24" t="s">
        <v>423</v>
      </c>
    </row>
    <row r="119" spans="1:16">
      <c r="A119" s="21"/>
      <c r="B119" s="21"/>
      <c r="C119" s="21"/>
      <c r="D119" s="21"/>
      <c r="P119" s="24" t="s">
        <v>424</v>
      </c>
    </row>
    <row r="120" spans="1:16">
      <c r="A120" s="21"/>
      <c r="B120" s="21"/>
      <c r="C120" s="21"/>
      <c r="D120" s="21"/>
      <c r="P120" s="24" t="s">
        <v>425</v>
      </c>
    </row>
    <row r="121" spans="1:16">
      <c r="A121" s="21"/>
      <c r="B121" s="21"/>
      <c r="C121" s="21"/>
      <c r="D121" s="21"/>
      <c r="P121" s="24" t="s">
        <v>426</v>
      </c>
    </row>
    <row r="122" spans="1:16">
      <c r="A122" s="21"/>
      <c r="B122" s="21"/>
      <c r="C122" s="21"/>
      <c r="D122" s="21"/>
      <c r="P122" s="24" t="s">
        <v>427</v>
      </c>
    </row>
    <row r="123" spans="1:16">
      <c r="A123" s="21"/>
      <c r="B123" s="21"/>
      <c r="C123" s="21"/>
      <c r="D123" s="21"/>
      <c r="P123" s="24" t="s">
        <v>428</v>
      </c>
    </row>
    <row r="124" spans="1:16">
      <c r="A124" s="21"/>
      <c r="B124" s="21"/>
      <c r="C124" s="21"/>
      <c r="D124" s="21"/>
      <c r="P124" s="24" t="s">
        <v>429</v>
      </c>
    </row>
    <row r="125" spans="1:16">
      <c r="A125" s="21"/>
      <c r="B125" s="21"/>
      <c r="C125" s="21"/>
      <c r="D125" s="21"/>
      <c r="P125" s="24" t="s">
        <v>430</v>
      </c>
    </row>
    <row r="126" spans="1:16">
      <c r="A126" s="21"/>
      <c r="B126" s="21"/>
      <c r="C126" s="21"/>
      <c r="D126" s="21"/>
      <c r="P126" s="24" t="s">
        <v>431</v>
      </c>
    </row>
    <row r="127" spans="1:16">
      <c r="A127" s="21"/>
      <c r="B127" s="21"/>
      <c r="C127" s="21"/>
      <c r="D127" s="21"/>
      <c r="P127" s="24" t="s">
        <v>432</v>
      </c>
    </row>
    <row r="128" spans="1:16">
      <c r="A128" s="21"/>
      <c r="B128" s="21"/>
      <c r="C128" s="21"/>
      <c r="D128" s="21"/>
      <c r="P128" s="24" t="s">
        <v>433</v>
      </c>
    </row>
    <row r="129" spans="1:16">
      <c r="A129" s="21"/>
      <c r="B129" s="21"/>
      <c r="C129" s="21"/>
      <c r="D129" s="21"/>
      <c r="P129" s="24" t="s">
        <v>434</v>
      </c>
    </row>
    <row r="130" spans="1:16">
      <c r="A130" s="21"/>
      <c r="B130" s="21"/>
      <c r="C130" s="21"/>
      <c r="D130" s="21"/>
      <c r="P130" s="24" t="s">
        <v>435</v>
      </c>
    </row>
    <row r="131" spans="1:16">
      <c r="A131" s="21"/>
      <c r="B131" s="21"/>
      <c r="C131" s="21"/>
      <c r="D131" s="21"/>
      <c r="P131" s="24" t="s">
        <v>436</v>
      </c>
    </row>
    <row r="132" spans="1:16">
      <c r="A132" s="21"/>
      <c r="B132" s="21"/>
      <c r="C132" s="21"/>
      <c r="D132" s="21"/>
      <c r="P132" s="24" t="s">
        <v>437</v>
      </c>
    </row>
    <row r="133" spans="1:16">
      <c r="A133" s="21"/>
      <c r="B133" s="21"/>
      <c r="C133" s="21"/>
      <c r="D133" s="21"/>
      <c r="P133" s="24" t="s">
        <v>438</v>
      </c>
    </row>
    <row r="134" spans="1:16">
      <c r="A134" s="21"/>
      <c r="B134" s="21"/>
      <c r="C134" s="21"/>
      <c r="D134" s="21"/>
      <c r="P134" s="24" t="s">
        <v>439</v>
      </c>
    </row>
    <row r="135" spans="1:16">
      <c r="A135" s="21"/>
      <c r="B135" s="21"/>
      <c r="C135" s="21"/>
      <c r="D135" s="21"/>
      <c r="P135" s="24" t="s">
        <v>440</v>
      </c>
    </row>
    <row r="136" spans="1:16">
      <c r="A136" s="21"/>
      <c r="B136" s="21"/>
      <c r="C136" s="21"/>
      <c r="D136" s="21"/>
      <c r="P136" s="24" t="s">
        <v>441</v>
      </c>
    </row>
    <row r="137" spans="1:16">
      <c r="A137" s="21"/>
      <c r="B137" s="21"/>
      <c r="C137" s="21"/>
      <c r="D137" s="21"/>
      <c r="P137" s="24" t="s">
        <v>442</v>
      </c>
    </row>
    <row r="138" spans="1:16">
      <c r="A138" s="21"/>
      <c r="B138" s="21"/>
      <c r="C138" s="21"/>
      <c r="D138" s="21"/>
      <c r="P138" s="24" t="s">
        <v>443</v>
      </c>
    </row>
    <row r="139" spans="1:16">
      <c r="A139" s="21"/>
      <c r="B139" s="21"/>
      <c r="C139" s="21"/>
      <c r="D139" s="21"/>
      <c r="P139" s="24" t="s">
        <v>444</v>
      </c>
    </row>
    <row r="140" spans="1:16">
      <c r="A140" s="21"/>
      <c r="B140" s="21"/>
      <c r="C140" s="21"/>
      <c r="D140" s="21"/>
      <c r="P140" s="24" t="s">
        <v>445</v>
      </c>
    </row>
    <row r="141" spans="1:16">
      <c r="A141" s="21"/>
      <c r="B141" s="21"/>
      <c r="C141" s="21"/>
      <c r="D141" s="21"/>
      <c r="P141" s="24" t="s">
        <v>446</v>
      </c>
    </row>
    <row r="142" spans="1:16">
      <c r="A142" s="21"/>
      <c r="B142" s="21"/>
      <c r="C142" s="21"/>
      <c r="D142" s="21"/>
      <c r="P142" s="24" t="s">
        <v>447</v>
      </c>
    </row>
    <row r="143" spans="1:16">
      <c r="A143" s="21"/>
      <c r="B143" s="21"/>
      <c r="C143" s="21"/>
      <c r="D143" s="21"/>
      <c r="P143" s="24" t="s">
        <v>448</v>
      </c>
    </row>
    <row r="144" spans="1:16">
      <c r="A144" s="21"/>
      <c r="B144" s="21"/>
      <c r="C144" s="21"/>
      <c r="D144" s="21"/>
      <c r="P144" s="24" t="s">
        <v>449</v>
      </c>
    </row>
    <row r="145" spans="1:16">
      <c r="A145" s="21"/>
      <c r="B145" s="21"/>
      <c r="C145" s="21"/>
      <c r="D145" s="21"/>
      <c r="P145" s="24" t="s">
        <v>450</v>
      </c>
    </row>
    <row r="146" spans="1:16">
      <c r="A146" s="21"/>
      <c r="B146" s="21"/>
      <c r="C146" s="21"/>
      <c r="D146" s="21"/>
      <c r="P146" s="24" t="s">
        <v>451</v>
      </c>
    </row>
    <row r="147" spans="1:16">
      <c r="A147" s="21"/>
      <c r="B147" s="21"/>
      <c r="C147" s="21"/>
      <c r="D147" s="21"/>
      <c r="P147" s="24" t="s">
        <v>452</v>
      </c>
    </row>
    <row r="148" spans="1:16">
      <c r="A148" s="21"/>
      <c r="B148" s="21"/>
      <c r="C148" s="21"/>
      <c r="D148" s="21"/>
      <c r="P148" s="24" t="s">
        <v>453</v>
      </c>
    </row>
    <row r="149" spans="1:16">
      <c r="A149" s="21"/>
      <c r="B149" s="21"/>
      <c r="C149" s="21"/>
      <c r="D149" s="21"/>
      <c r="P149" s="24" t="s">
        <v>454</v>
      </c>
    </row>
    <row r="150" spans="1:16">
      <c r="A150" s="21"/>
      <c r="B150" s="21"/>
      <c r="C150" s="21"/>
      <c r="D150" s="21"/>
      <c r="P150" s="24" t="s">
        <v>455</v>
      </c>
    </row>
    <row r="151" spans="1:16">
      <c r="A151" s="21"/>
      <c r="B151" s="21"/>
      <c r="C151" s="21"/>
      <c r="D151" s="21"/>
      <c r="P151" s="24" t="s">
        <v>456</v>
      </c>
    </row>
    <row r="152" spans="1:16">
      <c r="A152" s="21"/>
      <c r="B152" s="21"/>
      <c r="C152" s="21"/>
      <c r="D152" s="21"/>
      <c r="P152" s="24" t="s">
        <v>457</v>
      </c>
    </row>
    <row r="153" spans="1:16">
      <c r="A153" s="21"/>
      <c r="B153" s="21"/>
      <c r="C153" s="21"/>
      <c r="D153" s="21"/>
      <c r="P153" s="24" t="s">
        <v>458</v>
      </c>
    </row>
    <row r="154" spans="1:16">
      <c r="A154" s="21"/>
      <c r="B154" s="21"/>
      <c r="C154" s="21"/>
      <c r="D154" s="21"/>
    </row>
    <row r="155" spans="1:16">
      <c r="A155" s="21"/>
      <c r="B155" s="21"/>
      <c r="C155" s="21"/>
      <c r="D155" s="21"/>
    </row>
    <row r="156" spans="1:16">
      <c r="A156" s="21"/>
      <c r="B156" s="21"/>
      <c r="C156" s="21"/>
      <c r="D156" s="21"/>
    </row>
    <row r="157" spans="1:16">
      <c r="A157" s="21"/>
      <c r="B157" s="21"/>
      <c r="C157" s="21"/>
      <c r="D157" s="21"/>
    </row>
    <row r="158" spans="1:16">
      <c r="A158" s="21"/>
      <c r="B158" s="21"/>
      <c r="C158" s="21"/>
      <c r="D158" s="21"/>
    </row>
    <row r="159" spans="1:16">
      <c r="A159" s="21"/>
      <c r="B159" s="21"/>
      <c r="C159" s="21"/>
      <c r="D159" s="21"/>
    </row>
    <row r="160" spans="1:16">
      <c r="A160" s="21"/>
      <c r="B160" s="21"/>
      <c r="C160" s="21"/>
      <c r="D160" s="21"/>
    </row>
    <row r="161" spans="1:4">
      <c r="A161" s="21"/>
      <c r="B161" s="21"/>
      <c r="C161" s="21"/>
      <c r="D161" s="21"/>
    </row>
    <row r="162" spans="1:4">
      <c r="A162" s="21"/>
      <c r="B162" s="21"/>
      <c r="C162" s="21"/>
      <c r="D162" s="21"/>
    </row>
    <row r="163" spans="1:4">
      <c r="A163" s="21"/>
      <c r="B163" s="21"/>
      <c r="C163" s="21"/>
      <c r="D163" s="21"/>
    </row>
    <row r="164" spans="1:4">
      <c r="A164" s="21"/>
      <c r="B164" s="21"/>
      <c r="C164" s="21"/>
      <c r="D164" s="21"/>
    </row>
    <row r="165" spans="1:4">
      <c r="A165" s="21"/>
      <c r="B165" s="21"/>
      <c r="C165" s="21"/>
      <c r="D165" s="21"/>
    </row>
    <row r="166" spans="1:4">
      <c r="A166" s="21"/>
      <c r="B166" s="21"/>
      <c r="C166" s="21"/>
      <c r="D166" s="21"/>
    </row>
    <row r="167" spans="1:4">
      <c r="A167" s="21"/>
      <c r="B167" s="21"/>
      <c r="C167" s="21"/>
      <c r="D167" s="21"/>
    </row>
    <row r="168" spans="1:4">
      <c r="A168" s="21"/>
      <c r="B168" s="21"/>
      <c r="C168" s="21"/>
      <c r="D168" s="21"/>
    </row>
    <row r="169" spans="1:4">
      <c r="A169" s="21"/>
      <c r="B169" s="21"/>
      <c r="C169" s="21"/>
      <c r="D169" s="21"/>
    </row>
    <row r="170" spans="1:4">
      <c r="A170" s="21"/>
      <c r="B170" s="21"/>
      <c r="C170" s="21"/>
      <c r="D170" s="21"/>
    </row>
    <row r="171" spans="1:4">
      <c r="A171" s="21"/>
      <c r="B171" s="21"/>
      <c r="C171" s="21"/>
      <c r="D171" s="21"/>
    </row>
    <row r="172" spans="1:4">
      <c r="A172" s="21"/>
      <c r="B172" s="21"/>
      <c r="C172" s="21"/>
      <c r="D172" s="21"/>
    </row>
    <row r="173" spans="1:4">
      <c r="A173" s="21"/>
      <c r="B173" s="21"/>
      <c r="C173" s="21"/>
      <c r="D173" s="21"/>
    </row>
    <row r="174" spans="1:4">
      <c r="A174" s="21"/>
      <c r="B174" s="21"/>
      <c r="C174" s="21"/>
      <c r="D174" s="21"/>
    </row>
    <row r="175" spans="1:4">
      <c r="A175" s="21"/>
      <c r="B175" s="21"/>
      <c r="C175" s="21"/>
      <c r="D175" s="21"/>
    </row>
    <row r="176" spans="1:4">
      <c r="A176" s="21"/>
      <c r="B176" s="21"/>
      <c r="C176" s="21"/>
      <c r="D176" s="21"/>
    </row>
    <row r="177" spans="1:4">
      <c r="A177" s="21"/>
      <c r="B177" s="21"/>
      <c r="C177" s="21"/>
      <c r="D177" s="21"/>
    </row>
    <row r="178" spans="1:4">
      <c r="A178" s="21"/>
      <c r="B178" s="21"/>
      <c r="C178" s="21"/>
      <c r="D178" s="21"/>
    </row>
    <row r="179" spans="1:4">
      <c r="A179" s="21"/>
      <c r="B179" s="21"/>
      <c r="C179" s="21"/>
      <c r="D179" s="21"/>
    </row>
    <row r="180" spans="1:4">
      <c r="A180" s="21"/>
      <c r="B180" s="21"/>
      <c r="C180" s="21"/>
      <c r="D180" s="21"/>
    </row>
    <row r="181" spans="1:4">
      <c r="A181" s="21"/>
      <c r="B181" s="21"/>
      <c r="C181" s="21"/>
      <c r="D181" s="21"/>
    </row>
    <row r="182" spans="1:4">
      <c r="A182" s="21"/>
      <c r="B182" s="21"/>
      <c r="C182" s="21"/>
      <c r="D182" s="21"/>
    </row>
    <row r="183" spans="1:4">
      <c r="A183" s="21"/>
      <c r="B183" s="21"/>
      <c r="C183" s="21"/>
      <c r="D183" s="21"/>
    </row>
    <row r="184" spans="1:4">
      <c r="A184" s="21"/>
      <c r="B184" s="21"/>
      <c r="C184" s="21"/>
      <c r="D184" s="21"/>
    </row>
    <row r="185" spans="1:4">
      <c r="A185" s="21"/>
      <c r="B185" s="21"/>
      <c r="C185" s="21"/>
      <c r="D185" s="21"/>
    </row>
    <row r="186" spans="1:4">
      <c r="A186" s="21"/>
      <c r="B186" s="21"/>
      <c r="C186" s="21"/>
      <c r="D186" s="21"/>
    </row>
    <row r="187" spans="1:4">
      <c r="A187" s="21"/>
      <c r="B187" s="21"/>
      <c r="C187" s="21"/>
      <c r="D187" s="21"/>
    </row>
    <row r="188" spans="1:4">
      <c r="A188" s="21"/>
      <c r="B188" s="21"/>
      <c r="C188" s="21"/>
      <c r="D188" s="21"/>
    </row>
    <row r="189" spans="1:4">
      <c r="A189" s="21"/>
      <c r="B189" s="21"/>
      <c r="C189" s="21"/>
      <c r="D189" s="21"/>
    </row>
    <row r="190" spans="1:4">
      <c r="A190" s="21"/>
      <c r="B190" s="21"/>
      <c r="C190" s="21"/>
      <c r="D190" s="21"/>
    </row>
    <row r="191" spans="1:4">
      <c r="A191" s="21"/>
      <c r="B191" s="21"/>
      <c r="C191" s="21"/>
      <c r="D191" s="21"/>
    </row>
    <row r="192" spans="1:4">
      <c r="A192" s="21"/>
      <c r="B192" s="21"/>
      <c r="C192" s="21"/>
      <c r="D192" s="21"/>
    </row>
    <row r="193" spans="1:4">
      <c r="A193" s="21"/>
      <c r="B193" s="21"/>
      <c r="C193" s="21"/>
      <c r="D193" s="21"/>
    </row>
    <row r="194" spans="1:4">
      <c r="A194" s="21"/>
      <c r="B194" s="21"/>
      <c r="C194" s="21"/>
      <c r="D194" s="21"/>
    </row>
    <row r="195" spans="1:4">
      <c r="A195" s="21"/>
      <c r="B195" s="21"/>
      <c r="C195" s="21"/>
      <c r="D195" s="21"/>
    </row>
    <row r="196" spans="1:4">
      <c r="A196" s="21"/>
      <c r="B196" s="21"/>
      <c r="C196" s="21"/>
      <c r="D196" s="21"/>
    </row>
    <row r="197" spans="1:4">
      <c r="A197" s="21"/>
      <c r="B197" s="21"/>
      <c r="C197" s="21"/>
      <c r="D197" s="21"/>
    </row>
    <row r="198" spans="1:4">
      <c r="A198" s="21"/>
      <c r="B198" s="21"/>
      <c r="C198" s="21"/>
      <c r="D198" s="21"/>
    </row>
    <row r="199" spans="1:4">
      <c r="A199" s="21"/>
      <c r="B199" s="21"/>
      <c r="C199" s="21"/>
      <c r="D199" s="21"/>
    </row>
    <row r="200" spans="1:4">
      <c r="A200" s="21"/>
      <c r="B200" s="21"/>
      <c r="C200" s="21"/>
      <c r="D200" s="21"/>
    </row>
    <row r="201" spans="1:4">
      <c r="A201" s="21"/>
      <c r="B201" s="21"/>
      <c r="C201" s="21"/>
      <c r="D201" s="21"/>
    </row>
    <row r="202" spans="1:4">
      <c r="A202" s="21"/>
      <c r="B202" s="21"/>
      <c r="C202" s="21"/>
      <c r="D202" s="21"/>
    </row>
    <row r="203" spans="1:4">
      <c r="A203" s="21"/>
      <c r="B203" s="21"/>
      <c r="C203" s="21"/>
      <c r="D203" s="21"/>
    </row>
    <row r="204" spans="1:4">
      <c r="A204" s="21"/>
      <c r="B204" s="21"/>
      <c r="C204" s="21"/>
      <c r="D204" s="21"/>
    </row>
    <row r="205" spans="1:4">
      <c r="A205" s="21"/>
      <c r="B205" s="21"/>
      <c r="C205" s="21"/>
      <c r="D205" s="21"/>
    </row>
    <row r="206" spans="1:4">
      <c r="A206" s="21"/>
      <c r="B206" s="21"/>
      <c r="C206" s="21"/>
      <c r="D206" s="21"/>
    </row>
    <row r="207" spans="1:4">
      <c r="A207" s="21"/>
      <c r="B207" s="21"/>
      <c r="C207" s="21"/>
      <c r="D207" s="21"/>
    </row>
    <row r="208" spans="1:4">
      <c r="A208" s="21"/>
      <c r="B208" s="21"/>
      <c r="C208" s="21"/>
      <c r="D208" s="21"/>
    </row>
    <row r="209" spans="1:4">
      <c r="A209" s="21"/>
      <c r="B209" s="21"/>
      <c r="C209" s="21"/>
      <c r="D209" s="21"/>
    </row>
    <row r="210" spans="1:4">
      <c r="A210" s="21"/>
      <c r="B210" s="21"/>
      <c r="C210" s="21"/>
      <c r="D210" s="21"/>
    </row>
    <row r="211" spans="1:4">
      <c r="A211" s="21"/>
      <c r="B211" s="21"/>
      <c r="C211" s="21"/>
      <c r="D211" s="21"/>
    </row>
    <row r="212" spans="1:4">
      <c r="A212" s="21"/>
      <c r="B212" s="21"/>
      <c r="C212" s="21"/>
      <c r="D212" s="21"/>
    </row>
    <row r="213" spans="1:4">
      <c r="A213" s="21"/>
      <c r="B213" s="21"/>
      <c r="C213" s="21"/>
      <c r="D213" s="21"/>
    </row>
    <row r="214" spans="1:4">
      <c r="A214" s="21"/>
      <c r="B214" s="21"/>
      <c r="C214" s="21"/>
      <c r="D214" s="21"/>
    </row>
    <row r="215" spans="1:4">
      <c r="A215" s="21"/>
      <c r="B215" s="21"/>
      <c r="C215" s="21"/>
      <c r="D215" s="21"/>
    </row>
    <row r="216" spans="1:4">
      <c r="A216" s="21"/>
      <c r="B216" s="21"/>
      <c r="C216" s="21"/>
      <c r="D216" s="21"/>
    </row>
    <row r="217" spans="1:4">
      <c r="A217" s="21"/>
      <c r="B217" s="21"/>
      <c r="C217" s="21"/>
      <c r="D217" s="21"/>
    </row>
    <row r="218" spans="1:4">
      <c r="A218" s="21"/>
      <c r="B218" s="21"/>
      <c r="C218" s="21"/>
      <c r="D218" s="21"/>
    </row>
    <row r="219" spans="1:4">
      <c r="A219" s="21"/>
      <c r="B219" s="21"/>
      <c r="C219" s="21"/>
      <c r="D219" s="21"/>
    </row>
    <row r="220" spans="1:4">
      <c r="A220" s="21"/>
      <c r="B220" s="21"/>
      <c r="C220" s="21"/>
      <c r="D220" s="21"/>
    </row>
    <row r="221" spans="1:4">
      <c r="A221" s="21"/>
      <c r="B221" s="21"/>
      <c r="C221" s="21"/>
      <c r="D221" s="21"/>
    </row>
    <row r="222" spans="1:4">
      <c r="A222" s="21"/>
      <c r="B222" s="21"/>
      <c r="C222" s="21"/>
      <c r="D222" s="21"/>
    </row>
    <row r="223" spans="1:4">
      <c r="A223" s="21"/>
      <c r="B223" s="21"/>
      <c r="C223" s="21"/>
      <c r="D223" s="21"/>
    </row>
    <row r="224" spans="1:4">
      <c r="A224" s="21"/>
      <c r="B224" s="21"/>
      <c r="C224" s="21"/>
      <c r="D224" s="21"/>
    </row>
    <row r="225" spans="1:4">
      <c r="A225" s="21"/>
      <c r="B225" s="21"/>
      <c r="C225" s="21"/>
      <c r="D225" s="21"/>
    </row>
    <row r="226" spans="1:4">
      <c r="A226" s="21"/>
      <c r="B226" s="21"/>
      <c r="C226" s="21"/>
      <c r="D226" s="21"/>
    </row>
    <row r="227" spans="1:4">
      <c r="A227" s="21"/>
      <c r="B227" s="21"/>
      <c r="C227" s="21"/>
      <c r="D227" s="21"/>
    </row>
    <row r="228" spans="1:4">
      <c r="A228" s="21"/>
      <c r="B228" s="21"/>
      <c r="C228" s="21"/>
      <c r="D228" s="21"/>
    </row>
    <row r="229" spans="1:4">
      <c r="A229" s="21"/>
      <c r="B229" s="21"/>
      <c r="C229" s="21"/>
      <c r="D229" s="21"/>
    </row>
    <row r="230" spans="1:4">
      <c r="A230" s="21"/>
      <c r="B230" s="21"/>
      <c r="C230" s="21"/>
      <c r="D230" s="21"/>
    </row>
    <row r="231" spans="1:4">
      <c r="A231" s="21"/>
      <c r="B231" s="21"/>
      <c r="C231" s="21"/>
      <c r="D231" s="21"/>
    </row>
    <row r="232" spans="1:4">
      <c r="A232" s="21"/>
      <c r="B232" s="21"/>
      <c r="C232" s="21"/>
      <c r="D232" s="21"/>
    </row>
    <row r="233" spans="1:4">
      <c r="A233" s="21"/>
      <c r="B233" s="21"/>
      <c r="C233" s="21"/>
      <c r="D233" s="21"/>
    </row>
    <row r="234" spans="1:4">
      <c r="A234" s="21"/>
      <c r="B234" s="21"/>
      <c r="C234" s="21"/>
      <c r="D234" s="21"/>
    </row>
    <row r="235" spans="1:4">
      <c r="A235" s="21"/>
      <c r="B235" s="21"/>
      <c r="C235" s="21"/>
      <c r="D235" s="21"/>
    </row>
    <row r="236" spans="1:4">
      <c r="A236" s="21"/>
      <c r="B236" s="21"/>
      <c r="C236" s="21"/>
      <c r="D236" s="21"/>
    </row>
    <row r="237" spans="1:4">
      <c r="A237" s="21"/>
      <c r="B237" s="21"/>
      <c r="C237" s="21"/>
      <c r="D237" s="21"/>
    </row>
    <row r="238" spans="1:4">
      <c r="A238" s="21"/>
      <c r="B238" s="21"/>
      <c r="C238" s="21"/>
      <c r="D238" s="21"/>
    </row>
    <row r="239" spans="1:4">
      <c r="A239" s="21"/>
      <c r="B239" s="21"/>
      <c r="C239" s="21"/>
      <c r="D239" s="21"/>
    </row>
    <row r="240" spans="1:4">
      <c r="A240" s="21"/>
      <c r="B240" s="21"/>
      <c r="C240" s="21"/>
      <c r="D240" s="21"/>
    </row>
    <row r="241" spans="1:4">
      <c r="A241" s="21"/>
      <c r="B241" s="21"/>
      <c r="C241" s="21"/>
      <c r="D241" s="21"/>
    </row>
    <row r="242" spans="1:4">
      <c r="A242" s="21"/>
      <c r="B242" s="21"/>
      <c r="C242" s="21"/>
      <c r="D242" s="21"/>
    </row>
    <row r="243" spans="1:4">
      <c r="A243" s="21"/>
      <c r="B243" s="21"/>
      <c r="C243" s="21"/>
      <c r="D243" s="21"/>
    </row>
    <row r="244" spans="1:4">
      <c r="A244" s="21"/>
      <c r="B244" s="21"/>
      <c r="C244" s="21"/>
      <c r="D244" s="21"/>
    </row>
    <row r="245" spans="1:4">
      <c r="A245" s="21"/>
      <c r="B245" s="21"/>
      <c r="C245" s="21"/>
      <c r="D245" s="21"/>
    </row>
    <row r="246" spans="1:4">
      <c r="A246" s="21"/>
      <c r="B246" s="21"/>
      <c r="C246" s="21"/>
      <c r="D246" s="21"/>
    </row>
    <row r="247" spans="1:4">
      <c r="A247" s="21"/>
      <c r="B247" s="21"/>
      <c r="C247" s="21"/>
      <c r="D247" s="21"/>
    </row>
    <row r="248" spans="1:4">
      <c r="A248" s="21"/>
      <c r="B248" s="21"/>
      <c r="C248" s="21"/>
      <c r="D248" s="21"/>
    </row>
    <row r="249" spans="1:4">
      <c r="A249" s="21"/>
      <c r="B249" s="21"/>
      <c r="C249" s="21"/>
      <c r="D249" s="21"/>
    </row>
    <row r="250" spans="1:4">
      <c r="A250" s="21"/>
      <c r="B250" s="21"/>
      <c r="C250" s="21"/>
      <c r="D250" s="21"/>
    </row>
    <row r="251" spans="1:4">
      <c r="A251" s="21"/>
      <c r="B251" s="21"/>
      <c r="C251" s="21"/>
      <c r="D251" s="21"/>
    </row>
    <row r="252" spans="1:4">
      <c r="A252" s="21"/>
      <c r="B252" s="21"/>
      <c r="C252" s="21"/>
      <c r="D252" s="21"/>
    </row>
    <row r="253" spans="1:4">
      <c r="A253" s="21"/>
      <c r="B253" s="21"/>
      <c r="C253" s="21"/>
      <c r="D253" s="21"/>
    </row>
    <row r="254" spans="1:4">
      <c r="A254" s="21"/>
      <c r="B254" s="21"/>
      <c r="C254" s="21"/>
      <c r="D254" s="21"/>
    </row>
    <row r="255" spans="1:4">
      <c r="A255" s="21"/>
      <c r="B255" s="21"/>
      <c r="C255" s="21"/>
      <c r="D255" s="21"/>
    </row>
    <row r="256" spans="1:4">
      <c r="A256" s="21"/>
      <c r="B256" s="21"/>
      <c r="C256" s="21"/>
      <c r="D256" s="21"/>
    </row>
    <row r="257" spans="1:4">
      <c r="A257" s="21"/>
      <c r="B257" s="21"/>
      <c r="C257" s="21"/>
      <c r="D257" s="21"/>
    </row>
    <row r="258" spans="1:4">
      <c r="A258" s="21"/>
      <c r="B258" s="21"/>
      <c r="C258" s="21"/>
      <c r="D258" s="21"/>
    </row>
    <row r="259" spans="1:4">
      <c r="A259" s="21"/>
      <c r="B259" s="21"/>
      <c r="C259" s="21"/>
      <c r="D259" s="21"/>
    </row>
    <row r="260" spans="1:4">
      <c r="A260" s="21"/>
      <c r="B260" s="21"/>
      <c r="C260" s="21"/>
      <c r="D260" s="21"/>
    </row>
    <row r="261" spans="1:4">
      <c r="A261" s="21"/>
      <c r="B261" s="21"/>
      <c r="C261" s="21"/>
      <c r="D261" s="21"/>
    </row>
    <row r="262" spans="1:4">
      <c r="A262" s="21"/>
      <c r="B262" s="21"/>
      <c r="C262" s="21"/>
      <c r="D262" s="21"/>
    </row>
    <row r="263" spans="1:4">
      <c r="A263" s="21"/>
      <c r="B263" s="21"/>
      <c r="C263" s="21"/>
      <c r="D263" s="21"/>
    </row>
    <row r="264" spans="1:4">
      <c r="A264" s="21"/>
      <c r="B264" s="21"/>
      <c r="C264" s="21"/>
      <c r="D264" s="21"/>
    </row>
    <row r="265" spans="1:4">
      <c r="A265" s="21"/>
      <c r="B265" s="21"/>
      <c r="C265" s="21"/>
      <c r="D265" s="21"/>
    </row>
    <row r="266" spans="1:4">
      <c r="A266" s="21"/>
      <c r="B266" s="21"/>
      <c r="C266" s="21"/>
      <c r="D266" s="21"/>
    </row>
    <row r="267" spans="1:4">
      <c r="A267" s="21"/>
      <c r="B267" s="21"/>
      <c r="C267" s="21"/>
      <c r="D267" s="21"/>
    </row>
    <row r="268" spans="1:4">
      <c r="A268" s="21"/>
      <c r="B268" s="21"/>
      <c r="C268" s="21"/>
      <c r="D268" s="21"/>
    </row>
    <row r="269" spans="1:4">
      <c r="A269" s="21"/>
      <c r="B269" s="21"/>
      <c r="C269" s="21"/>
      <c r="D269" s="21"/>
    </row>
    <row r="270" spans="1:4">
      <c r="A270" s="21"/>
      <c r="B270" s="21"/>
      <c r="C270" s="21"/>
      <c r="D270" s="21"/>
    </row>
    <row r="271" spans="1:4">
      <c r="A271" s="21"/>
      <c r="B271" s="21"/>
      <c r="C271" s="21"/>
      <c r="D271" s="21"/>
    </row>
    <row r="272" spans="1:4">
      <c r="A272" s="21"/>
      <c r="B272" s="21"/>
      <c r="C272" s="21"/>
      <c r="D272" s="21"/>
    </row>
    <row r="273" spans="1:4">
      <c r="A273" s="21"/>
      <c r="B273" s="21"/>
      <c r="C273" s="21"/>
      <c r="D273" s="21"/>
    </row>
    <row r="274" spans="1:4">
      <c r="A274" s="21"/>
      <c r="B274" s="21"/>
      <c r="C274" s="21"/>
      <c r="D274" s="21"/>
    </row>
    <row r="275" spans="1:4">
      <c r="A275" s="21"/>
      <c r="B275" s="21"/>
      <c r="C275" s="21"/>
      <c r="D275" s="21"/>
    </row>
    <row r="276" spans="1:4">
      <c r="A276" s="21"/>
      <c r="B276" s="21"/>
      <c r="C276" s="21"/>
      <c r="D276" s="21"/>
    </row>
    <row r="277" spans="1:4">
      <c r="A277" s="21"/>
      <c r="B277" s="21"/>
      <c r="C277" s="21"/>
      <c r="D277" s="21"/>
    </row>
    <row r="278" spans="1:4">
      <c r="A278" s="21"/>
      <c r="B278" s="21"/>
      <c r="C278" s="21"/>
      <c r="D278" s="21"/>
    </row>
    <row r="279" spans="1:4">
      <c r="A279" s="21"/>
      <c r="B279" s="21"/>
      <c r="C279" s="21"/>
      <c r="D279" s="21"/>
    </row>
    <row r="280" spans="1:4">
      <c r="A280" s="21"/>
      <c r="B280" s="21"/>
      <c r="C280" s="21"/>
      <c r="D280" s="21"/>
    </row>
    <row r="281" spans="1:4">
      <c r="A281" s="21"/>
      <c r="B281" s="21"/>
      <c r="C281" s="21"/>
      <c r="D281" s="21"/>
    </row>
    <row r="282" spans="1:4">
      <c r="A282" s="21"/>
      <c r="B282" s="21"/>
      <c r="C282" s="21"/>
      <c r="D282" s="21"/>
    </row>
    <row r="283" spans="1:4">
      <c r="A283" s="21"/>
      <c r="B283" s="21"/>
      <c r="C283" s="21"/>
      <c r="D283" s="21"/>
    </row>
    <row r="284" spans="1:4">
      <c r="A284" s="21"/>
      <c r="B284" s="21"/>
      <c r="C284" s="21"/>
      <c r="D284" s="21"/>
    </row>
    <row r="285" spans="1:4">
      <c r="A285" s="21"/>
      <c r="B285" s="21"/>
      <c r="C285" s="21"/>
      <c r="D285" s="21"/>
    </row>
    <row r="286" spans="1:4">
      <c r="A286" s="21"/>
      <c r="B286" s="21"/>
      <c r="C286" s="21"/>
      <c r="D286" s="21"/>
    </row>
    <row r="287" spans="1:4">
      <c r="A287" s="21"/>
      <c r="B287" s="21"/>
      <c r="C287" s="21"/>
      <c r="D287" s="21"/>
    </row>
    <row r="288" spans="1:4">
      <c r="A288" s="21"/>
      <c r="B288" s="21"/>
      <c r="C288" s="21"/>
      <c r="D288" s="21"/>
    </row>
    <row r="289" spans="1:4">
      <c r="A289" s="21"/>
      <c r="B289" s="21"/>
      <c r="C289" s="21"/>
      <c r="D289" s="21"/>
    </row>
    <row r="290" spans="1:4">
      <c r="A290" s="21"/>
      <c r="B290" s="21"/>
      <c r="C290" s="21"/>
      <c r="D290" s="21"/>
    </row>
    <row r="291" spans="1:4">
      <c r="A291" s="21"/>
      <c r="B291" s="21"/>
      <c r="C291" s="21"/>
      <c r="D291" s="21"/>
    </row>
    <row r="292" spans="1:4">
      <c r="A292" s="21"/>
      <c r="B292" s="21"/>
      <c r="C292" s="21"/>
      <c r="D292" s="21"/>
    </row>
    <row r="293" spans="1:4">
      <c r="A293" s="21"/>
      <c r="B293" s="21"/>
      <c r="C293" s="21"/>
      <c r="D293" s="21"/>
    </row>
    <row r="294" spans="1:4">
      <c r="A294" s="21"/>
      <c r="B294" s="21"/>
      <c r="C294" s="21"/>
      <c r="D294" s="21"/>
    </row>
    <row r="295" spans="1:4">
      <c r="A295" s="21"/>
      <c r="B295" s="21"/>
      <c r="C295" s="21"/>
      <c r="D295" s="21"/>
    </row>
    <row r="296" spans="1:4">
      <c r="A296" s="21"/>
      <c r="B296" s="21"/>
      <c r="C296" s="21"/>
      <c r="D296" s="21"/>
    </row>
    <row r="297" spans="1:4">
      <c r="A297" s="21"/>
      <c r="B297" s="21"/>
      <c r="C297" s="21"/>
      <c r="D297" s="21"/>
    </row>
    <row r="298" spans="1:4">
      <c r="A298" s="21"/>
      <c r="B298" s="21"/>
      <c r="C298" s="21"/>
      <c r="D298" s="21"/>
    </row>
    <row r="299" spans="1:4">
      <c r="A299" s="21"/>
      <c r="B299" s="21"/>
      <c r="C299" s="21"/>
      <c r="D299" s="21"/>
    </row>
    <row r="300" spans="1:4">
      <c r="A300" s="21"/>
      <c r="B300" s="21"/>
      <c r="C300" s="21"/>
      <c r="D300" s="21"/>
    </row>
    <row r="301" spans="1:4">
      <c r="A301" s="21"/>
      <c r="B301" s="21"/>
      <c r="C301" s="21"/>
      <c r="D301" s="21"/>
    </row>
    <row r="302" spans="1:4">
      <c r="A302" s="21"/>
      <c r="B302" s="21"/>
      <c r="C302" s="21"/>
      <c r="D302" s="21"/>
    </row>
    <row r="303" spans="1:4">
      <c r="A303" s="21"/>
      <c r="B303" s="21"/>
      <c r="C303" s="21"/>
      <c r="D303" s="21"/>
    </row>
    <row r="304" spans="1:4">
      <c r="A304" s="21"/>
      <c r="B304" s="21"/>
      <c r="C304" s="21"/>
      <c r="D304" s="21"/>
    </row>
    <row r="305" spans="1:4">
      <c r="A305" s="21"/>
      <c r="B305" s="21"/>
      <c r="C305" s="21"/>
      <c r="D305" s="21"/>
    </row>
    <row r="306" spans="1:4">
      <c r="A306" s="21"/>
      <c r="B306" s="21"/>
      <c r="C306" s="21"/>
      <c r="D306" s="21"/>
    </row>
    <row r="307" spans="1:4">
      <c r="A307" s="21"/>
      <c r="B307" s="21"/>
      <c r="C307" s="21"/>
      <c r="D307" s="21"/>
    </row>
    <row r="308" spans="1:4">
      <c r="A308" s="21"/>
      <c r="B308" s="21"/>
      <c r="C308" s="21"/>
      <c r="D308" s="21"/>
    </row>
    <row r="309" spans="1:4">
      <c r="A309" s="21"/>
      <c r="B309" s="21"/>
      <c r="C309" s="21"/>
      <c r="D309" s="21"/>
    </row>
    <row r="310" spans="1:4">
      <c r="A310" s="21"/>
      <c r="B310" s="21"/>
      <c r="C310" s="21"/>
      <c r="D310" s="21"/>
    </row>
    <row r="311" spans="1:4">
      <c r="A311" s="21"/>
      <c r="B311" s="21"/>
      <c r="C311" s="21"/>
      <c r="D311" s="21"/>
    </row>
    <row r="312" spans="1:4">
      <c r="A312" s="21"/>
      <c r="B312" s="21"/>
      <c r="C312" s="21"/>
      <c r="D312" s="21"/>
    </row>
    <row r="313" spans="1:4">
      <c r="A313" s="21"/>
      <c r="B313" s="21"/>
      <c r="C313" s="21"/>
      <c r="D313" s="21"/>
    </row>
    <row r="314" spans="1:4">
      <c r="A314" s="21"/>
      <c r="B314" s="21"/>
      <c r="C314" s="21"/>
      <c r="D314" s="21"/>
    </row>
    <row r="315" spans="1:4">
      <c r="A315" s="21"/>
      <c r="B315" s="21"/>
      <c r="C315" s="21"/>
      <c r="D315" s="21"/>
    </row>
    <row r="316" spans="1:4">
      <c r="A316" s="21"/>
      <c r="B316" s="21"/>
      <c r="C316" s="21"/>
      <c r="D316" s="21"/>
    </row>
    <row r="317" spans="1:4">
      <c r="A317" s="21"/>
      <c r="B317" s="21"/>
      <c r="C317" s="21"/>
      <c r="D317" s="21"/>
    </row>
    <row r="318" spans="1:4">
      <c r="A318" s="21"/>
      <c r="B318" s="21"/>
      <c r="C318" s="21"/>
      <c r="D318" s="21"/>
    </row>
    <row r="319" spans="1:4">
      <c r="A319" s="21"/>
      <c r="B319" s="21"/>
      <c r="C319" s="21"/>
      <c r="D319" s="21"/>
    </row>
    <row r="320" spans="1:4">
      <c r="A320" s="21"/>
      <c r="B320" s="21"/>
      <c r="C320" s="21"/>
      <c r="D320" s="21"/>
    </row>
    <row r="321" spans="1:4">
      <c r="A321" s="21"/>
      <c r="B321" s="21"/>
      <c r="C321" s="21"/>
      <c r="D321" s="21"/>
    </row>
    <row r="322" spans="1:4">
      <c r="A322" s="21"/>
      <c r="B322" s="21"/>
      <c r="C322" s="21"/>
      <c r="D322" s="21"/>
    </row>
    <row r="323" spans="1:4">
      <c r="A323" s="21"/>
      <c r="B323" s="21"/>
      <c r="C323" s="21"/>
      <c r="D323" s="21"/>
    </row>
    <row r="324" spans="1:4">
      <c r="A324" s="21"/>
      <c r="B324" s="21"/>
      <c r="C324" s="21"/>
      <c r="D324" s="21"/>
    </row>
    <row r="325" spans="1:4">
      <c r="A325" s="21"/>
      <c r="B325" s="21"/>
      <c r="C325" s="21"/>
      <c r="D325" s="21"/>
    </row>
    <row r="326" spans="1:4">
      <c r="A326" s="21"/>
      <c r="B326" s="21"/>
      <c r="C326" s="21"/>
      <c r="D326" s="21"/>
    </row>
    <row r="327" spans="1:4">
      <c r="A327" s="21"/>
      <c r="B327" s="21"/>
      <c r="C327" s="21"/>
      <c r="D327" s="21"/>
    </row>
    <row r="328" spans="1:4">
      <c r="A328" s="21"/>
      <c r="B328" s="21"/>
      <c r="C328" s="21"/>
      <c r="D328" s="21"/>
    </row>
    <row r="329" spans="1:4">
      <c r="A329" s="21"/>
      <c r="B329" s="21"/>
      <c r="C329" s="21"/>
      <c r="D329" s="21"/>
    </row>
    <row r="330" spans="1:4">
      <c r="A330" s="21"/>
      <c r="B330" s="21"/>
      <c r="C330" s="21"/>
      <c r="D330" s="21"/>
    </row>
    <row r="331" spans="1:4">
      <c r="A331" s="21"/>
      <c r="B331" s="21"/>
      <c r="C331" s="21"/>
      <c r="D331" s="21"/>
    </row>
    <row r="332" spans="1:4">
      <c r="A332" s="21"/>
      <c r="B332" s="21"/>
      <c r="C332" s="21"/>
      <c r="D332" s="21"/>
    </row>
    <row r="333" spans="1:4">
      <c r="A333" s="21"/>
      <c r="B333" s="21"/>
      <c r="C333" s="21"/>
      <c r="D333" s="21"/>
    </row>
    <row r="334" spans="1:4">
      <c r="A334" s="21"/>
      <c r="B334" s="21"/>
      <c r="C334" s="21"/>
      <c r="D334" s="21"/>
    </row>
    <row r="335" spans="1:4">
      <c r="A335" s="21"/>
      <c r="B335" s="21"/>
      <c r="C335" s="21"/>
      <c r="D335" s="21"/>
    </row>
    <row r="336" spans="1:4">
      <c r="A336" s="21"/>
      <c r="B336" s="21"/>
      <c r="C336" s="21"/>
      <c r="D336" s="21"/>
    </row>
    <row r="337" spans="1:4">
      <c r="A337" s="21"/>
      <c r="B337" s="21"/>
      <c r="C337" s="21"/>
      <c r="D337" s="21"/>
    </row>
    <row r="338" spans="1:4">
      <c r="A338" s="21"/>
      <c r="B338" s="21"/>
      <c r="C338" s="21"/>
      <c r="D338" s="21"/>
    </row>
    <row r="339" spans="1:4">
      <c r="A339" s="21"/>
      <c r="B339" s="21"/>
      <c r="C339" s="21"/>
      <c r="D339" s="21"/>
    </row>
    <row r="340" spans="1:4">
      <c r="A340" s="21"/>
      <c r="B340" s="21"/>
      <c r="C340" s="21"/>
      <c r="D340" s="21"/>
    </row>
    <row r="341" spans="1:4">
      <c r="A341" s="21"/>
      <c r="B341" s="21"/>
      <c r="C341" s="21"/>
      <c r="D341" s="21"/>
    </row>
    <row r="342" spans="1:4">
      <c r="A342" s="21"/>
      <c r="B342" s="21"/>
      <c r="C342" s="21"/>
      <c r="D342" s="21"/>
    </row>
    <row r="343" spans="1:4">
      <c r="A343" s="21"/>
      <c r="B343" s="21"/>
      <c r="C343" s="21"/>
      <c r="D343" s="21"/>
    </row>
    <row r="344" spans="1:4">
      <c r="A344" s="21"/>
      <c r="B344" s="21"/>
      <c r="C344" s="21"/>
      <c r="D344" s="21"/>
    </row>
    <row r="345" spans="1:4">
      <c r="A345" s="21"/>
      <c r="B345" s="21"/>
      <c r="C345" s="21"/>
      <c r="D345" s="21"/>
    </row>
    <row r="346" spans="1:4">
      <c r="A346" s="21"/>
      <c r="B346" s="21"/>
      <c r="C346" s="21"/>
      <c r="D346" s="21"/>
    </row>
    <row r="347" spans="1:4">
      <c r="A347" s="21"/>
      <c r="B347" s="21"/>
      <c r="C347" s="21"/>
      <c r="D347" s="21"/>
    </row>
    <row r="348" spans="1:4">
      <c r="A348" s="21"/>
      <c r="B348" s="21"/>
      <c r="C348" s="21"/>
      <c r="D348" s="21"/>
    </row>
    <row r="349" spans="1:4">
      <c r="A349" s="21"/>
      <c r="B349" s="21"/>
      <c r="C349" s="21"/>
      <c r="D349" s="21"/>
    </row>
    <row r="350" spans="1:4">
      <c r="A350" s="21"/>
      <c r="B350" s="21"/>
      <c r="C350" s="21"/>
      <c r="D350" s="21"/>
    </row>
    <row r="351" spans="1:4">
      <c r="A351" s="21"/>
      <c r="B351" s="21"/>
      <c r="C351" s="21"/>
      <c r="D351" s="21"/>
    </row>
    <row r="352" spans="1:4">
      <c r="A352" s="21"/>
      <c r="B352" s="21"/>
      <c r="C352" s="21"/>
      <c r="D352" s="21"/>
    </row>
    <row r="353" spans="1:4">
      <c r="A353" s="21"/>
      <c r="B353" s="21"/>
      <c r="C353" s="21"/>
      <c r="D353" s="21"/>
    </row>
    <row r="354" spans="1:4">
      <c r="A354" s="21"/>
      <c r="B354" s="21"/>
      <c r="C354" s="21"/>
      <c r="D354" s="21"/>
    </row>
    <row r="355" spans="1:4">
      <c r="A355" s="21"/>
      <c r="B355" s="21"/>
      <c r="C355" s="21"/>
      <c r="D355" s="21"/>
    </row>
    <row r="356" spans="1:4">
      <c r="A356" s="21"/>
      <c r="B356" s="21"/>
      <c r="C356" s="21"/>
      <c r="D356" s="21"/>
    </row>
    <row r="357" spans="1:4">
      <c r="A357" s="21"/>
      <c r="B357" s="21"/>
      <c r="C357" s="21"/>
      <c r="D357" s="21"/>
    </row>
    <row r="358" spans="1:4">
      <c r="A358" s="21"/>
      <c r="B358" s="21"/>
      <c r="C358" s="21"/>
      <c r="D358" s="21"/>
    </row>
    <row r="359" spans="1:4">
      <c r="A359" s="21"/>
      <c r="B359" s="21"/>
      <c r="C359" s="21"/>
      <c r="D359" s="21"/>
    </row>
    <row r="360" spans="1:4">
      <c r="A360" s="21"/>
      <c r="B360" s="21"/>
      <c r="C360" s="21"/>
      <c r="D360" s="21"/>
    </row>
    <row r="361" spans="1:4">
      <c r="A361" s="21"/>
      <c r="B361" s="21"/>
      <c r="C361" s="21"/>
      <c r="D361" s="21"/>
    </row>
    <row r="362" spans="1:4">
      <c r="A362" s="21"/>
      <c r="B362" s="21"/>
      <c r="C362" s="21"/>
      <c r="D362" s="21"/>
    </row>
    <row r="363" spans="1:4">
      <c r="A363" s="21"/>
      <c r="B363" s="21"/>
      <c r="C363" s="21"/>
      <c r="D363" s="21"/>
    </row>
    <row r="364" spans="1:4">
      <c r="A364" s="21"/>
      <c r="B364" s="21"/>
      <c r="C364" s="21"/>
      <c r="D364" s="21"/>
    </row>
    <row r="365" spans="1:4">
      <c r="A365" s="21"/>
      <c r="B365" s="21"/>
      <c r="C365" s="21"/>
      <c r="D365" s="21"/>
    </row>
    <row r="366" spans="1:4">
      <c r="A366" s="21"/>
      <c r="B366" s="21"/>
      <c r="C366" s="21"/>
      <c r="D366" s="21"/>
    </row>
    <row r="367" spans="1:4">
      <c r="A367" s="21"/>
      <c r="B367" s="21"/>
      <c r="C367" s="21"/>
      <c r="D367" s="21"/>
    </row>
    <row r="368" spans="1:4">
      <c r="A368" s="21"/>
      <c r="B368" s="21"/>
      <c r="C368" s="21"/>
      <c r="D368" s="21"/>
    </row>
    <row r="369" spans="1:4">
      <c r="A369" s="21"/>
      <c r="B369" s="21"/>
      <c r="C369" s="21"/>
      <c r="D369" s="21"/>
    </row>
    <row r="370" spans="1:4">
      <c r="A370" s="21"/>
      <c r="B370" s="21"/>
      <c r="C370" s="21"/>
      <c r="D370" s="21"/>
    </row>
    <row r="371" spans="1:4">
      <c r="A371" s="21"/>
      <c r="B371" s="21"/>
      <c r="C371" s="21"/>
      <c r="D371" s="21"/>
    </row>
    <row r="372" spans="1:4">
      <c r="A372" s="21"/>
      <c r="B372" s="21"/>
      <c r="C372" s="21"/>
      <c r="D372" s="21"/>
    </row>
    <row r="373" spans="1:4">
      <c r="A373" s="21"/>
      <c r="B373" s="21"/>
      <c r="C373" s="21"/>
      <c r="D373" s="21"/>
    </row>
    <row r="374" spans="1:4">
      <c r="A374" s="21"/>
      <c r="B374" s="21"/>
      <c r="C374" s="21"/>
      <c r="D374" s="21"/>
    </row>
    <row r="375" spans="1:4">
      <c r="A375" s="21"/>
      <c r="B375" s="21"/>
      <c r="C375" s="21"/>
      <c r="D375" s="21"/>
    </row>
    <row r="376" spans="1:4">
      <c r="A376" s="21"/>
      <c r="B376" s="21"/>
      <c r="C376" s="21"/>
      <c r="D376" s="21"/>
    </row>
    <row r="377" spans="1:4">
      <c r="A377" s="21"/>
      <c r="B377" s="21"/>
      <c r="C377" s="21"/>
      <c r="D377" s="21"/>
    </row>
    <row r="378" spans="1:4">
      <c r="A378" s="21"/>
      <c r="B378" s="21"/>
      <c r="C378" s="21"/>
      <c r="D378" s="21"/>
    </row>
    <row r="379" spans="1:4">
      <c r="A379" s="21"/>
      <c r="B379" s="21"/>
      <c r="C379" s="21"/>
      <c r="D379" s="21"/>
    </row>
    <row r="380" spans="1:4">
      <c r="A380" s="21"/>
      <c r="B380" s="21"/>
      <c r="C380" s="21"/>
      <c r="D380" s="21"/>
    </row>
    <row r="381" spans="1:4">
      <c r="A381" s="21"/>
      <c r="B381" s="21"/>
      <c r="C381" s="21"/>
      <c r="D381" s="21"/>
    </row>
    <row r="382" spans="1:4">
      <c r="A382" s="21"/>
      <c r="B382" s="21"/>
      <c r="C382" s="21"/>
      <c r="D382" s="21"/>
    </row>
    <row r="383" spans="1:4">
      <c r="A383" s="21"/>
      <c r="B383" s="21"/>
      <c r="C383" s="21"/>
      <c r="D383" s="21"/>
    </row>
    <row r="384" spans="1:4">
      <c r="A384" s="21"/>
      <c r="B384" s="21"/>
      <c r="C384" s="21"/>
      <c r="D384" s="21"/>
    </row>
    <row r="385" spans="1:4">
      <c r="A385" s="21"/>
      <c r="B385" s="21"/>
      <c r="C385" s="21"/>
      <c r="D385" s="21"/>
    </row>
    <row r="386" spans="1:4">
      <c r="A386" s="21"/>
      <c r="B386" s="21"/>
      <c r="C386" s="21"/>
      <c r="D386" s="21"/>
    </row>
    <row r="387" spans="1:4">
      <c r="A387" s="21"/>
      <c r="B387" s="21"/>
      <c r="C387" s="21"/>
      <c r="D387" s="21"/>
    </row>
    <row r="388" spans="1:4">
      <c r="A388" s="21"/>
      <c r="B388" s="21"/>
      <c r="C388" s="21"/>
      <c r="D388" s="21"/>
    </row>
    <row r="389" spans="1:4">
      <c r="A389" s="21"/>
      <c r="B389" s="21"/>
      <c r="C389" s="21"/>
      <c r="D389" s="21"/>
    </row>
    <row r="390" spans="1:4">
      <c r="A390" s="21"/>
      <c r="B390" s="21"/>
      <c r="C390" s="21"/>
      <c r="D390" s="21"/>
    </row>
    <row r="391" spans="1:4">
      <c r="A391" s="21"/>
      <c r="B391" s="21"/>
      <c r="C391" s="21"/>
      <c r="D391" s="21"/>
    </row>
    <row r="392" spans="1:4">
      <c r="A392" s="21"/>
      <c r="B392" s="21"/>
      <c r="C392" s="21"/>
      <c r="D392" s="21"/>
    </row>
    <row r="393" spans="1:4">
      <c r="A393" s="21"/>
      <c r="B393" s="21"/>
      <c r="C393" s="21"/>
      <c r="D393" s="21"/>
    </row>
    <row r="394" spans="1:4">
      <c r="A394" s="21"/>
      <c r="B394" s="21"/>
      <c r="C394" s="21"/>
      <c r="D394" s="21"/>
    </row>
    <row r="395" spans="1:4">
      <c r="A395" s="21"/>
      <c r="B395" s="21"/>
      <c r="C395" s="21"/>
      <c r="D395" s="21"/>
    </row>
    <row r="396" spans="1:4">
      <c r="A396" s="21"/>
      <c r="B396" s="21"/>
      <c r="C396" s="21"/>
      <c r="D396" s="21"/>
    </row>
    <row r="397" spans="1:4">
      <c r="A397" s="21"/>
      <c r="B397" s="21"/>
      <c r="C397" s="21"/>
      <c r="D397" s="21"/>
    </row>
    <row r="398" spans="1:4">
      <c r="A398" s="21"/>
      <c r="B398" s="21"/>
      <c r="C398" s="21"/>
      <c r="D398" s="21"/>
    </row>
    <row r="399" spans="1:4">
      <c r="A399" s="21"/>
      <c r="B399" s="21"/>
      <c r="C399" s="21"/>
      <c r="D399" s="21"/>
    </row>
    <row r="400" spans="1:4">
      <c r="A400" s="21"/>
      <c r="B400" s="21"/>
      <c r="C400" s="21"/>
      <c r="D400" s="21"/>
    </row>
    <row r="401" spans="1:4">
      <c r="A401" s="21"/>
      <c r="B401" s="21"/>
      <c r="C401" s="21"/>
      <c r="D401" s="21"/>
    </row>
    <row r="402" spans="1:4">
      <c r="A402" s="21"/>
      <c r="B402" s="21"/>
      <c r="C402" s="21"/>
      <c r="D402" s="21"/>
    </row>
    <row r="403" spans="1:4">
      <c r="A403" s="21"/>
      <c r="B403" s="21"/>
      <c r="C403" s="21"/>
      <c r="D403" s="21"/>
    </row>
    <row r="404" spans="1:4">
      <c r="A404" s="21"/>
      <c r="B404" s="21"/>
      <c r="C404" s="21"/>
      <c r="D404" s="21"/>
    </row>
    <row r="405" spans="1:4">
      <c r="A405" s="21"/>
      <c r="B405" s="21"/>
      <c r="C405" s="21"/>
      <c r="D405" s="21"/>
    </row>
    <row r="406" spans="1:4">
      <c r="A406" s="21"/>
      <c r="B406" s="21"/>
      <c r="C406" s="21"/>
      <c r="D406" s="21"/>
    </row>
    <row r="407" spans="1:4">
      <c r="A407" s="21"/>
      <c r="B407" s="21"/>
      <c r="C407" s="21"/>
      <c r="D407" s="21"/>
    </row>
    <row r="408" spans="1:4">
      <c r="A408" s="21"/>
      <c r="B408" s="21"/>
      <c r="C408" s="21"/>
      <c r="D408" s="21"/>
    </row>
    <row r="409" spans="1:4">
      <c r="A409" s="21"/>
      <c r="B409" s="21"/>
      <c r="C409" s="21"/>
      <c r="D409" s="21"/>
    </row>
    <row r="410" spans="1:4">
      <c r="A410" s="21"/>
      <c r="B410" s="21"/>
      <c r="C410" s="21"/>
      <c r="D410" s="21"/>
    </row>
    <row r="411" spans="1:4">
      <c r="A411" s="21"/>
      <c r="B411" s="21"/>
      <c r="C411" s="21"/>
      <c r="D411" s="21"/>
    </row>
    <row r="412" spans="1:4">
      <c r="A412" s="21"/>
      <c r="B412" s="21"/>
      <c r="C412" s="21"/>
      <c r="D412" s="21"/>
    </row>
    <row r="413" spans="1:4">
      <c r="A413" s="21"/>
      <c r="B413" s="21"/>
      <c r="C413" s="21"/>
      <c r="D413" s="21"/>
    </row>
    <row r="414" spans="1:4">
      <c r="A414" s="21"/>
      <c r="B414" s="21"/>
      <c r="C414" s="21"/>
      <c r="D414" s="21"/>
    </row>
    <row r="415" spans="1:4">
      <c r="A415" s="21"/>
      <c r="B415" s="21"/>
      <c r="C415" s="21"/>
      <c r="D415" s="21"/>
    </row>
    <row r="416" spans="1:4">
      <c r="A416" s="21"/>
      <c r="B416" s="21"/>
      <c r="C416" s="21"/>
      <c r="D416" s="21"/>
    </row>
    <row r="417" spans="1:4">
      <c r="A417" s="21"/>
      <c r="B417" s="21"/>
      <c r="C417" s="21"/>
      <c r="D417" s="21"/>
    </row>
    <row r="418" spans="1:4">
      <c r="A418" s="21"/>
      <c r="B418" s="21"/>
      <c r="C418" s="21"/>
      <c r="D418" s="21"/>
    </row>
    <row r="419" spans="1:4">
      <c r="A419" s="21"/>
      <c r="B419" s="21"/>
      <c r="C419" s="21"/>
      <c r="D419" s="21"/>
    </row>
    <row r="420" spans="1:4">
      <c r="A420" s="21"/>
      <c r="B420" s="21"/>
      <c r="C420" s="21"/>
      <c r="D420" s="21"/>
    </row>
    <row r="421" spans="1:4">
      <c r="A421" s="21"/>
      <c r="B421" s="21"/>
      <c r="C421" s="21"/>
      <c r="D421" s="21"/>
    </row>
    <row r="422" spans="1:4">
      <c r="A422" s="21"/>
      <c r="B422" s="21"/>
      <c r="C422" s="21"/>
      <c r="D422" s="21"/>
    </row>
    <row r="423" spans="1:4">
      <c r="A423" s="21"/>
      <c r="B423" s="21"/>
      <c r="C423" s="21"/>
      <c r="D423" s="21"/>
    </row>
    <row r="424" spans="1:4">
      <c r="A424" s="21"/>
      <c r="B424" s="21"/>
      <c r="C424" s="21"/>
      <c r="D424" s="21"/>
    </row>
    <row r="425" spans="1:4">
      <c r="A425" s="21"/>
      <c r="B425" s="21"/>
      <c r="C425" s="21"/>
      <c r="D425" s="21"/>
    </row>
    <row r="426" spans="1:4">
      <c r="A426" s="21"/>
      <c r="B426" s="21"/>
      <c r="C426" s="21"/>
      <c r="D426" s="21"/>
    </row>
    <row r="427" spans="1:4">
      <c r="A427" s="21"/>
      <c r="B427" s="21"/>
      <c r="C427" s="21"/>
      <c r="D427" s="21"/>
    </row>
    <row r="428" spans="1:4">
      <c r="A428" s="21"/>
      <c r="B428" s="21"/>
      <c r="C428" s="21"/>
      <c r="D428" s="21"/>
    </row>
    <row r="429" spans="1:4">
      <c r="A429" s="21"/>
      <c r="B429" s="21"/>
      <c r="C429" s="21"/>
      <c r="D429" s="21"/>
    </row>
    <row r="430" spans="1:4">
      <c r="A430" s="21"/>
      <c r="B430" s="21"/>
      <c r="C430" s="21"/>
      <c r="D430" s="21"/>
    </row>
    <row r="431" spans="1:4">
      <c r="A431" s="21"/>
      <c r="B431" s="21"/>
      <c r="C431" s="21"/>
      <c r="D431" s="21"/>
    </row>
    <row r="432" spans="1:4">
      <c r="A432" s="21"/>
      <c r="B432" s="21"/>
      <c r="C432" s="21"/>
      <c r="D432" s="21"/>
    </row>
    <row r="433" spans="1:4">
      <c r="A433" s="21"/>
      <c r="B433" s="21"/>
      <c r="C433" s="21"/>
      <c r="D433" s="21"/>
    </row>
    <row r="434" spans="1:4">
      <c r="A434" s="21"/>
      <c r="B434" s="21"/>
      <c r="C434" s="21"/>
      <c r="D434" s="21"/>
    </row>
    <row r="435" spans="1:4">
      <c r="A435" s="21"/>
      <c r="B435" s="21"/>
      <c r="C435" s="21"/>
      <c r="D435" s="21"/>
    </row>
    <row r="436" spans="1:4">
      <c r="A436" s="21"/>
      <c r="B436" s="21"/>
      <c r="C436" s="21"/>
      <c r="D436" s="21"/>
    </row>
    <row r="437" spans="1:4">
      <c r="A437" s="21"/>
      <c r="B437" s="21"/>
      <c r="C437" s="21"/>
      <c r="D437" s="21"/>
    </row>
    <row r="438" spans="1:4">
      <c r="A438" s="21"/>
      <c r="B438" s="21"/>
      <c r="C438" s="21"/>
      <c r="D438" s="21"/>
    </row>
    <row r="439" spans="1:4">
      <c r="A439" s="21"/>
      <c r="B439" s="21"/>
      <c r="C439" s="21"/>
      <c r="D439" s="21"/>
    </row>
    <row r="440" spans="1:4">
      <c r="A440" s="21"/>
      <c r="B440" s="21"/>
      <c r="C440" s="21"/>
      <c r="D440" s="21"/>
    </row>
    <row r="441" spans="1:4">
      <c r="A441" s="21"/>
      <c r="B441" s="21"/>
      <c r="C441" s="21"/>
      <c r="D441" s="21"/>
    </row>
    <row r="442" spans="1:4">
      <c r="A442" s="21"/>
      <c r="B442" s="21"/>
      <c r="C442" s="21"/>
      <c r="D442" s="21"/>
    </row>
    <row r="443" spans="1:4">
      <c r="A443" s="21"/>
      <c r="B443" s="21"/>
      <c r="C443" s="21"/>
      <c r="D443" s="21"/>
    </row>
    <row r="444" spans="1:4">
      <c r="A444" s="21"/>
      <c r="B444" s="21"/>
      <c r="C444" s="21"/>
      <c r="D444" s="21"/>
    </row>
    <row r="445" spans="1:4">
      <c r="A445" s="21"/>
      <c r="B445" s="21"/>
      <c r="C445" s="21"/>
      <c r="D445" s="21"/>
    </row>
    <row r="446" spans="1:4">
      <c r="A446" s="21"/>
      <c r="B446" s="21"/>
      <c r="C446" s="21"/>
      <c r="D446" s="21"/>
    </row>
    <row r="447" spans="1:4">
      <c r="A447" s="21"/>
      <c r="B447" s="21"/>
      <c r="C447" s="21"/>
      <c r="D447" s="21"/>
    </row>
    <row r="448" spans="1:4">
      <c r="A448" s="21"/>
      <c r="B448" s="21"/>
      <c r="C448" s="21"/>
      <c r="D448" s="21"/>
    </row>
    <row r="449" spans="1:4">
      <c r="A449" s="21"/>
      <c r="B449" s="21"/>
      <c r="C449" s="21"/>
      <c r="D449" s="21"/>
    </row>
    <row r="450" spans="1:4">
      <c r="A450" s="21"/>
      <c r="B450" s="21"/>
      <c r="C450" s="21"/>
      <c r="D450" s="21"/>
    </row>
    <row r="451" spans="1:4">
      <c r="A451" s="21"/>
      <c r="B451" s="21"/>
      <c r="C451" s="21"/>
      <c r="D451" s="21"/>
    </row>
    <row r="452" spans="1:4">
      <c r="A452" s="21"/>
      <c r="B452" s="21"/>
      <c r="C452" s="21"/>
      <c r="D452" s="21"/>
    </row>
    <row r="453" spans="1:4">
      <c r="A453" s="21"/>
      <c r="B453" s="21"/>
      <c r="C453" s="21"/>
      <c r="D453" s="21"/>
    </row>
    <row r="454" spans="1:4">
      <c r="A454" s="21"/>
      <c r="B454" s="21"/>
      <c r="C454" s="21"/>
      <c r="D454" s="21"/>
    </row>
    <row r="455" spans="1:4">
      <c r="A455" s="21"/>
      <c r="B455" s="21"/>
      <c r="C455" s="21"/>
      <c r="D455" s="21"/>
    </row>
    <row r="456" spans="1:4">
      <c r="A456" s="21"/>
      <c r="B456" s="21"/>
      <c r="C456" s="21"/>
      <c r="D456" s="21"/>
    </row>
    <row r="457" spans="1:4">
      <c r="A457" s="21"/>
      <c r="B457" s="21"/>
      <c r="C457" s="21"/>
      <c r="D457" s="21"/>
    </row>
    <row r="458" spans="1:4">
      <c r="A458" s="21"/>
      <c r="B458" s="21"/>
      <c r="C458" s="21"/>
      <c r="D458" s="21"/>
    </row>
    <row r="459" spans="1:4">
      <c r="A459" s="21"/>
      <c r="B459" s="21"/>
      <c r="C459" s="21"/>
      <c r="D459" s="21"/>
    </row>
    <row r="460" spans="1:4">
      <c r="A460" s="21"/>
      <c r="B460" s="21"/>
      <c r="C460" s="21"/>
      <c r="D460" s="21"/>
    </row>
    <row r="461" spans="1:4">
      <c r="A461" s="21"/>
      <c r="B461" s="21"/>
      <c r="C461" s="21"/>
      <c r="D461" s="21"/>
    </row>
    <row r="462" spans="1:4">
      <c r="A462" s="21"/>
      <c r="B462" s="21"/>
      <c r="C462" s="21"/>
      <c r="D462" s="21"/>
    </row>
    <row r="463" spans="1:4">
      <c r="A463" s="21"/>
      <c r="B463" s="21"/>
      <c r="C463" s="21"/>
      <c r="D463" s="21"/>
    </row>
    <row r="464" spans="1:4">
      <c r="A464" s="21"/>
      <c r="B464" s="21"/>
      <c r="C464" s="21"/>
      <c r="D464" s="21"/>
    </row>
    <row r="465" spans="1:4">
      <c r="A465" s="21"/>
      <c r="B465" s="21"/>
      <c r="C465" s="21"/>
      <c r="D465" s="21"/>
    </row>
    <row r="466" spans="1:4">
      <c r="A466" s="21"/>
      <c r="B466" s="21"/>
      <c r="C466" s="21"/>
      <c r="D466" s="21"/>
    </row>
    <row r="467" spans="1:4">
      <c r="A467" s="21"/>
      <c r="B467" s="21"/>
      <c r="C467" s="21"/>
      <c r="D467" s="21"/>
    </row>
    <row r="468" spans="1:4">
      <c r="A468" s="21"/>
      <c r="B468" s="21"/>
      <c r="C468" s="21"/>
      <c r="D468" s="21"/>
    </row>
    <row r="469" spans="1:4">
      <c r="A469" s="21"/>
      <c r="B469" s="21"/>
      <c r="C469" s="21"/>
      <c r="D469" s="21"/>
    </row>
    <row r="470" spans="1:4">
      <c r="A470" s="21"/>
      <c r="B470" s="21"/>
      <c r="C470" s="21"/>
      <c r="D470" s="21"/>
    </row>
    <row r="471" spans="1:4">
      <c r="A471" s="21"/>
      <c r="B471" s="21"/>
      <c r="C471" s="21"/>
      <c r="D471" s="21"/>
    </row>
    <row r="472" spans="1:4">
      <c r="A472" s="21"/>
      <c r="B472" s="21"/>
      <c r="C472" s="21"/>
      <c r="D472" s="21"/>
    </row>
    <row r="473" spans="1:4">
      <c r="A473" s="21"/>
      <c r="B473" s="21"/>
      <c r="C473" s="21"/>
      <c r="D473" s="21"/>
    </row>
    <row r="474" spans="1:4">
      <c r="A474" s="21"/>
      <c r="B474" s="21"/>
      <c r="C474" s="21"/>
      <c r="D474" s="21"/>
    </row>
    <row r="475" spans="1:4">
      <c r="A475" s="21"/>
      <c r="B475" s="21"/>
      <c r="C475" s="21"/>
      <c r="D475" s="21"/>
    </row>
    <row r="476" spans="1:4">
      <c r="A476" s="21"/>
      <c r="B476" s="21"/>
      <c r="C476" s="21"/>
      <c r="D476" s="21"/>
    </row>
    <row r="477" spans="1:4">
      <c r="A477" s="21"/>
      <c r="B477" s="21"/>
      <c r="C477" s="21"/>
      <c r="D477" s="21"/>
    </row>
    <row r="478" spans="1:4">
      <c r="A478" s="21"/>
      <c r="B478" s="21"/>
      <c r="C478" s="21"/>
      <c r="D478" s="21"/>
    </row>
    <row r="479" spans="1:4">
      <c r="A479" s="21"/>
      <c r="B479" s="21"/>
      <c r="C479" s="21"/>
      <c r="D479" s="21"/>
    </row>
    <row r="480" spans="1:4">
      <c r="A480" s="21"/>
      <c r="B480" s="21"/>
      <c r="C480" s="21"/>
      <c r="D480" s="21"/>
    </row>
    <row r="481" spans="1:4">
      <c r="A481" s="21"/>
      <c r="B481" s="21"/>
      <c r="C481" s="21"/>
      <c r="D481" s="21"/>
    </row>
    <row r="482" spans="1:4">
      <c r="A482" s="21"/>
      <c r="B482" s="21"/>
      <c r="C482" s="21"/>
      <c r="D482" s="21"/>
    </row>
    <row r="483" spans="1:4">
      <c r="A483" s="21"/>
      <c r="B483" s="21"/>
      <c r="C483" s="21"/>
      <c r="D483" s="21"/>
    </row>
    <row r="484" spans="1:4">
      <c r="A484" s="21"/>
      <c r="B484" s="21"/>
      <c r="C484" s="21"/>
      <c r="D484" s="21"/>
    </row>
    <row r="485" spans="1:4">
      <c r="A485" s="21"/>
      <c r="B485" s="21"/>
      <c r="C485" s="21"/>
      <c r="D485" s="21"/>
    </row>
    <row r="486" spans="1:4">
      <c r="A486" s="21"/>
      <c r="B486" s="21"/>
      <c r="C486" s="21"/>
      <c r="D486" s="21"/>
    </row>
    <row r="487" spans="1:4">
      <c r="A487" s="21"/>
      <c r="B487" s="21"/>
      <c r="C487" s="21"/>
      <c r="D487" s="21"/>
    </row>
    <row r="488" spans="1:4">
      <c r="A488" s="21"/>
      <c r="B488" s="21"/>
      <c r="C488" s="21"/>
      <c r="D488" s="21"/>
    </row>
    <row r="489" spans="1:4">
      <c r="A489" s="21"/>
      <c r="B489" s="21"/>
      <c r="C489" s="21"/>
      <c r="D489" s="21"/>
    </row>
    <row r="490" spans="1:4">
      <c r="A490" s="21"/>
      <c r="B490" s="21"/>
      <c r="C490" s="21"/>
      <c r="D490" s="21"/>
    </row>
    <row r="491" spans="1:4">
      <c r="A491" s="21"/>
      <c r="B491" s="21"/>
      <c r="C491" s="21"/>
      <c r="D491" s="21"/>
    </row>
    <row r="492" spans="1:4">
      <c r="A492" s="21"/>
      <c r="B492" s="21"/>
      <c r="C492" s="21"/>
      <c r="D492" s="21"/>
    </row>
    <row r="493" spans="1:4">
      <c r="A493" s="21"/>
      <c r="B493" s="21"/>
      <c r="C493" s="21"/>
      <c r="D493" s="21"/>
    </row>
    <row r="494" spans="1:4">
      <c r="A494" s="21"/>
      <c r="B494" s="21"/>
      <c r="C494" s="21"/>
      <c r="D494" s="21"/>
    </row>
    <row r="495" spans="1:4">
      <c r="A495" s="21"/>
      <c r="B495" s="21"/>
      <c r="C495" s="21"/>
      <c r="D495" s="21"/>
    </row>
    <row r="496" spans="1:4">
      <c r="A496" s="21"/>
      <c r="B496" s="21"/>
      <c r="C496" s="21"/>
      <c r="D496" s="21"/>
    </row>
    <row r="497" spans="1:4">
      <c r="A497" s="21"/>
      <c r="B497" s="21"/>
      <c r="C497" s="21"/>
      <c r="D497" s="21"/>
    </row>
    <row r="498" spans="1:4">
      <c r="A498" s="21"/>
      <c r="B498" s="21"/>
      <c r="C498" s="21"/>
      <c r="D498" s="21"/>
    </row>
    <row r="499" spans="1:4">
      <c r="A499" s="21"/>
      <c r="B499" s="21"/>
      <c r="C499" s="21"/>
      <c r="D499" s="21"/>
    </row>
    <row r="500" spans="1:4">
      <c r="A500" s="21"/>
      <c r="B500" s="21"/>
      <c r="C500" s="21"/>
      <c r="D500" s="21"/>
    </row>
    <row r="501" spans="1:4">
      <c r="A501" s="21"/>
      <c r="B501" s="21"/>
      <c r="C501" s="21"/>
      <c r="D501" s="21"/>
    </row>
    <row r="502" spans="1:4">
      <c r="A502" s="21"/>
      <c r="B502" s="21"/>
      <c r="C502" s="21"/>
      <c r="D502" s="21"/>
    </row>
    <row r="503" spans="1:4">
      <c r="A503" s="21"/>
      <c r="B503" s="21"/>
      <c r="C503" s="21"/>
      <c r="D503" s="21"/>
    </row>
    <row r="504" spans="1:4">
      <c r="A504" s="21"/>
      <c r="B504" s="21"/>
      <c r="C504" s="21"/>
      <c r="D504" s="21"/>
    </row>
    <row r="505" spans="1:4">
      <c r="A505" s="21"/>
      <c r="B505" s="21"/>
      <c r="C505" s="21"/>
      <c r="D505" s="21"/>
    </row>
    <row r="506" spans="1:4">
      <c r="A506" s="21"/>
      <c r="B506" s="21"/>
      <c r="C506" s="21"/>
      <c r="D506" s="21"/>
    </row>
    <row r="507" spans="1:4">
      <c r="A507" s="21"/>
      <c r="B507" s="21"/>
      <c r="C507" s="21"/>
      <c r="D507" s="21"/>
    </row>
    <row r="508" spans="1:4">
      <c r="A508" s="21"/>
      <c r="B508" s="21"/>
      <c r="C508" s="21"/>
      <c r="D508" s="21"/>
    </row>
    <row r="509" spans="1:4">
      <c r="A509" s="21"/>
      <c r="B509" s="21"/>
      <c r="C509" s="21"/>
      <c r="D509" s="21"/>
    </row>
    <row r="510" spans="1:4">
      <c r="A510" s="21"/>
      <c r="B510" s="21"/>
      <c r="C510" s="21"/>
      <c r="D510" s="21"/>
    </row>
    <row r="511" spans="1:4">
      <c r="A511" s="21"/>
      <c r="B511" s="21"/>
      <c r="C511" s="21"/>
      <c r="D511" s="21"/>
    </row>
    <row r="512" spans="1:4">
      <c r="A512" s="21"/>
      <c r="B512" s="21"/>
      <c r="C512" s="21"/>
      <c r="D512" s="21"/>
    </row>
    <row r="513" spans="1:4">
      <c r="A513" s="21"/>
      <c r="B513" s="21"/>
      <c r="C513" s="21"/>
      <c r="D513" s="21"/>
    </row>
    <row r="514" spans="1:4">
      <c r="A514" s="21"/>
      <c r="B514" s="21"/>
      <c r="C514" s="21"/>
      <c r="D514" s="21"/>
    </row>
    <row r="515" spans="1:4">
      <c r="A515" s="21"/>
      <c r="B515" s="21"/>
      <c r="C515" s="21"/>
      <c r="D515" s="21"/>
    </row>
    <row r="516" spans="1:4">
      <c r="A516" s="21"/>
      <c r="B516" s="21"/>
      <c r="C516" s="21"/>
      <c r="D516" s="21"/>
    </row>
    <row r="517" spans="1:4">
      <c r="A517" s="21"/>
      <c r="B517" s="21"/>
      <c r="C517" s="21"/>
      <c r="D517" s="21"/>
    </row>
    <row r="518" spans="1:4">
      <c r="A518" s="21"/>
      <c r="B518" s="21"/>
      <c r="C518" s="21"/>
      <c r="D518" s="21"/>
    </row>
    <row r="519" spans="1:4">
      <c r="A519" s="21"/>
      <c r="B519" s="21"/>
      <c r="C519" s="21"/>
      <c r="D519" s="21"/>
    </row>
    <row r="520" spans="1:4">
      <c r="A520" s="21"/>
      <c r="B520" s="21"/>
      <c r="C520" s="21"/>
      <c r="D520" s="21"/>
    </row>
    <row r="521" spans="1:4">
      <c r="A521" s="21"/>
      <c r="B521" s="21"/>
      <c r="C521" s="21"/>
      <c r="D521" s="21"/>
    </row>
    <row r="522" spans="1:4">
      <c r="A522" s="21"/>
      <c r="B522" s="21"/>
      <c r="C522" s="21"/>
      <c r="D522" s="21"/>
    </row>
    <row r="523" spans="1:4">
      <c r="A523" s="21"/>
      <c r="B523" s="21"/>
      <c r="C523" s="21"/>
      <c r="D523" s="21"/>
    </row>
    <row r="524" spans="1:4">
      <c r="A524" s="21"/>
      <c r="B524" s="21"/>
      <c r="C524" s="21"/>
      <c r="D524" s="21"/>
    </row>
    <row r="525" spans="1:4">
      <c r="A525" s="21"/>
      <c r="B525" s="21"/>
      <c r="C525" s="21"/>
      <c r="D525" s="21"/>
    </row>
    <row r="526" spans="1:4">
      <c r="A526" s="21"/>
      <c r="B526" s="21"/>
      <c r="C526" s="21"/>
      <c r="D526" s="21"/>
    </row>
    <row r="527" spans="1:4">
      <c r="A527" s="21"/>
      <c r="B527" s="21"/>
      <c r="C527" s="21"/>
      <c r="D527" s="21"/>
    </row>
    <row r="528" spans="1:4">
      <c r="A528" s="21"/>
      <c r="B528" s="21"/>
      <c r="C528" s="21"/>
      <c r="D528" s="21"/>
    </row>
    <row r="529" spans="1:4">
      <c r="A529" s="21"/>
      <c r="B529" s="21"/>
      <c r="C529" s="21"/>
      <c r="D529" s="21"/>
    </row>
    <row r="530" spans="1:4">
      <c r="A530" s="21"/>
      <c r="B530" s="21"/>
      <c r="C530" s="21"/>
      <c r="D530" s="21"/>
    </row>
    <row r="531" spans="1:4">
      <c r="A531" s="21"/>
      <c r="B531" s="21"/>
      <c r="C531" s="21"/>
      <c r="D531" s="21"/>
    </row>
    <row r="532" spans="1:4">
      <c r="A532" s="21"/>
      <c r="B532" s="21"/>
      <c r="C532" s="21"/>
      <c r="D532" s="21"/>
    </row>
    <row r="533" spans="1:4">
      <c r="A533" s="21"/>
      <c r="B533" s="21"/>
      <c r="C533" s="21"/>
      <c r="D533" s="21"/>
    </row>
    <row r="534" spans="1:4">
      <c r="A534" s="21"/>
      <c r="B534" s="21"/>
      <c r="C534" s="21"/>
      <c r="D534" s="21"/>
    </row>
    <row r="535" spans="1:4">
      <c r="A535" s="21"/>
      <c r="B535" s="21"/>
      <c r="C535" s="21"/>
      <c r="D535" s="21"/>
    </row>
    <row r="536" spans="1:4">
      <c r="A536" s="21"/>
      <c r="B536" s="21"/>
      <c r="C536" s="21"/>
      <c r="D536" s="21"/>
    </row>
    <row r="537" spans="1:4">
      <c r="A537" s="21"/>
      <c r="B537" s="21"/>
      <c r="C537" s="21"/>
      <c r="D537" s="21"/>
    </row>
    <row r="538" spans="1:4">
      <c r="A538" s="21"/>
      <c r="B538" s="21"/>
      <c r="C538" s="21"/>
      <c r="D538" s="21"/>
    </row>
    <row r="539" spans="1:4">
      <c r="A539" s="21"/>
      <c r="B539" s="21"/>
      <c r="C539" s="21"/>
      <c r="D539" s="21"/>
    </row>
    <row r="540" spans="1:4">
      <c r="A540" s="21"/>
      <c r="B540" s="21"/>
      <c r="C540" s="21"/>
      <c r="D540" s="21"/>
    </row>
    <row r="541" spans="1:4">
      <c r="A541" s="21"/>
      <c r="B541" s="21"/>
      <c r="C541" s="21"/>
      <c r="D541" s="21"/>
    </row>
    <row r="542" spans="1:4">
      <c r="A542" s="21"/>
      <c r="B542" s="21"/>
      <c r="C542" s="21"/>
      <c r="D542" s="21"/>
    </row>
    <row r="543" spans="1:4">
      <c r="A543" s="21"/>
      <c r="B543" s="21"/>
      <c r="C543" s="21"/>
      <c r="D543" s="21"/>
    </row>
    <row r="544" spans="1:4">
      <c r="A544" s="21"/>
      <c r="B544" s="21"/>
      <c r="C544" s="21"/>
      <c r="D544" s="21"/>
    </row>
    <row r="545" spans="1:4">
      <c r="A545" s="21"/>
      <c r="B545" s="21"/>
      <c r="C545" s="21"/>
      <c r="D545" s="21"/>
    </row>
    <row r="546" spans="1:4">
      <c r="A546" s="21"/>
      <c r="B546" s="21"/>
      <c r="C546" s="21"/>
      <c r="D546" s="21"/>
    </row>
    <row r="547" spans="1:4">
      <c r="A547" s="21"/>
      <c r="B547" s="21"/>
      <c r="C547" s="21"/>
      <c r="D547" s="21"/>
    </row>
    <row r="548" spans="1:4">
      <c r="A548" s="21"/>
      <c r="B548" s="21"/>
      <c r="C548" s="21"/>
      <c r="D548" s="21"/>
    </row>
    <row r="549" spans="1:4">
      <c r="A549" s="21"/>
      <c r="B549" s="21"/>
      <c r="C549" s="21"/>
      <c r="D549" s="21"/>
    </row>
    <row r="550" spans="1:4">
      <c r="A550" s="21"/>
      <c r="B550" s="21"/>
      <c r="C550" s="21"/>
      <c r="D550" s="21"/>
    </row>
    <row r="551" spans="1:4">
      <c r="A551" s="21"/>
      <c r="B551" s="21"/>
      <c r="C551" s="21"/>
      <c r="D551" s="21"/>
    </row>
    <row r="552" spans="1:4">
      <c r="A552" s="21"/>
      <c r="B552" s="21"/>
      <c r="C552" s="21"/>
      <c r="D552" s="21"/>
    </row>
    <row r="553" spans="1:4">
      <c r="A553" s="21"/>
      <c r="B553" s="21"/>
      <c r="C553" s="21"/>
      <c r="D553" s="21"/>
    </row>
    <row r="554" spans="1:4">
      <c r="A554" s="21"/>
      <c r="B554" s="21"/>
      <c r="C554" s="21"/>
      <c r="D554" s="21"/>
    </row>
    <row r="555" spans="1:4">
      <c r="A555" s="21"/>
      <c r="B555" s="21"/>
      <c r="C555" s="21"/>
      <c r="D555" s="21"/>
    </row>
    <row r="556" spans="1:4">
      <c r="A556" s="21"/>
      <c r="B556" s="21"/>
      <c r="C556" s="21"/>
      <c r="D556" s="21"/>
    </row>
    <row r="557" spans="1:4">
      <c r="A557" s="21"/>
      <c r="B557" s="21"/>
      <c r="C557" s="21"/>
      <c r="D557" s="21"/>
    </row>
    <row r="558" spans="1:4">
      <c r="A558" s="21"/>
      <c r="B558" s="21"/>
      <c r="C558" s="21"/>
      <c r="D558" s="21"/>
    </row>
    <row r="559" spans="1:4">
      <c r="A559" s="21"/>
      <c r="B559" s="21"/>
      <c r="C559" s="21"/>
      <c r="D559" s="21"/>
    </row>
    <row r="560" spans="1:4">
      <c r="A560" s="21"/>
      <c r="B560" s="21"/>
      <c r="C560" s="21"/>
      <c r="D560" s="21"/>
    </row>
    <row r="561" spans="1:4">
      <c r="A561" s="21"/>
      <c r="B561" s="21"/>
      <c r="C561" s="21"/>
      <c r="D561" s="21"/>
    </row>
    <row r="562" spans="1:4">
      <c r="A562" s="21"/>
      <c r="B562" s="21"/>
      <c r="C562" s="21"/>
      <c r="D562" s="21"/>
    </row>
    <row r="563" spans="1:4">
      <c r="A563" s="21"/>
      <c r="B563" s="21"/>
      <c r="C563" s="21"/>
      <c r="D563" s="21"/>
    </row>
    <row r="564" spans="1:4">
      <c r="A564" s="21"/>
      <c r="B564" s="21"/>
      <c r="C564" s="21"/>
      <c r="D564" s="21"/>
    </row>
    <row r="565" spans="1:4">
      <c r="A565" s="21"/>
      <c r="B565" s="21"/>
      <c r="C565" s="21"/>
      <c r="D565" s="21"/>
    </row>
    <row r="566" spans="1:4">
      <c r="A566" s="21"/>
      <c r="B566" s="21"/>
      <c r="C566" s="21"/>
      <c r="D566" s="21"/>
    </row>
    <row r="567" spans="1:4">
      <c r="A567" s="21"/>
      <c r="B567" s="21"/>
      <c r="C567" s="21"/>
      <c r="D567" s="21"/>
    </row>
    <row r="568" spans="1:4">
      <c r="A568" s="21"/>
      <c r="B568" s="21"/>
      <c r="C568" s="21"/>
      <c r="D568" s="21"/>
    </row>
    <row r="569" spans="1:4">
      <c r="A569" s="21"/>
      <c r="B569" s="21"/>
      <c r="C569" s="21"/>
      <c r="D569" s="21"/>
    </row>
    <row r="570" spans="1:4">
      <c r="A570" s="21"/>
      <c r="B570" s="21"/>
      <c r="C570" s="21"/>
      <c r="D570" s="21"/>
    </row>
    <row r="571" spans="1:4">
      <c r="A571" s="21"/>
      <c r="B571" s="21"/>
      <c r="C571" s="21"/>
      <c r="D571" s="21"/>
    </row>
    <row r="572" spans="1:4">
      <c r="A572" s="21"/>
      <c r="B572" s="21"/>
      <c r="C572" s="21"/>
      <c r="D572" s="21"/>
    </row>
    <row r="573" spans="1:4">
      <c r="A573" s="21"/>
      <c r="B573" s="21"/>
      <c r="C573" s="21"/>
      <c r="D573" s="21"/>
    </row>
    <row r="574" spans="1:4">
      <c r="A574" s="21"/>
      <c r="B574" s="21"/>
      <c r="C574" s="21"/>
      <c r="D574" s="21"/>
    </row>
    <row r="575" spans="1:4">
      <c r="A575" s="21"/>
      <c r="B575" s="21"/>
      <c r="C575" s="21"/>
      <c r="D575" s="21"/>
    </row>
    <row r="576" spans="1:4">
      <c r="A576" s="21"/>
      <c r="B576" s="21"/>
      <c r="C576" s="21"/>
      <c r="D576" s="21"/>
    </row>
    <row r="577" spans="1:4">
      <c r="A577" s="21"/>
      <c r="B577" s="21"/>
      <c r="C577" s="21"/>
      <c r="D577" s="21"/>
    </row>
    <row r="578" spans="1:4">
      <c r="A578" s="21"/>
      <c r="B578" s="21"/>
      <c r="C578" s="21"/>
      <c r="D578" s="21"/>
    </row>
    <row r="579" spans="1:4">
      <c r="A579" s="21"/>
      <c r="B579" s="21"/>
      <c r="C579" s="21"/>
      <c r="D579" s="21"/>
    </row>
    <row r="580" spans="1:4">
      <c r="A580" s="21"/>
      <c r="B580" s="21"/>
      <c r="C580" s="21"/>
      <c r="D580" s="21"/>
    </row>
    <row r="581" spans="1:4">
      <c r="A581" s="21"/>
      <c r="B581" s="21"/>
      <c r="C581" s="21"/>
      <c r="D581" s="21"/>
    </row>
    <row r="582" spans="1:4">
      <c r="A582" s="21"/>
      <c r="B582" s="21"/>
      <c r="C582" s="21"/>
      <c r="D582" s="21"/>
    </row>
    <row r="583" spans="1:4">
      <c r="A583" s="21"/>
      <c r="B583" s="21"/>
      <c r="C583" s="21"/>
      <c r="D583" s="21"/>
    </row>
    <row r="584" spans="1:4">
      <c r="A584" s="21"/>
      <c r="B584" s="21"/>
      <c r="C584" s="21"/>
      <c r="D584" s="21"/>
    </row>
    <row r="585" spans="1:4">
      <c r="A585" s="21"/>
      <c r="B585" s="21"/>
      <c r="C585" s="21"/>
      <c r="D585" s="21"/>
    </row>
    <row r="586" spans="1:4">
      <c r="A586" s="21"/>
      <c r="B586" s="21"/>
      <c r="C586" s="21"/>
      <c r="D586" s="21"/>
    </row>
    <row r="587" spans="1:4">
      <c r="A587" s="21"/>
      <c r="B587" s="21"/>
      <c r="C587" s="21"/>
      <c r="D587" s="21"/>
    </row>
    <row r="588" spans="1:4">
      <c r="A588" s="21"/>
      <c r="B588" s="21"/>
      <c r="C588" s="21"/>
      <c r="D588" s="21"/>
    </row>
    <row r="589" spans="1:4">
      <c r="A589" s="21"/>
      <c r="B589" s="21"/>
      <c r="C589" s="21"/>
      <c r="D589" s="21"/>
    </row>
    <row r="590" spans="1:4">
      <c r="A590" s="21"/>
      <c r="B590" s="21"/>
      <c r="C590" s="21"/>
      <c r="D590" s="21"/>
    </row>
    <row r="591" spans="1:4">
      <c r="A591" s="21"/>
      <c r="B591" s="21"/>
      <c r="C591" s="21"/>
      <c r="D591" s="21"/>
    </row>
    <row r="592" spans="1:4">
      <c r="A592" s="21"/>
      <c r="B592" s="21"/>
      <c r="C592" s="21"/>
      <c r="D592" s="21"/>
    </row>
    <row r="593" spans="1:4">
      <c r="A593" s="21"/>
      <c r="B593" s="21"/>
      <c r="C593" s="21"/>
      <c r="D593" s="21"/>
    </row>
    <row r="594" spans="1:4">
      <c r="A594" s="21"/>
      <c r="B594" s="21"/>
      <c r="C594" s="21"/>
      <c r="D594" s="21"/>
    </row>
    <row r="595" spans="1:4">
      <c r="A595" s="21"/>
      <c r="B595" s="21"/>
      <c r="C595" s="21"/>
      <c r="D595" s="21"/>
    </row>
    <row r="596" spans="1:4">
      <c r="A596" s="21"/>
      <c r="B596" s="21"/>
      <c r="C596" s="21"/>
      <c r="D596" s="21"/>
    </row>
    <row r="597" spans="1:4">
      <c r="A597" s="21"/>
      <c r="B597" s="21"/>
      <c r="C597" s="21"/>
      <c r="D597" s="21"/>
    </row>
    <row r="598" spans="1:4">
      <c r="A598" s="21"/>
      <c r="B598" s="21"/>
      <c r="C598" s="21"/>
      <c r="D598" s="21"/>
    </row>
    <row r="599" spans="1:4">
      <c r="A599" s="21"/>
      <c r="B599" s="21"/>
      <c r="C599" s="21"/>
      <c r="D599" s="21"/>
    </row>
    <row r="600" spans="1:4">
      <c r="A600" s="21"/>
      <c r="B600" s="21"/>
      <c r="C600" s="21"/>
      <c r="D600" s="21"/>
    </row>
    <row r="601" spans="1:4">
      <c r="A601" s="21"/>
      <c r="B601" s="21"/>
      <c r="C601" s="21"/>
      <c r="D601" s="21"/>
    </row>
    <row r="602" spans="1:4">
      <c r="A602" s="21"/>
      <c r="B602" s="21"/>
      <c r="C602" s="21"/>
      <c r="D602" s="21"/>
    </row>
    <row r="603" spans="1:4">
      <c r="A603" s="21"/>
      <c r="B603" s="21"/>
      <c r="C603" s="21"/>
      <c r="D603" s="21"/>
    </row>
    <row r="604" spans="1:4">
      <c r="A604" s="21"/>
      <c r="B604" s="21"/>
      <c r="C604" s="21"/>
      <c r="D604" s="21"/>
    </row>
    <row r="605" spans="1:4">
      <c r="A605" s="21"/>
      <c r="B605" s="21"/>
      <c r="C605" s="21"/>
      <c r="D605" s="21"/>
    </row>
    <row r="606" spans="1:4">
      <c r="A606" s="21"/>
      <c r="B606" s="21"/>
      <c r="C606" s="21"/>
      <c r="D606" s="21"/>
    </row>
    <row r="607" spans="1:4">
      <c r="A607" s="21"/>
      <c r="B607" s="21"/>
      <c r="C607" s="21"/>
      <c r="D607" s="21"/>
    </row>
    <row r="608" spans="1:4">
      <c r="A608" s="21"/>
      <c r="B608" s="21"/>
      <c r="C608" s="21"/>
      <c r="D608" s="21"/>
    </row>
    <row r="609" spans="1:4">
      <c r="A609" s="21"/>
      <c r="B609" s="21"/>
      <c r="C609" s="21"/>
      <c r="D609" s="21"/>
    </row>
    <row r="610" spans="1:4">
      <c r="A610" s="21"/>
      <c r="B610" s="21"/>
      <c r="C610" s="21"/>
      <c r="D610" s="21"/>
    </row>
    <row r="611" spans="1:4">
      <c r="A611" s="21"/>
      <c r="B611" s="21"/>
      <c r="C611" s="21"/>
      <c r="D611" s="21"/>
    </row>
    <row r="612" spans="1:4">
      <c r="A612" s="21"/>
      <c r="B612" s="21"/>
      <c r="C612" s="21"/>
      <c r="D612" s="21"/>
    </row>
    <row r="613" spans="1:4">
      <c r="A613" s="21"/>
      <c r="B613" s="21"/>
      <c r="C613" s="21"/>
      <c r="D613" s="21"/>
    </row>
    <row r="614" spans="1:4">
      <c r="A614" s="21"/>
      <c r="B614" s="21"/>
      <c r="C614" s="21"/>
      <c r="D614" s="21"/>
    </row>
    <row r="615" spans="1:4">
      <c r="A615" s="21"/>
      <c r="B615" s="21"/>
      <c r="C615" s="21"/>
      <c r="D615" s="21"/>
    </row>
    <row r="616" spans="1:4">
      <c r="A616" s="21"/>
      <c r="B616" s="21"/>
      <c r="C616" s="21"/>
      <c r="D616" s="21"/>
    </row>
    <row r="617" spans="1:4">
      <c r="A617" s="21"/>
      <c r="B617" s="21"/>
      <c r="C617" s="21"/>
      <c r="D617" s="21"/>
    </row>
    <row r="618" spans="1:4">
      <c r="A618" s="21"/>
      <c r="B618" s="21"/>
      <c r="C618" s="21"/>
      <c r="D618" s="21"/>
    </row>
    <row r="619" spans="1:4">
      <c r="A619" s="21"/>
      <c r="B619" s="21"/>
      <c r="C619" s="21"/>
      <c r="D619" s="21"/>
    </row>
    <row r="620" spans="1:4">
      <c r="A620" s="21"/>
      <c r="B620" s="21"/>
      <c r="C620" s="21"/>
      <c r="D620" s="21"/>
    </row>
    <row r="621" spans="1:4">
      <c r="A621" s="21"/>
      <c r="B621" s="21"/>
      <c r="C621" s="21"/>
      <c r="D621" s="21"/>
    </row>
    <row r="622" spans="1:4">
      <c r="A622" s="21"/>
      <c r="B622" s="21"/>
      <c r="C622" s="21"/>
      <c r="D622" s="21"/>
    </row>
    <row r="623" spans="1:4">
      <c r="A623" s="21"/>
      <c r="B623" s="21"/>
      <c r="C623" s="21"/>
      <c r="D623" s="21"/>
    </row>
    <row r="624" spans="1:4">
      <c r="A624" s="21"/>
      <c r="B624" s="21"/>
      <c r="C624" s="21"/>
      <c r="D624" s="21"/>
    </row>
    <row r="625" spans="1:4">
      <c r="A625" s="21"/>
      <c r="B625" s="21"/>
      <c r="C625" s="21"/>
      <c r="D625" s="21"/>
    </row>
    <row r="626" spans="1:4">
      <c r="A626" s="21"/>
      <c r="B626" s="21"/>
      <c r="C626" s="21"/>
      <c r="D626" s="21"/>
    </row>
    <row r="627" spans="1:4">
      <c r="A627" s="21"/>
      <c r="B627" s="21"/>
      <c r="C627" s="21"/>
      <c r="D627" s="21"/>
    </row>
    <row r="628" spans="1:4">
      <c r="A628" s="21"/>
      <c r="B628" s="21"/>
      <c r="C628" s="21"/>
      <c r="D628" s="21"/>
    </row>
    <row r="629" spans="1:4">
      <c r="A629" s="21"/>
      <c r="B629" s="21"/>
      <c r="C629" s="21"/>
      <c r="D629" s="21"/>
    </row>
    <row r="630" spans="1:4">
      <c r="A630" s="21"/>
      <c r="B630" s="21"/>
      <c r="C630" s="21"/>
      <c r="D630" s="21"/>
    </row>
    <row r="631" spans="1:4">
      <c r="A631" s="21"/>
      <c r="B631" s="21"/>
      <c r="C631" s="21"/>
      <c r="D631" s="21"/>
    </row>
    <row r="632" spans="1:4">
      <c r="A632" s="21"/>
      <c r="B632" s="21"/>
      <c r="C632" s="21"/>
      <c r="D632" s="21"/>
    </row>
    <row r="633" spans="1:4">
      <c r="A633" s="21"/>
      <c r="B633" s="21"/>
      <c r="C633" s="21"/>
      <c r="D633" s="21"/>
    </row>
    <row r="634" spans="1:4">
      <c r="A634" s="21"/>
      <c r="B634" s="21"/>
      <c r="C634" s="21"/>
      <c r="D634" s="21"/>
    </row>
    <row r="635" spans="1:4">
      <c r="A635" s="21"/>
      <c r="B635" s="21"/>
      <c r="C635" s="21"/>
      <c r="D635" s="21"/>
    </row>
    <row r="636" spans="1:4">
      <c r="A636" s="21"/>
      <c r="B636" s="21"/>
      <c r="C636" s="21"/>
      <c r="D636" s="21"/>
    </row>
    <row r="637" spans="1:4">
      <c r="A637" s="21"/>
      <c r="B637" s="21"/>
      <c r="C637" s="21"/>
      <c r="D637" s="21"/>
    </row>
    <row r="638" spans="1:4">
      <c r="A638" s="21"/>
      <c r="B638" s="21"/>
      <c r="C638" s="21"/>
      <c r="D638" s="21"/>
    </row>
    <row r="639" spans="1:4">
      <c r="A639" s="21"/>
      <c r="B639" s="21"/>
      <c r="C639" s="21"/>
      <c r="D639" s="21"/>
    </row>
    <row r="640" spans="1:4">
      <c r="A640" s="21"/>
      <c r="B640" s="21"/>
      <c r="C640" s="21"/>
      <c r="D640" s="21"/>
    </row>
    <row r="641" spans="1:4">
      <c r="A641" s="21"/>
      <c r="B641" s="21"/>
      <c r="C641" s="21"/>
      <c r="D641" s="21"/>
    </row>
    <row r="642" spans="1:4">
      <c r="A642" s="21"/>
      <c r="B642" s="21"/>
      <c r="C642" s="21"/>
      <c r="D642" s="21"/>
    </row>
    <row r="643" spans="1:4">
      <c r="A643" s="21"/>
      <c r="B643" s="21"/>
      <c r="C643" s="21"/>
      <c r="D643" s="21"/>
    </row>
    <row r="644" spans="1:4">
      <c r="A644" s="21"/>
      <c r="B644" s="21"/>
      <c r="C644" s="21"/>
      <c r="D644" s="21"/>
    </row>
    <row r="645" spans="1:4">
      <c r="A645" s="21"/>
      <c r="B645" s="21"/>
      <c r="C645" s="21"/>
      <c r="D645" s="21"/>
    </row>
    <row r="646" spans="1:4">
      <c r="A646" s="21"/>
      <c r="B646" s="21"/>
      <c r="C646" s="21"/>
      <c r="D646" s="21"/>
    </row>
    <row r="647" spans="1:4">
      <c r="A647" s="21"/>
      <c r="B647" s="21"/>
      <c r="C647" s="21"/>
      <c r="D647" s="21"/>
    </row>
    <row r="648" spans="1:4">
      <c r="A648" s="21"/>
      <c r="B648" s="21"/>
      <c r="C648" s="21"/>
      <c r="D648" s="21"/>
    </row>
    <row r="649" spans="1:4">
      <c r="A649" s="21"/>
      <c r="B649" s="21"/>
      <c r="C649" s="21"/>
      <c r="D649" s="21"/>
    </row>
    <row r="650" spans="1:4">
      <c r="A650" s="21"/>
      <c r="B650" s="21"/>
      <c r="C650" s="21"/>
      <c r="D650" s="21"/>
    </row>
    <row r="651" spans="1:4">
      <c r="A651" s="21"/>
      <c r="B651" s="21"/>
      <c r="C651" s="21"/>
      <c r="D651" s="21"/>
    </row>
    <row r="652" spans="1:4">
      <c r="A652" s="21"/>
      <c r="B652" s="21"/>
      <c r="C652" s="21"/>
      <c r="D652" s="21"/>
    </row>
    <row r="653" spans="1:4">
      <c r="A653" s="21"/>
      <c r="B653" s="21"/>
      <c r="C653" s="21"/>
      <c r="D653" s="21"/>
    </row>
    <row r="654" spans="1:4">
      <c r="A654" s="21"/>
      <c r="B654" s="21"/>
      <c r="C654" s="21"/>
      <c r="D654" s="21"/>
    </row>
    <row r="655" spans="1:4">
      <c r="A655" s="21"/>
      <c r="B655" s="21"/>
      <c r="C655" s="21"/>
      <c r="D655" s="21"/>
    </row>
    <row r="656" spans="1:4">
      <c r="A656" s="21"/>
      <c r="B656" s="21"/>
      <c r="C656" s="21"/>
      <c r="D656" s="21"/>
    </row>
    <row r="657" spans="1:4">
      <c r="A657" s="21"/>
      <c r="B657" s="21"/>
      <c r="C657" s="21"/>
      <c r="D657" s="21"/>
    </row>
    <row r="658" spans="1:4">
      <c r="A658" s="21"/>
      <c r="B658" s="21"/>
      <c r="C658" s="21"/>
      <c r="D658" s="21"/>
    </row>
    <row r="659" spans="1:4">
      <c r="A659" s="21"/>
      <c r="B659" s="21"/>
      <c r="C659" s="21"/>
      <c r="D659" s="21"/>
    </row>
    <row r="660" spans="1:4">
      <c r="A660" s="21"/>
      <c r="B660" s="21"/>
      <c r="C660" s="21"/>
      <c r="D660" s="21"/>
    </row>
    <row r="661" spans="1:4">
      <c r="A661" s="21"/>
      <c r="B661" s="21"/>
      <c r="C661" s="21"/>
      <c r="D661" s="21"/>
    </row>
    <row r="662" spans="1:4">
      <c r="A662" s="21"/>
      <c r="B662" s="21"/>
      <c r="C662" s="21"/>
      <c r="D662" s="21"/>
    </row>
    <row r="663" spans="1:4">
      <c r="A663" s="21"/>
      <c r="B663" s="21"/>
      <c r="C663" s="21"/>
      <c r="D663" s="21"/>
    </row>
    <row r="664" spans="1:4">
      <c r="A664" s="21"/>
      <c r="B664" s="21"/>
      <c r="C664" s="21"/>
      <c r="D664" s="21"/>
    </row>
    <row r="665" spans="1:4">
      <c r="A665" s="21"/>
      <c r="B665" s="21"/>
      <c r="C665" s="21"/>
      <c r="D665" s="21"/>
    </row>
    <row r="666" spans="1:4">
      <c r="A666" s="21"/>
      <c r="B666" s="21"/>
      <c r="C666" s="21"/>
      <c r="D666" s="21"/>
    </row>
    <row r="667" spans="1:4">
      <c r="A667" s="21"/>
      <c r="B667" s="21"/>
      <c r="C667" s="21"/>
      <c r="D667" s="21"/>
    </row>
    <row r="668" spans="1:4">
      <c r="A668" s="21"/>
      <c r="B668" s="21"/>
      <c r="C668" s="21"/>
      <c r="D668" s="21"/>
    </row>
    <row r="669" spans="1:4">
      <c r="A669" s="21"/>
      <c r="B669" s="21"/>
      <c r="C669" s="21"/>
      <c r="D669" s="21"/>
    </row>
    <row r="670" spans="1:4">
      <c r="A670" s="21"/>
      <c r="B670" s="21"/>
      <c r="C670" s="21"/>
      <c r="D670" s="21"/>
    </row>
    <row r="671" spans="1:4">
      <c r="A671" s="21"/>
      <c r="B671" s="21"/>
      <c r="C671" s="21"/>
      <c r="D671" s="21"/>
    </row>
    <row r="672" spans="1:4">
      <c r="A672" s="21"/>
      <c r="B672" s="21"/>
      <c r="C672" s="21"/>
      <c r="D672" s="21"/>
    </row>
    <row r="673" spans="1:4">
      <c r="A673" s="21"/>
      <c r="B673" s="21"/>
      <c r="C673" s="21"/>
      <c r="D673" s="21"/>
    </row>
    <row r="674" spans="1:4">
      <c r="A674" s="21"/>
      <c r="B674" s="21"/>
      <c r="C674" s="21"/>
      <c r="D674" s="21"/>
    </row>
    <row r="675" spans="1:4">
      <c r="A675" s="21"/>
      <c r="B675" s="21"/>
      <c r="C675" s="21"/>
      <c r="D675" s="21"/>
    </row>
    <row r="676" spans="1:4">
      <c r="A676" s="21"/>
      <c r="B676" s="21"/>
      <c r="C676" s="21"/>
      <c r="D676" s="21"/>
    </row>
    <row r="677" spans="1:4">
      <c r="A677" s="21"/>
      <c r="B677" s="21"/>
      <c r="C677" s="21"/>
      <c r="D677" s="21"/>
    </row>
    <row r="678" spans="1:4">
      <c r="A678" s="21"/>
      <c r="B678" s="21"/>
      <c r="C678" s="21"/>
      <c r="D678" s="21"/>
    </row>
    <row r="679" spans="1:4">
      <c r="A679" s="21"/>
      <c r="B679" s="21"/>
      <c r="C679" s="21"/>
      <c r="D679" s="21"/>
    </row>
    <row r="680" spans="1:4">
      <c r="A680" s="21"/>
      <c r="B680" s="21"/>
      <c r="C680" s="21"/>
      <c r="D680" s="21"/>
    </row>
    <row r="681" spans="1:4">
      <c r="A681" s="21"/>
      <c r="B681" s="21"/>
      <c r="C681" s="21"/>
      <c r="D681" s="21"/>
    </row>
    <row r="682" spans="1:4">
      <c r="A682" s="21"/>
      <c r="B682" s="21"/>
      <c r="C682" s="21"/>
      <c r="D682" s="21"/>
    </row>
    <row r="683" spans="1:4">
      <c r="A683" s="21"/>
      <c r="B683" s="21"/>
      <c r="C683" s="21"/>
      <c r="D683" s="21"/>
    </row>
    <row r="684" spans="1:4">
      <c r="A684" s="21"/>
      <c r="B684" s="21"/>
      <c r="C684" s="21"/>
      <c r="D684" s="21"/>
    </row>
    <row r="685" spans="1:4">
      <c r="A685" s="21"/>
      <c r="B685" s="21"/>
      <c r="C685" s="21"/>
      <c r="D685" s="21"/>
    </row>
    <row r="686" spans="1:4">
      <c r="A686" s="21"/>
      <c r="B686" s="21"/>
      <c r="C686" s="21"/>
      <c r="D686" s="21"/>
    </row>
    <row r="687" spans="1:4">
      <c r="A687" s="21"/>
      <c r="B687" s="21"/>
      <c r="C687" s="21"/>
      <c r="D687" s="21"/>
    </row>
    <row r="688" spans="1:4">
      <c r="A688" s="21"/>
      <c r="B688" s="21"/>
      <c r="C688" s="21"/>
      <c r="D688" s="21"/>
    </row>
    <row r="689" spans="1:4">
      <c r="A689" s="21"/>
      <c r="B689" s="21"/>
      <c r="C689" s="21"/>
      <c r="D689" s="21"/>
    </row>
    <row r="690" spans="1:4">
      <c r="A690" s="21"/>
      <c r="B690" s="21"/>
      <c r="C690" s="21"/>
      <c r="D690" s="21"/>
    </row>
    <row r="691" spans="1:4">
      <c r="A691" s="21"/>
      <c r="B691" s="21"/>
      <c r="C691" s="21"/>
      <c r="D691" s="21"/>
    </row>
    <row r="692" spans="1:4">
      <c r="A692" s="21"/>
      <c r="B692" s="21"/>
      <c r="C692" s="21"/>
      <c r="D692" s="21"/>
    </row>
    <row r="693" spans="1:4">
      <c r="A693" s="21"/>
      <c r="B693" s="21"/>
      <c r="C693" s="21"/>
      <c r="D693" s="21"/>
    </row>
    <row r="694" spans="1:4">
      <c r="A694" s="21"/>
      <c r="B694" s="21"/>
      <c r="C694" s="21"/>
      <c r="D694" s="21"/>
    </row>
    <row r="695" spans="1:4">
      <c r="A695" s="21"/>
      <c r="B695" s="21"/>
      <c r="C695" s="21"/>
      <c r="D695" s="21"/>
    </row>
    <row r="696" spans="1:4">
      <c r="A696" s="21"/>
      <c r="B696" s="21"/>
      <c r="C696" s="21"/>
      <c r="D696" s="21"/>
    </row>
    <row r="697" spans="1:4">
      <c r="A697" s="21"/>
      <c r="B697" s="21"/>
      <c r="C697" s="21"/>
      <c r="D697" s="21"/>
    </row>
    <row r="698" spans="1:4">
      <c r="A698" s="21"/>
      <c r="B698" s="21"/>
      <c r="C698" s="21"/>
      <c r="D698" s="21"/>
    </row>
    <row r="699" spans="1:4">
      <c r="A699" s="21"/>
      <c r="B699" s="21"/>
      <c r="C699" s="21"/>
      <c r="D699" s="21"/>
    </row>
    <row r="700" spans="1:4">
      <c r="A700" s="21"/>
      <c r="B700" s="21"/>
      <c r="C700" s="21"/>
      <c r="D700" s="21"/>
    </row>
    <row r="701" spans="1:4">
      <c r="A701" s="21"/>
      <c r="B701" s="21"/>
      <c r="C701" s="21"/>
      <c r="D701" s="21"/>
    </row>
    <row r="702" spans="1:4">
      <c r="A702" s="21"/>
      <c r="B702" s="21"/>
      <c r="C702" s="21"/>
      <c r="D702" s="21"/>
    </row>
    <row r="703" spans="1:4">
      <c r="A703" s="21"/>
      <c r="B703" s="21"/>
      <c r="C703" s="21"/>
      <c r="D703" s="21"/>
    </row>
    <row r="704" spans="1:4">
      <c r="A704" s="21"/>
      <c r="B704" s="21"/>
      <c r="C704" s="21"/>
      <c r="D704" s="21"/>
    </row>
    <row r="705" spans="1:4">
      <c r="A705" s="21"/>
      <c r="B705" s="21"/>
      <c r="C705" s="21"/>
      <c r="D705" s="21"/>
    </row>
    <row r="706" spans="1:4">
      <c r="A706" s="21"/>
      <c r="B706" s="21"/>
      <c r="C706" s="21"/>
      <c r="D706" s="21"/>
    </row>
    <row r="707" spans="1:4">
      <c r="A707" s="21"/>
      <c r="B707" s="21"/>
      <c r="C707" s="21"/>
      <c r="D707" s="21"/>
    </row>
    <row r="708" spans="1:4">
      <c r="A708" s="21"/>
      <c r="B708" s="21"/>
      <c r="C708" s="21"/>
      <c r="D708" s="21"/>
    </row>
    <row r="709" spans="1:4">
      <c r="A709" s="21"/>
      <c r="B709" s="21"/>
      <c r="C709" s="21"/>
      <c r="D709" s="21"/>
    </row>
    <row r="710" spans="1:4">
      <c r="A710" s="21"/>
      <c r="B710" s="21"/>
      <c r="C710" s="21"/>
      <c r="D710" s="21"/>
    </row>
    <row r="711" spans="1:4">
      <c r="A711" s="21"/>
      <c r="B711" s="21"/>
      <c r="C711" s="21"/>
      <c r="D711" s="21"/>
    </row>
    <row r="712" spans="1:4">
      <c r="A712" s="21"/>
      <c r="B712" s="21"/>
      <c r="C712" s="21"/>
      <c r="D712" s="21"/>
    </row>
    <row r="713" spans="1:4">
      <c r="A713" s="21"/>
      <c r="B713" s="21"/>
      <c r="C713" s="21"/>
      <c r="D713" s="21"/>
    </row>
    <row r="714" spans="1:4">
      <c r="A714" s="21"/>
      <c r="B714" s="21"/>
      <c r="C714" s="21"/>
      <c r="D714" s="21"/>
    </row>
    <row r="715" spans="1:4">
      <c r="A715" s="21"/>
      <c r="B715" s="21"/>
      <c r="C715" s="21"/>
      <c r="D715" s="21"/>
    </row>
    <row r="716" spans="1:4">
      <c r="A716" s="21"/>
      <c r="B716" s="21"/>
      <c r="C716" s="21"/>
      <c r="D716" s="21"/>
    </row>
    <row r="717" spans="1:4">
      <c r="A717" s="21"/>
      <c r="B717" s="21"/>
      <c r="C717" s="21"/>
      <c r="D717" s="21"/>
    </row>
    <row r="718" spans="1:4">
      <c r="A718" s="21"/>
      <c r="B718" s="21"/>
      <c r="C718" s="21"/>
      <c r="D718" s="21"/>
    </row>
    <row r="719" spans="1:4">
      <c r="A719" s="21"/>
      <c r="B719" s="21"/>
      <c r="C719" s="21"/>
      <c r="D719" s="21"/>
    </row>
    <row r="720" spans="1:4">
      <c r="A720" s="21"/>
      <c r="B720" s="21"/>
      <c r="C720" s="21"/>
      <c r="D720" s="21"/>
    </row>
    <row r="721" spans="1:4">
      <c r="A721" s="21"/>
      <c r="B721" s="21"/>
      <c r="C721" s="21"/>
      <c r="D721" s="21"/>
    </row>
    <row r="722" spans="1:4">
      <c r="A722" s="21"/>
      <c r="B722" s="21"/>
      <c r="C722" s="21"/>
      <c r="D722" s="21"/>
    </row>
    <row r="723" spans="1:4">
      <c r="A723" s="21"/>
      <c r="B723" s="21"/>
      <c r="C723" s="21"/>
      <c r="D723" s="21"/>
    </row>
    <row r="724" spans="1:4">
      <c r="A724" s="21"/>
      <c r="B724" s="21"/>
      <c r="C724" s="21"/>
      <c r="D724" s="21"/>
    </row>
    <row r="725" spans="1:4">
      <c r="A725" s="21"/>
      <c r="B725" s="21"/>
      <c r="C725" s="21"/>
      <c r="D725" s="21"/>
    </row>
    <row r="726" spans="1:4">
      <c r="A726" s="21"/>
      <c r="B726" s="21"/>
      <c r="C726" s="21"/>
      <c r="D726" s="21"/>
    </row>
    <row r="727" spans="1:4">
      <c r="A727" s="21"/>
      <c r="B727" s="21"/>
      <c r="C727" s="21"/>
      <c r="D727" s="21"/>
    </row>
    <row r="728" spans="1:4">
      <c r="A728" s="21"/>
      <c r="B728" s="21"/>
      <c r="C728" s="21"/>
      <c r="D728" s="21"/>
    </row>
    <row r="729" spans="1:4">
      <c r="A729" s="21"/>
      <c r="B729" s="21"/>
      <c r="C729" s="21"/>
      <c r="D729" s="21"/>
    </row>
    <row r="730" spans="1:4">
      <c r="A730" s="21"/>
      <c r="B730" s="21"/>
      <c r="C730" s="21"/>
      <c r="D730" s="21"/>
    </row>
    <row r="731" spans="1:4">
      <c r="A731" s="21"/>
      <c r="B731" s="21"/>
      <c r="C731" s="21"/>
      <c r="D731" s="21"/>
    </row>
    <row r="732" spans="1:4">
      <c r="A732" s="21"/>
      <c r="B732" s="21"/>
      <c r="C732" s="21"/>
      <c r="D732" s="21"/>
    </row>
    <row r="733" spans="1:4">
      <c r="A733" s="21"/>
      <c r="B733" s="21"/>
      <c r="C733" s="21"/>
      <c r="D733" s="21"/>
    </row>
    <row r="734" spans="1:4">
      <c r="A734" s="21"/>
      <c r="B734" s="21"/>
      <c r="C734" s="21"/>
      <c r="D734" s="21"/>
    </row>
    <row r="735" spans="1:4">
      <c r="A735" s="21"/>
      <c r="B735" s="21"/>
      <c r="C735" s="21"/>
      <c r="D735" s="21"/>
    </row>
    <row r="736" spans="1:4">
      <c r="A736" s="21"/>
      <c r="B736" s="21"/>
      <c r="C736" s="21"/>
      <c r="D736" s="21"/>
    </row>
    <row r="737" spans="1:4">
      <c r="A737" s="21"/>
      <c r="B737" s="21"/>
      <c r="C737" s="21"/>
      <c r="D737" s="21"/>
    </row>
    <row r="738" spans="1:4">
      <c r="A738" s="21"/>
      <c r="B738" s="21"/>
      <c r="C738" s="21"/>
      <c r="D738" s="21"/>
    </row>
    <row r="739" spans="1:4">
      <c r="A739" s="21"/>
      <c r="B739" s="21"/>
      <c r="C739" s="21"/>
      <c r="D739" s="21"/>
    </row>
    <row r="740" spans="1:4">
      <c r="A740" s="21"/>
      <c r="B740" s="21"/>
      <c r="C740" s="21"/>
      <c r="D740" s="21"/>
    </row>
    <row r="741" spans="1:4">
      <c r="A741" s="21"/>
      <c r="B741" s="21"/>
      <c r="C741" s="21"/>
      <c r="D741" s="21"/>
    </row>
    <row r="742" spans="1:4">
      <c r="A742" s="21"/>
      <c r="B742" s="21"/>
      <c r="C742" s="21"/>
      <c r="D742" s="21"/>
    </row>
    <row r="743" spans="1:4">
      <c r="A743" s="21"/>
      <c r="B743" s="21"/>
      <c r="C743" s="21"/>
      <c r="D743" s="21"/>
    </row>
    <row r="744" spans="1:4">
      <c r="A744" s="21"/>
      <c r="B744" s="21"/>
      <c r="C744" s="21"/>
      <c r="D744" s="21"/>
    </row>
    <row r="745" spans="1:4">
      <c r="A745" s="21"/>
      <c r="B745" s="21"/>
      <c r="C745" s="21"/>
      <c r="D745" s="21"/>
    </row>
    <row r="746" spans="1:4">
      <c r="A746" s="21"/>
      <c r="B746" s="21"/>
      <c r="C746" s="21"/>
      <c r="D746" s="21"/>
    </row>
    <row r="747" spans="1:4">
      <c r="A747" s="21"/>
      <c r="B747" s="21"/>
      <c r="C747" s="21"/>
      <c r="D747" s="21"/>
    </row>
    <row r="748" spans="1:4">
      <c r="A748" s="21"/>
      <c r="B748" s="21"/>
      <c r="C748" s="21"/>
      <c r="D748" s="21"/>
    </row>
    <row r="749" spans="1:4">
      <c r="A749" s="21"/>
      <c r="B749" s="21"/>
      <c r="C749" s="21"/>
      <c r="D749" s="21"/>
    </row>
    <row r="750" spans="1:4">
      <c r="A750" s="21"/>
      <c r="B750" s="21"/>
      <c r="C750" s="21"/>
      <c r="D750" s="21"/>
    </row>
    <row r="751" spans="1:4">
      <c r="A751" s="21"/>
      <c r="B751" s="21"/>
      <c r="C751" s="21"/>
      <c r="D751" s="21"/>
    </row>
    <row r="752" spans="1:4">
      <c r="A752" s="21"/>
      <c r="B752" s="21"/>
      <c r="C752" s="21"/>
      <c r="D752" s="21"/>
    </row>
    <row r="753" spans="1:4">
      <c r="A753" s="21"/>
      <c r="B753" s="21"/>
      <c r="C753" s="21"/>
      <c r="D753" s="21"/>
    </row>
    <row r="754" spans="1:4">
      <c r="A754" s="21"/>
      <c r="B754" s="21"/>
      <c r="C754" s="21"/>
      <c r="D754" s="21"/>
    </row>
    <row r="755" spans="1:4">
      <c r="A755" s="21"/>
      <c r="B755" s="21"/>
      <c r="C755" s="21"/>
      <c r="D755" s="21"/>
    </row>
    <row r="756" spans="1:4">
      <c r="A756" s="21"/>
      <c r="B756" s="21"/>
      <c r="C756" s="21"/>
      <c r="D756" s="21"/>
    </row>
    <row r="757" spans="1:4">
      <c r="A757" s="21"/>
      <c r="B757" s="21"/>
      <c r="C757" s="21"/>
      <c r="D757" s="21"/>
    </row>
    <row r="758" spans="1:4">
      <c r="A758" s="21"/>
      <c r="B758" s="21"/>
      <c r="C758" s="21"/>
      <c r="D758" s="21"/>
    </row>
    <row r="759" spans="1:4">
      <c r="A759" s="21"/>
      <c r="B759" s="21"/>
      <c r="C759" s="21"/>
      <c r="D759" s="21"/>
    </row>
    <row r="760" spans="1:4">
      <c r="A760" s="21"/>
      <c r="B760" s="21"/>
      <c r="C760" s="21"/>
      <c r="D760" s="21"/>
    </row>
    <row r="761" spans="1:4">
      <c r="A761" s="21"/>
      <c r="B761" s="21"/>
      <c r="C761" s="21"/>
      <c r="D761" s="21"/>
    </row>
    <row r="762" spans="1:4">
      <c r="A762" s="21"/>
      <c r="B762" s="21"/>
      <c r="C762" s="21"/>
      <c r="D762" s="21"/>
    </row>
    <row r="763" spans="1:4">
      <c r="A763" s="21"/>
      <c r="B763" s="21"/>
      <c r="C763" s="21"/>
      <c r="D763" s="21"/>
    </row>
    <row r="764" spans="1:4">
      <c r="A764" s="21"/>
      <c r="B764" s="21"/>
      <c r="C764" s="21"/>
      <c r="D764" s="21"/>
    </row>
    <row r="765" spans="1:4">
      <c r="A765" s="21"/>
      <c r="B765" s="21"/>
      <c r="C765" s="21"/>
      <c r="D765" s="21"/>
    </row>
    <row r="766" spans="1:4">
      <c r="A766" s="21"/>
      <c r="B766" s="21"/>
      <c r="C766" s="21"/>
      <c r="D766" s="21"/>
    </row>
    <row r="767" spans="1:4">
      <c r="A767" s="21"/>
      <c r="B767" s="21"/>
      <c r="C767" s="21"/>
      <c r="D767" s="21"/>
    </row>
    <row r="768" spans="1:4">
      <c r="A768" s="21"/>
      <c r="B768" s="21"/>
      <c r="C768" s="21"/>
      <c r="D768" s="21"/>
    </row>
    <row r="769" spans="1:4">
      <c r="A769" s="21"/>
      <c r="B769" s="21"/>
      <c r="C769" s="21"/>
      <c r="D769" s="21"/>
    </row>
    <row r="770" spans="1:4">
      <c r="A770" s="21"/>
      <c r="B770" s="21"/>
      <c r="C770" s="21"/>
      <c r="D770" s="21"/>
    </row>
    <row r="771" spans="1:4">
      <c r="A771" s="21"/>
      <c r="B771" s="21"/>
      <c r="C771" s="21"/>
      <c r="D771" s="21"/>
    </row>
    <row r="772" spans="1:4">
      <c r="A772" s="21"/>
      <c r="B772" s="21"/>
      <c r="C772" s="21"/>
      <c r="D772" s="21"/>
    </row>
    <row r="773" spans="1:4">
      <c r="A773" s="21"/>
      <c r="B773" s="21"/>
      <c r="C773" s="21"/>
      <c r="D773" s="21"/>
    </row>
    <row r="774" spans="1:4">
      <c r="A774" s="21"/>
      <c r="B774" s="21"/>
      <c r="C774" s="21"/>
      <c r="D774" s="21"/>
    </row>
    <row r="775" spans="1:4">
      <c r="A775" s="21"/>
      <c r="B775" s="21"/>
      <c r="C775" s="21"/>
      <c r="D775" s="21"/>
    </row>
    <row r="776" spans="1:4">
      <c r="A776" s="21"/>
      <c r="B776" s="21"/>
      <c r="C776" s="21"/>
      <c r="D776" s="21"/>
    </row>
    <row r="777" spans="1:4">
      <c r="A777" s="21"/>
      <c r="B777" s="21"/>
      <c r="C777" s="21"/>
      <c r="D777" s="21"/>
    </row>
    <row r="778" spans="1:4">
      <c r="A778" s="21"/>
      <c r="B778" s="21"/>
      <c r="C778" s="21"/>
      <c r="D778" s="21"/>
    </row>
    <row r="779" spans="1:4">
      <c r="A779" s="21"/>
      <c r="B779" s="21"/>
      <c r="C779" s="21"/>
      <c r="D779" s="21"/>
    </row>
    <row r="780" spans="1:4">
      <c r="A780" s="21"/>
      <c r="B780" s="21"/>
      <c r="C780" s="21"/>
      <c r="D780" s="21"/>
    </row>
    <row r="781" spans="1:4">
      <c r="A781" s="21"/>
      <c r="B781" s="21"/>
      <c r="C781" s="21"/>
      <c r="D781" s="21"/>
    </row>
    <row r="782" spans="1:4">
      <c r="A782" s="21"/>
      <c r="B782" s="21"/>
      <c r="C782" s="21"/>
      <c r="D782" s="21"/>
    </row>
    <row r="783" spans="1:4">
      <c r="A783" s="21"/>
      <c r="B783" s="21"/>
      <c r="C783" s="21"/>
      <c r="D783" s="21"/>
    </row>
    <row r="784" spans="1:4">
      <c r="A784" s="21"/>
      <c r="B784" s="21"/>
      <c r="C784" s="21"/>
      <c r="D784" s="21"/>
    </row>
    <row r="785" spans="1:4">
      <c r="A785" s="21"/>
      <c r="B785" s="21"/>
      <c r="C785" s="21"/>
      <c r="D785" s="21"/>
    </row>
    <row r="786" spans="1:4">
      <c r="A786" s="21"/>
      <c r="B786" s="21"/>
      <c r="C786" s="21"/>
      <c r="D786" s="21"/>
    </row>
    <row r="787" spans="1:4">
      <c r="A787" s="21"/>
      <c r="B787" s="21"/>
      <c r="C787" s="21"/>
      <c r="D787" s="21"/>
    </row>
    <row r="788" spans="1:4">
      <c r="A788" s="21"/>
      <c r="B788" s="21"/>
      <c r="C788" s="21"/>
      <c r="D788" s="21"/>
    </row>
    <row r="789" spans="1:4">
      <c r="A789" s="21"/>
      <c r="B789" s="21"/>
      <c r="C789" s="21"/>
      <c r="D789" s="21"/>
    </row>
    <row r="790" spans="1:4">
      <c r="A790" s="21"/>
      <c r="B790" s="21"/>
      <c r="C790" s="21"/>
      <c r="D790" s="21"/>
    </row>
    <row r="791" spans="1:4">
      <c r="A791" s="21"/>
      <c r="B791" s="21"/>
      <c r="C791" s="21"/>
      <c r="D791" s="21"/>
    </row>
    <row r="792" spans="1:4">
      <c r="A792" s="21"/>
      <c r="B792" s="21"/>
      <c r="C792" s="21"/>
      <c r="D792" s="21"/>
    </row>
    <row r="793" spans="1:4">
      <c r="A793" s="21"/>
      <c r="B793" s="21"/>
      <c r="C793" s="21"/>
      <c r="D793" s="21"/>
    </row>
    <row r="794" spans="1:4">
      <c r="A794" s="21"/>
      <c r="B794" s="21"/>
      <c r="C794" s="21"/>
      <c r="D794" s="21"/>
    </row>
    <row r="795" spans="1:4">
      <c r="A795" s="21"/>
      <c r="B795" s="21"/>
      <c r="C795" s="21"/>
      <c r="D795" s="21"/>
    </row>
    <row r="796" spans="1:4">
      <c r="A796" s="21"/>
      <c r="B796" s="21"/>
      <c r="C796" s="21"/>
      <c r="D796" s="21"/>
    </row>
    <row r="797" spans="1:4">
      <c r="A797" s="21"/>
      <c r="B797" s="21"/>
      <c r="C797" s="21"/>
      <c r="D797" s="21"/>
    </row>
    <row r="798" spans="1:4">
      <c r="A798" s="21"/>
      <c r="B798" s="21"/>
      <c r="C798" s="21"/>
      <c r="D798" s="21"/>
    </row>
    <row r="799" spans="1:4">
      <c r="A799" s="21"/>
      <c r="B799" s="21"/>
      <c r="C799" s="21"/>
      <c r="D799" s="21"/>
    </row>
    <row r="800" spans="1:4">
      <c r="A800" s="21"/>
      <c r="B800" s="21"/>
      <c r="C800" s="21"/>
      <c r="D800" s="21"/>
    </row>
    <row r="801" spans="1:4">
      <c r="A801" s="21"/>
      <c r="B801" s="21"/>
      <c r="C801" s="21"/>
      <c r="D801" s="21"/>
    </row>
    <row r="802" spans="1:4">
      <c r="A802" s="21"/>
      <c r="B802" s="21"/>
      <c r="C802" s="21"/>
      <c r="D802" s="21"/>
    </row>
    <row r="803" spans="1:4">
      <c r="A803" s="21"/>
      <c r="B803" s="21"/>
      <c r="C803" s="21"/>
      <c r="D803" s="21"/>
    </row>
    <row r="804" spans="1:4">
      <c r="A804" s="21"/>
      <c r="B804" s="21"/>
      <c r="C804" s="21"/>
      <c r="D804" s="21"/>
    </row>
    <row r="805" spans="1:4">
      <c r="A805" s="21"/>
      <c r="B805" s="21"/>
      <c r="C805" s="21"/>
      <c r="D805" s="21"/>
    </row>
    <row r="806" spans="1:4">
      <c r="A806" s="21"/>
      <c r="B806" s="21"/>
      <c r="C806" s="21"/>
      <c r="D806" s="21"/>
    </row>
    <row r="807" spans="1:4">
      <c r="A807" s="21"/>
      <c r="B807" s="21"/>
      <c r="C807" s="21"/>
      <c r="D807" s="21"/>
    </row>
    <row r="808" spans="1:4">
      <c r="A808" s="21"/>
      <c r="B808" s="21"/>
      <c r="C808" s="21"/>
      <c r="D808" s="21"/>
    </row>
    <row r="809" spans="1:4">
      <c r="A809" s="21"/>
      <c r="B809" s="21"/>
      <c r="C809" s="21"/>
      <c r="D809" s="21"/>
    </row>
    <row r="810" spans="1:4">
      <c r="A810" s="21"/>
      <c r="B810" s="21"/>
      <c r="C810" s="21"/>
      <c r="D810" s="21"/>
    </row>
    <row r="811" spans="1:4">
      <c r="A811" s="21"/>
      <c r="B811" s="21"/>
      <c r="C811" s="21"/>
      <c r="D811" s="21"/>
    </row>
    <row r="812" spans="1:4">
      <c r="A812" s="21"/>
      <c r="B812" s="21"/>
      <c r="C812" s="21"/>
      <c r="D812" s="21"/>
    </row>
    <row r="813" spans="1:4">
      <c r="A813" s="21"/>
      <c r="B813" s="21"/>
      <c r="C813" s="21"/>
      <c r="D813" s="21"/>
    </row>
    <row r="814" spans="1:4">
      <c r="A814" s="21"/>
      <c r="B814" s="21"/>
      <c r="C814" s="21"/>
      <c r="D814" s="21"/>
    </row>
    <row r="815" spans="1:4">
      <c r="A815" s="21"/>
      <c r="B815" s="21"/>
      <c r="C815" s="21"/>
      <c r="D815" s="21"/>
    </row>
    <row r="816" spans="1:4">
      <c r="A816" s="21"/>
      <c r="B816" s="21"/>
      <c r="C816" s="21"/>
      <c r="D816" s="21"/>
    </row>
    <row r="817" spans="1:4">
      <c r="A817" s="21"/>
      <c r="B817" s="21"/>
      <c r="C817" s="21"/>
      <c r="D817" s="21"/>
    </row>
    <row r="818" spans="1:4">
      <c r="A818" s="21"/>
      <c r="B818" s="21"/>
      <c r="C818" s="21"/>
      <c r="D818" s="21"/>
    </row>
    <row r="819" spans="1:4">
      <c r="A819" s="21"/>
      <c r="B819" s="21"/>
      <c r="C819" s="21"/>
      <c r="D819" s="21"/>
    </row>
    <row r="820" spans="1:4">
      <c r="A820" s="21"/>
      <c r="B820" s="21"/>
      <c r="C820" s="21"/>
      <c r="D820" s="21"/>
    </row>
    <row r="821" spans="1:4">
      <c r="A821" s="21"/>
      <c r="B821" s="21"/>
      <c r="C821" s="21"/>
      <c r="D821" s="21"/>
    </row>
    <row r="822" spans="1:4">
      <c r="A822" s="21"/>
      <c r="B822" s="21"/>
      <c r="C822" s="21"/>
      <c r="D822" s="21"/>
    </row>
    <row r="823" spans="1:4">
      <c r="A823" s="21"/>
      <c r="B823" s="21"/>
      <c r="C823" s="21"/>
      <c r="D823" s="21"/>
    </row>
    <row r="824" spans="1:4">
      <c r="A824" s="21"/>
      <c r="B824" s="21"/>
      <c r="C824" s="21"/>
      <c r="D824" s="21"/>
    </row>
    <row r="825" spans="1:4">
      <c r="A825" s="21"/>
      <c r="B825" s="21"/>
      <c r="C825" s="21"/>
      <c r="D825" s="21"/>
    </row>
    <row r="826" spans="1:4">
      <c r="A826" s="21"/>
      <c r="B826" s="21"/>
      <c r="C826" s="21"/>
      <c r="D826" s="21"/>
    </row>
    <row r="827" spans="1:4">
      <c r="A827" s="21"/>
      <c r="B827" s="21"/>
      <c r="C827" s="21"/>
      <c r="D827" s="21"/>
    </row>
    <row r="828" spans="1:4">
      <c r="A828" s="21"/>
      <c r="B828" s="21"/>
      <c r="C828" s="21"/>
      <c r="D828" s="21"/>
    </row>
    <row r="829" spans="1:4">
      <c r="A829" s="21"/>
      <c r="B829" s="21"/>
      <c r="C829" s="21"/>
      <c r="D829" s="21"/>
    </row>
    <row r="830" spans="1:4">
      <c r="A830" s="21"/>
      <c r="B830" s="21"/>
      <c r="C830" s="21"/>
      <c r="D830" s="21"/>
    </row>
    <row r="831" spans="1:4">
      <c r="A831" s="21"/>
      <c r="B831" s="21"/>
      <c r="C831" s="21"/>
      <c r="D831" s="21"/>
    </row>
    <row r="832" spans="1:4">
      <c r="A832" s="21"/>
      <c r="B832" s="21"/>
      <c r="C832" s="21"/>
      <c r="D832" s="21"/>
    </row>
    <row r="833" spans="1:4">
      <c r="A833" s="21"/>
      <c r="B833" s="21"/>
      <c r="C833" s="21"/>
      <c r="D833" s="21"/>
    </row>
    <row r="834" spans="1:4">
      <c r="A834" s="21"/>
      <c r="B834" s="21"/>
      <c r="C834" s="21"/>
      <c r="D834" s="21"/>
    </row>
    <row r="835" spans="1:4">
      <c r="A835" s="21"/>
      <c r="B835" s="21"/>
      <c r="C835" s="21"/>
      <c r="D835" s="21"/>
    </row>
    <row r="836" spans="1:4">
      <c r="A836" s="21"/>
      <c r="B836" s="21"/>
      <c r="C836" s="21"/>
      <c r="D836" s="21"/>
    </row>
    <row r="837" spans="1:4">
      <c r="A837" s="21"/>
      <c r="B837" s="21"/>
      <c r="C837" s="21"/>
      <c r="D837" s="21"/>
    </row>
    <row r="838" spans="1:4">
      <c r="A838" s="21"/>
      <c r="B838" s="21"/>
      <c r="C838" s="21"/>
      <c r="D838" s="21"/>
    </row>
    <row r="839" spans="1:4">
      <c r="A839" s="21"/>
      <c r="B839" s="21"/>
      <c r="C839" s="21"/>
      <c r="D839" s="21"/>
    </row>
    <row r="840" spans="1:4">
      <c r="A840" s="21"/>
      <c r="B840" s="21"/>
      <c r="C840" s="21"/>
      <c r="D840" s="21"/>
    </row>
    <row r="841" spans="1:4">
      <c r="A841" s="21"/>
      <c r="B841" s="21"/>
      <c r="C841" s="21"/>
      <c r="D841" s="21"/>
    </row>
    <row r="842" spans="1:4">
      <c r="A842" s="21"/>
      <c r="B842" s="21"/>
      <c r="C842" s="21"/>
      <c r="D842" s="21"/>
    </row>
    <row r="843" spans="1:4">
      <c r="A843" s="21"/>
      <c r="B843" s="21"/>
      <c r="C843" s="21"/>
      <c r="D843" s="21"/>
    </row>
    <row r="844" spans="1:4">
      <c r="A844" s="21"/>
      <c r="B844" s="21"/>
      <c r="C844" s="21"/>
      <c r="D844" s="21"/>
    </row>
    <row r="845" spans="1:4">
      <c r="A845" s="21"/>
      <c r="B845" s="21"/>
      <c r="C845" s="21"/>
      <c r="D845" s="21"/>
    </row>
    <row r="846" spans="1:4">
      <c r="A846" s="21"/>
      <c r="B846" s="21"/>
      <c r="C846" s="21"/>
      <c r="D846" s="21"/>
    </row>
    <row r="847" spans="1:4">
      <c r="A847" s="21"/>
      <c r="B847" s="21"/>
      <c r="C847" s="21"/>
      <c r="D847" s="21"/>
    </row>
    <row r="848" spans="1:4">
      <c r="A848" s="21"/>
      <c r="B848" s="21"/>
      <c r="C848" s="21"/>
      <c r="D848" s="21"/>
    </row>
    <row r="849" spans="1:4">
      <c r="A849" s="21"/>
      <c r="B849" s="21"/>
      <c r="C849" s="21"/>
      <c r="D849" s="21"/>
    </row>
    <row r="850" spans="1:4">
      <c r="A850" s="21"/>
      <c r="B850" s="21"/>
      <c r="C850" s="21"/>
      <c r="D850" s="21"/>
    </row>
    <row r="851" spans="1:4">
      <c r="A851" s="21"/>
      <c r="B851" s="21"/>
      <c r="C851" s="21"/>
      <c r="D851" s="21"/>
    </row>
    <row r="852" spans="1:4">
      <c r="A852" s="21"/>
      <c r="B852" s="21"/>
      <c r="C852" s="21"/>
      <c r="D852" s="21"/>
    </row>
    <row r="853" spans="1:4">
      <c r="A853" s="21"/>
      <c r="B853" s="21"/>
      <c r="C853" s="21"/>
      <c r="D853" s="21"/>
    </row>
    <row r="854" spans="1:4">
      <c r="A854" s="21"/>
      <c r="B854" s="21"/>
      <c r="C854" s="21"/>
      <c r="D854" s="21"/>
    </row>
    <row r="855" spans="1:4">
      <c r="A855" s="21"/>
      <c r="B855" s="21"/>
      <c r="C855" s="21"/>
      <c r="D855" s="21"/>
    </row>
    <row r="856" spans="1:4">
      <c r="A856" s="21"/>
      <c r="B856" s="21"/>
      <c r="C856" s="21"/>
      <c r="D856" s="21"/>
    </row>
    <row r="857" spans="1:4">
      <c r="A857" s="21"/>
      <c r="B857" s="21"/>
      <c r="C857" s="21"/>
      <c r="D857" s="21"/>
    </row>
    <row r="858" spans="1:4">
      <c r="A858" s="21"/>
      <c r="B858" s="21"/>
      <c r="C858" s="21"/>
      <c r="D858" s="21"/>
    </row>
    <row r="859" spans="1:4">
      <c r="A859" s="21"/>
      <c r="B859" s="21"/>
      <c r="C859" s="21"/>
      <c r="D859" s="21"/>
    </row>
    <row r="860" spans="1:4">
      <c r="A860" s="21"/>
      <c r="B860" s="21"/>
      <c r="C860" s="21"/>
      <c r="D860" s="21"/>
    </row>
    <row r="861" spans="1:4">
      <c r="A861" s="21"/>
      <c r="B861" s="21"/>
      <c r="C861" s="21"/>
      <c r="D861" s="21"/>
    </row>
    <row r="862" spans="1:4">
      <c r="A862" s="21"/>
      <c r="B862" s="21"/>
      <c r="C862" s="21"/>
      <c r="D862" s="21"/>
    </row>
    <row r="863" spans="1:4">
      <c r="A863" s="21"/>
      <c r="B863" s="21"/>
      <c r="C863" s="21"/>
      <c r="D863" s="21"/>
    </row>
    <row r="864" spans="1:4">
      <c r="A864" s="21"/>
      <c r="B864" s="21"/>
      <c r="C864" s="21"/>
      <c r="D864" s="21"/>
    </row>
    <row r="865" spans="1:4">
      <c r="A865" s="21"/>
      <c r="B865" s="21"/>
      <c r="C865" s="21"/>
      <c r="D865" s="21"/>
    </row>
    <row r="866" spans="1:4">
      <c r="A866" s="21"/>
      <c r="B866" s="21"/>
      <c r="C866" s="21"/>
      <c r="D866" s="21"/>
    </row>
    <row r="867" spans="1:4">
      <c r="A867" s="21"/>
      <c r="B867" s="21"/>
      <c r="C867" s="21"/>
      <c r="D867" s="21"/>
    </row>
    <row r="868" spans="1:4">
      <c r="A868" s="21"/>
      <c r="B868" s="21"/>
      <c r="C868" s="21"/>
      <c r="D868" s="21"/>
    </row>
    <row r="869" spans="1:4">
      <c r="A869" s="21"/>
      <c r="B869" s="21"/>
      <c r="C869" s="21"/>
      <c r="D869" s="21"/>
    </row>
    <row r="870" spans="1:4">
      <c r="A870" s="21"/>
      <c r="B870" s="21"/>
      <c r="C870" s="21"/>
      <c r="D870" s="21"/>
    </row>
    <row r="871" spans="1:4">
      <c r="A871" s="21"/>
      <c r="B871" s="21"/>
      <c r="C871" s="21"/>
      <c r="D871" s="21"/>
    </row>
    <row r="872" spans="1:4">
      <c r="A872" s="21"/>
      <c r="B872" s="21"/>
      <c r="C872" s="21"/>
      <c r="D872" s="21"/>
    </row>
    <row r="873" spans="1:4">
      <c r="A873" s="21"/>
      <c r="B873" s="21"/>
      <c r="C873" s="21"/>
      <c r="D873" s="21"/>
    </row>
    <row r="874" spans="1:4">
      <c r="A874" s="21"/>
      <c r="B874" s="21"/>
      <c r="C874" s="21"/>
      <c r="D874" s="21"/>
    </row>
    <row r="875" spans="1:4">
      <c r="A875" s="21"/>
      <c r="B875" s="21"/>
      <c r="C875" s="21"/>
      <c r="D875" s="21"/>
    </row>
    <row r="876" spans="1:4">
      <c r="A876" s="21"/>
      <c r="B876" s="21"/>
      <c r="C876" s="21"/>
      <c r="D876" s="21"/>
    </row>
    <row r="877" spans="1:4">
      <c r="A877" s="21"/>
      <c r="B877" s="21"/>
      <c r="C877" s="21"/>
      <c r="D877" s="21"/>
    </row>
    <row r="878" spans="1:4">
      <c r="A878" s="21"/>
      <c r="B878" s="21"/>
      <c r="C878" s="21"/>
      <c r="D878" s="21"/>
    </row>
    <row r="879" spans="1:4">
      <c r="A879" s="21"/>
      <c r="B879" s="21"/>
      <c r="C879" s="21"/>
      <c r="D879" s="21"/>
    </row>
    <row r="880" spans="1:4">
      <c r="A880" s="21"/>
      <c r="B880" s="21"/>
      <c r="C880" s="21"/>
      <c r="D880" s="21"/>
    </row>
    <row r="881" spans="1:4">
      <c r="A881" s="21"/>
      <c r="B881" s="21"/>
      <c r="C881" s="21"/>
      <c r="D881" s="21"/>
    </row>
    <row r="882" spans="1:4">
      <c r="A882" s="21"/>
      <c r="B882" s="21"/>
      <c r="C882" s="21"/>
      <c r="D882" s="21"/>
    </row>
    <row r="883" spans="1:4">
      <c r="A883" s="21"/>
      <c r="B883" s="21"/>
      <c r="C883" s="21"/>
      <c r="D883" s="21"/>
    </row>
    <row r="884" spans="1:4">
      <c r="A884" s="21"/>
      <c r="B884" s="21"/>
      <c r="C884" s="21"/>
      <c r="D884" s="21"/>
    </row>
    <row r="885" spans="1:4">
      <c r="A885" s="21"/>
      <c r="B885" s="21"/>
      <c r="C885" s="21"/>
      <c r="D885" s="21"/>
    </row>
    <row r="886" spans="1:4">
      <c r="A886" s="21"/>
      <c r="B886" s="21"/>
      <c r="C886" s="21"/>
      <c r="D886" s="21"/>
    </row>
    <row r="887" spans="1:4">
      <c r="A887" s="21"/>
      <c r="B887" s="21"/>
      <c r="C887" s="21"/>
      <c r="D887" s="21"/>
    </row>
    <row r="888" spans="1:4">
      <c r="A888" s="21"/>
      <c r="B888" s="21"/>
      <c r="C888" s="21"/>
      <c r="D888" s="21"/>
    </row>
    <row r="889" spans="1:4">
      <c r="A889" s="21"/>
      <c r="B889" s="21"/>
      <c r="C889" s="21"/>
      <c r="D889" s="21"/>
    </row>
    <row r="890" spans="1:4">
      <c r="A890" s="21"/>
      <c r="B890" s="21"/>
      <c r="C890" s="21"/>
      <c r="D890" s="21"/>
    </row>
    <row r="891" spans="1:4">
      <c r="A891" s="21"/>
      <c r="B891" s="21"/>
      <c r="C891" s="21"/>
      <c r="D891" s="21"/>
    </row>
    <row r="892" spans="1:4">
      <c r="A892" s="21"/>
      <c r="B892" s="21"/>
      <c r="C892" s="21"/>
      <c r="D892" s="21"/>
    </row>
    <row r="893" spans="1:4">
      <c r="A893" s="21"/>
      <c r="B893" s="21"/>
      <c r="C893" s="21"/>
      <c r="D893" s="21"/>
    </row>
    <row r="894" spans="1:4">
      <c r="A894" s="21"/>
      <c r="B894" s="21"/>
      <c r="C894" s="21"/>
      <c r="D894" s="21"/>
    </row>
    <row r="895" spans="1:4">
      <c r="A895" s="21"/>
      <c r="B895" s="21"/>
      <c r="C895" s="21"/>
      <c r="D895" s="21"/>
    </row>
    <row r="896" spans="1:4">
      <c r="A896" s="21"/>
      <c r="B896" s="21"/>
      <c r="C896" s="21"/>
      <c r="D896" s="21"/>
    </row>
    <row r="897" spans="1:4">
      <c r="A897" s="21"/>
      <c r="B897" s="21"/>
      <c r="C897" s="21"/>
      <c r="D897" s="21"/>
    </row>
    <row r="898" spans="1:4">
      <c r="A898" s="21"/>
      <c r="B898" s="21"/>
      <c r="C898" s="21"/>
      <c r="D898" s="21"/>
    </row>
    <row r="899" spans="1:4">
      <c r="A899" s="21"/>
      <c r="B899" s="21"/>
      <c r="C899" s="21"/>
      <c r="D899" s="21"/>
    </row>
    <row r="900" spans="1:4">
      <c r="A900" s="21"/>
      <c r="B900" s="21"/>
      <c r="C900" s="21"/>
      <c r="D900" s="21"/>
    </row>
    <row r="901" spans="1:4">
      <c r="A901" s="21"/>
      <c r="B901" s="21"/>
      <c r="C901" s="21"/>
      <c r="D901" s="21"/>
    </row>
    <row r="902" spans="1:4">
      <c r="A902" s="21"/>
      <c r="B902" s="21"/>
      <c r="C902" s="21"/>
      <c r="D902" s="21"/>
    </row>
    <row r="903" spans="1:4">
      <c r="A903" s="21"/>
      <c r="B903" s="21"/>
      <c r="C903" s="21"/>
      <c r="D903" s="21"/>
    </row>
    <row r="904" spans="1:4">
      <c r="A904" s="21"/>
      <c r="B904" s="21"/>
      <c r="C904" s="21"/>
      <c r="D904" s="21"/>
    </row>
    <row r="905" spans="1:4">
      <c r="A905" s="21"/>
      <c r="B905" s="21"/>
      <c r="C905" s="21"/>
      <c r="D905" s="21"/>
    </row>
    <row r="906" spans="1:4">
      <c r="A906" s="21"/>
      <c r="B906" s="21"/>
      <c r="C906" s="21"/>
      <c r="D906" s="21"/>
    </row>
    <row r="907" spans="1:4">
      <c r="A907" s="21"/>
      <c r="B907" s="21"/>
      <c r="C907" s="21"/>
      <c r="D907" s="21"/>
    </row>
    <row r="908" spans="1:4">
      <c r="A908" s="21"/>
      <c r="B908" s="21"/>
      <c r="C908" s="21"/>
      <c r="D908" s="21"/>
    </row>
    <row r="909" spans="1:4">
      <c r="A909" s="21"/>
      <c r="B909" s="21"/>
      <c r="C909" s="21"/>
      <c r="D909" s="21"/>
    </row>
    <row r="910" spans="1:4">
      <c r="A910" s="21"/>
      <c r="B910" s="21"/>
      <c r="C910" s="21"/>
      <c r="D910" s="21"/>
    </row>
    <row r="911" spans="1:4">
      <c r="A911" s="21"/>
      <c r="B911" s="21"/>
      <c r="C911" s="21"/>
      <c r="D911" s="21"/>
    </row>
    <row r="912" spans="1:4">
      <c r="A912" s="21"/>
      <c r="B912" s="21"/>
      <c r="C912" s="21"/>
      <c r="D912" s="21"/>
    </row>
    <row r="913" spans="1:4">
      <c r="A913" s="21"/>
      <c r="B913" s="21"/>
      <c r="C913" s="21"/>
      <c r="D913" s="21"/>
    </row>
    <row r="914" spans="1:4">
      <c r="A914" s="21"/>
      <c r="B914" s="21"/>
      <c r="C914" s="21"/>
      <c r="D914" s="21"/>
    </row>
    <row r="915" spans="1:4">
      <c r="A915" s="21"/>
      <c r="B915" s="21"/>
      <c r="C915" s="21"/>
      <c r="D915" s="21"/>
    </row>
    <row r="916" spans="1:4">
      <c r="A916" s="21"/>
      <c r="B916" s="21"/>
      <c r="C916" s="21"/>
      <c r="D916" s="21"/>
    </row>
    <row r="917" spans="1:4">
      <c r="A917" s="21"/>
      <c r="B917" s="21"/>
      <c r="C917" s="21"/>
      <c r="D917" s="21"/>
    </row>
    <row r="918" spans="1:4">
      <c r="A918" s="21"/>
      <c r="B918" s="21"/>
      <c r="C918" s="21"/>
      <c r="D918" s="21"/>
    </row>
    <row r="919" spans="1:4">
      <c r="A919" s="21"/>
      <c r="B919" s="21"/>
      <c r="C919" s="21"/>
      <c r="D919" s="21"/>
    </row>
    <row r="920" spans="1:4">
      <c r="A920" s="21"/>
      <c r="B920" s="21"/>
      <c r="C920" s="21"/>
      <c r="D920" s="21"/>
    </row>
    <row r="921" spans="1:4">
      <c r="A921" s="21"/>
      <c r="B921" s="21"/>
      <c r="C921" s="21"/>
      <c r="D921" s="21"/>
    </row>
    <row r="922" spans="1:4">
      <c r="A922" s="21"/>
      <c r="B922" s="21"/>
      <c r="C922" s="21"/>
      <c r="D922" s="21"/>
    </row>
    <row r="923" spans="1:4">
      <c r="A923" s="21"/>
      <c r="B923" s="21"/>
      <c r="C923" s="21"/>
      <c r="D923" s="21"/>
    </row>
    <row r="924" spans="1:4">
      <c r="A924" s="21"/>
      <c r="B924" s="21"/>
      <c r="C924" s="21"/>
      <c r="D924" s="21"/>
    </row>
    <row r="925" spans="1:4">
      <c r="A925" s="21"/>
      <c r="B925" s="21"/>
      <c r="C925" s="21"/>
      <c r="D925" s="21"/>
    </row>
    <row r="926" spans="1:4">
      <c r="A926" s="21"/>
      <c r="B926" s="21"/>
      <c r="C926" s="21"/>
      <c r="D926" s="21"/>
    </row>
    <row r="927" spans="1:4">
      <c r="A927" s="21"/>
      <c r="B927" s="21"/>
      <c r="C927" s="21"/>
      <c r="D927" s="21"/>
    </row>
    <row r="928" spans="1:4">
      <c r="A928" s="21"/>
      <c r="B928" s="21"/>
      <c r="C928" s="21"/>
      <c r="D928" s="21"/>
    </row>
    <row r="929" spans="1:4">
      <c r="A929" s="21"/>
      <c r="B929" s="21"/>
      <c r="C929" s="21"/>
      <c r="D929" s="21"/>
    </row>
    <row r="930" spans="1:4">
      <c r="A930" s="21"/>
      <c r="B930" s="21"/>
      <c r="C930" s="21"/>
      <c r="D930" s="21"/>
    </row>
    <row r="931" spans="1:4">
      <c r="A931" s="21"/>
      <c r="B931" s="21"/>
      <c r="C931" s="21"/>
      <c r="D931" s="21"/>
    </row>
    <row r="932" spans="1:4">
      <c r="A932" s="21"/>
      <c r="B932" s="21"/>
      <c r="C932" s="21"/>
      <c r="D932" s="21"/>
    </row>
    <row r="933" spans="1:4">
      <c r="A933" s="21"/>
      <c r="B933" s="21"/>
      <c r="C933" s="21"/>
      <c r="D933" s="21"/>
    </row>
    <row r="934" spans="1:4">
      <c r="A934" s="21"/>
      <c r="B934" s="21"/>
      <c r="C934" s="21"/>
      <c r="D934" s="21"/>
    </row>
    <row r="935" spans="1:4">
      <c r="A935" s="21"/>
      <c r="B935" s="21"/>
      <c r="C935" s="21"/>
      <c r="D935" s="21"/>
    </row>
    <row r="936" spans="1:4">
      <c r="A936" s="21"/>
      <c r="B936" s="21"/>
      <c r="C936" s="21"/>
      <c r="D936" s="21"/>
    </row>
    <row r="937" spans="1:4">
      <c r="A937" s="21"/>
      <c r="B937" s="21"/>
      <c r="C937" s="21"/>
      <c r="D937" s="21"/>
    </row>
    <row r="938" spans="1:4">
      <c r="A938" s="21"/>
      <c r="B938" s="21"/>
      <c r="C938" s="21"/>
      <c r="D938" s="21"/>
    </row>
    <row r="939" spans="1:4">
      <c r="A939" s="21"/>
      <c r="B939" s="21"/>
      <c r="C939" s="21"/>
      <c r="D939" s="21"/>
    </row>
    <row r="940" spans="1:4">
      <c r="A940" s="21"/>
      <c r="B940" s="21"/>
      <c r="C940" s="21"/>
      <c r="D940" s="21"/>
    </row>
    <row r="941" spans="1:4">
      <c r="A941" s="21"/>
      <c r="B941" s="21"/>
      <c r="C941" s="21"/>
      <c r="D941" s="21"/>
    </row>
    <row r="942" spans="1:4">
      <c r="A942" s="21"/>
      <c r="B942" s="21"/>
      <c r="C942" s="21"/>
      <c r="D942" s="21"/>
    </row>
    <row r="943" spans="1:4">
      <c r="A943" s="21"/>
      <c r="B943" s="21"/>
      <c r="C943" s="21"/>
      <c r="D943" s="21"/>
    </row>
    <row r="944" spans="1:4">
      <c r="A944" s="21"/>
      <c r="B944" s="21"/>
      <c r="C944" s="21"/>
      <c r="D944" s="21"/>
    </row>
    <row r="945" spans="1:4">
      <c r="A945" s="21"/>
      <c r="B945" s="21"/>
      <c r="C945" s="21"/>
      <c r="D945" s="21"/>
    </row>
    <row r="946" spans="1:4">
      <c r="A946" s="21"/>
      <c r="B946" s="21"/>
      <c r="C946" s="21"/>
      <c r="D946" s="21"/>
    </row>
    <row r="947" spans="1:4">
      <c r="A947" s="21"/>
      <c r="B947" s="21"/>
      <c r="C947" s="21"/>
      <c r="D947" s="21"/>
    </row>
    <row r="948" spans="1:4">
      <c r="A948" s="21"/>
      <c r="B948" s="21"/>
      <c r="C948" s="21"/>
      <c r="D948" s="21"/>
    </row>
    <row r="949" spans="1:4">
      <c r="A949" s="21"/>
      <c r="B949" s="21"/>
      <c r="C949" s="21"/>
      <c r="D949" s="21"/>
    </row>
    <row r="950" spans="1:4">
      <c r="A950" s="21"/>
      <c r="B950" s="21"/>
      <c r="C950" s="21"/>
      <c r="D950" s="21"/>
    </row>
    <row r="951" spans="1:4">
      <c r="A951" s="21"/>
      <c r="B951" s="21"/>
      <c r="C951" s="21"/>
      <c r="D951" s="21"/>
    </row>
    <row r="952" spans="1:4">
      <c r="A952" s="21"/>
      <c r="B952" s="21"/>
      <c r="C952" s="21"/>
      <c r="D952" s="21"/>
    </row>
    <row r="953" spans="1:4">
      <c r="A953" s="21"/>
      <c r="B953" s="21"/>
      <c r="C953" s="21"/>
      <c r="D953" s="21"/>
    </row>
    <row r="954" spans="1:4">
      <c r="A954" s="21"/>
      <c r="B954" s="21"/>
      <c r="C954" s="21"/>
      <c r="D954" s="21"/>
    </row>
    <row r="955" spans="1:4">
      <c r="A955" s="21"/>
      <c r="B955" s="21"/>
      <c r="C955" s="21"/>
      <c r="D955" s="21"/>
    </row>
    <row r="956" spans="1:4">
      <c r="A956" s="21"/>
      <c r="B956" s="21"/>
      <c r="C956" s="21"/>
      <c r="D956" s="21"/>
    </row>
    <row r="957" spans="1:4">
      <c r="A957" s="21"/>
      <c r="B957" s="21"/>
      <c r="C957" s="21"/>
      <c r="D957" s="21"/>
    </row>
    <row r="958" spans="1:4">
      <c r="A958" s="21"/>
      <c r="B958" s="21"/>
      <c r="C958" s="21"/>
      <c r="D958" s="21"/>
    </row>
    <row r="959" spans="1:4">
      <c r="A959" s="21"/>
      <c r="B959" s="21"/>
      <c r="C959" s="21"/>
      <c r="D959" s="21"/>
    </row>
    <row r="960" spans="1:4">
      <c r="A960" s="21"/>
      <c r="B960" s="21"/>
      <c r="C960" s="21"/>
      <c r="D960" s="21"/>
    </row>
    <row r="961" spans="1:4">
      <c r="A961" s="21"/>
      <c r="B961" s="21"/>
      <c r="C961" s="21"/>
      <c r="D961" s="21"/>
    </row>
    <row r="962" spans="1:4">
      <c r="A962" s="21"/>
      <c r="B962" s="21"/>
      <c r="C962" s="21"/>
      <c r="D962" s="21"/>
    </row>
    <row r="963" spans="1:4">
      <c r="A963" s="21"/>
      <c r="B963" s="21"/>
      <c r="C963" s="21"/>
      <c r="D963" s="21"/>
    </row>
    <row r="964" spans="1:4">
      <c r="A964" s="21"/>
      <c r="B964" s="21"/>
      <c r="C964" s="21"/>
      <c r="D964" s="21"/>
    </row>
    <row r="965" spans="1:4">
      <c r="A965" s="21"/>
      <c r="B965" s="21"/>
      <c r="C965" s="21"/>
      <c r="D965" s="21"/>
    </row>
    <row r="966" spans="1:4">
      <c r="A966" s="21"/>
      <c r="B966" s="21"/>
      <c r="C966" s="21"/>
      <c r="D966" s="21"/>
    </row>
    <row r="967" spans="1:4">
      <c r="A967" s="21"/>
      <c r="B967" s="21"/>
      <c r="C967" s="21"/>
      <c r="D967" s="21"/>
    </row>
    <row r="968" spans="1:4">
      <c r="A968" s="21"/>
      <c r="B968" s="21"/>
      <c r="C968" s="21"/>
      <c r="D968" s="21"/>
    </row>
    <row r="969" spans="1:4">
      <c r="A969" s="21"/>
      <c r="B969" s="21"/>
      <c r="C969" s="21"/>
      <c r="D969" s="21"/>
    </row>
    <row r="970" spans="1:4">
      <c r="A970" s="21"/>
      <c r="B970" s="21"/>
      <c r="C970" s="21"/>
      <c r="D970" s="21"/>
    </row>
    <row r="971" spans="1:4">
      <c r="A971" s="21"/>
      <c r="B971" s="21"/>
      <c r="C971" s="21"/>
      <c r="D971" s="21"/>
    </row>
    <row r="972" spans="1:4">
      <c r="A972" s="21"/>
      <c r="B972" s="21"/>
      <c r="C972" s="21"/>
      <c r="D972" s="21"/>
    </row>
    <row r="973" spans="1:4">
      <c r="A973" s="21"/>
      <c r="B973" s="21"/>
      <c r="C973" s="21"/>
      <c r="D973" s="21"/>
    </row>
    <row r="974" spans="1:4">
      <c r="A974" s="21"/>
      <c r="B974" s="21"/>
      <c r="C974" s="21"/>
      <c r="D974" s="21"/>
    </row>
    <row r="975" spans="1:4">
      <c r="A975" s="21"/>
      <c r="B975" s="21"/>
      <c r="C975" s="21"/>
      <c r="D975" s="21"/>
    </row>
    <row r="976" spans="1:4">
      <c r="A976" s="21"/>
      <c r="B976" s="21"/>
      <c r="C976" s="21"/>
      <c r="D976" s="21"/>
    </row>
    <row r="977" spans="1:4">
      <c r="A977" s="21"/>
      <c r="B977" s="21"/>
      <c r="C977" s="21"/>
      <c r="D977" s="21"/>
    </row>
    <row r="978" spans="1:4">
      <c r="A978" s="21"/>
      <c r="B978" s="21"/>
      <c r="C978" s="21"/>
      <c r="D978" s="21"/>
    </row>
    <row r="979" spans="1:4">
      <c r="A979" s="21"/>
      <c r="B979" s="21"/>
      <c r="C979" s="21"/>
      <c r="D979" s="21"/>
    </row>
    <row r="980" spans="1:4">
      <c r="A980" s="21"/>
      <c r="B980" s="21"/>
      <c r="C980" s="21"/>
      <c r="D980" s="21"/>
    </row>
    <row r="981" spans="1:4">
      <c r="A981" s="21"/>
      <c r="B981" s="21"/>
      <c r="C981" s="21"/>
      <c r="D981" s="21"/>
    </row>
    <row r="982" spans="1:4">
      <c r="A982" s="21"/>
      <c r="B982" s="21"/>
      <c r="C982" s="21"/>
      <c r="D982" s="21"/>
    </row>
    <row r="983" spans="1:4">
      <c r="A983" s="21"/>
      <c r="B983" s="21"/>
      <c r="C983" s="21"/>
      <c r="D983" s="21"/>
    </row>
    <row r="984" spans="1:4">
      <c r="A984" s="21"/>
      <c r="B984" s="21"/>
      <c r="C984" s="21"/>
      <c r="D984" s="21"/>
    </row>
    <row r="985" spans="1:4">
      <c r="A985" s="21"/>
      <c r="B985" s="21"/>
      <c r="C985" s="21"/>
      <c r="D985" s="21"/>
    </row>
    <row r="986" spans="1:4">
      <c r="A986" s="21"/>
      <c r="B986" s="21"/>
      <c r="C986" s="21"/>
      <c r="D986" s="21"/>
    </row>
    <row r="987" spans="1:4">
      <c r="A987" s="21"/>
      <c r="B987" s="21"/>
      <c r="C987" s="21"/>
      <c r="D987" s="21"/>
    </row>
    <row r="988" spans="1:4">
      <c r="A988" s="21"/>
      <c r="B988" s="21"/>
      <c r="C988" s="21"/>
      <c r="D988" s="21"/>
    </row>
    <row r="989" spans="1:4">
      <c r="A989" s="21"/>
      <c r="B989" s="21"/>
      <c r="C989" s="21"/>
      <c r="D989" s="21"/>
    </row>
    <row r="990" spans="1:4">
      <c r="A990" s="21"/>
      <c r="B990" s="21"/>
      <c r="C990" s="21"/>
      <c r="D990" s="21"/>
    </row>
    <row r="991" spans="1:4">
      <c r="A991" s="21"/>
      <c r="B991" s="21"/>
      <c r="C991" s="21"/>
      <c r="D991" s="21"/>
    </row>
    <row r="992" spans="1:4">
      <c r="A992" s="21"/>
      <c r="B992" s="21"/>
      <c r="C992" s="21"/>
      <c r="D992" s="21"/>
    </row>
    <row r="993" spans="1:4">
      <c r="A993" s="21"/>
      <c r="B993" s="21"/>
      <c r="C993" s="21"/>
      <c r="D993" s="21"/>
    </row>
    <row r="994" spans="1:4">
      <c r="A994" s="21"/>
      <c r="B994" s="21"/>
      <c r="C994" s="21"/>
      <c r="D994" s="21"/>
    </row>
    <row r="995" spans="1:4">
      <c r="A995" s="21"/>
      <c r="B995" s="21"/>
      <c r="C995" s="21"/>
      <c r="D995" s="21"/>
    </row>
    <row r="996" spans="1:4">
      <c r="A996" s="21"/>
      <c r="B996" s="21"/>
      <c r="C996" s="21"/>
      <c r="D996" s="21"/>
    </row>
    <row r="997" spans="1:4">
      <c r="A997" s="21"/>
      <c r="B997" s="21"/>
      <c r="C997" s="21"/>
      <c r="D997" s="21"/>
    </row>
    <row r="998" spans="1:4">
      <c r="A998" s="21"/>
      <c r="B998" s="21"/>
      <c r="C998" s="21"/>
      <c r="D998" s="21"/>
    </row>
    <row r="999" spans="1:4">
      <c r="A999" s="21"/>
      <c r="B999" s="21"/>
      <c r="C999" s="21"/>
      <c r="D999" s="21"/>
    </row>
    <row r="1000" spans="1:4">
      <c r="A1000" s="21"/>
      <c r="B1000" s="21"/>
      <c r="C1000" s="21"/>
      <c r="D1000" s="21"/>
    </row>
    <row r="1001" spans="1:4">
      <c r="A1001" s="21"/>
      <c r="B1001" s="21"/>
      <c r="C1001" s="21"/>
      <c r="D1001" s="21"/>
    </row>
    <row r="1002" spans="1:4">
      <c r="A1002" s="21"/>
      <c r="B1002" s="21"/>
      <c r="C1002" s="21"/>
      <c r="D1002" s="21"/>
    </row>
    <row r="1003" spans="1:4">
      <c r="A1003" s="21"/>
      <c r="B1003" s="21"/>
      <c r="C1003" s="21"/>
      <c r="D1003" s="21"/>
    </row>
    <row r="1004" spans="1:4">
      <c r="A1004" s="21"/>
      <c r="B1004" s="21"/>
      <c r="C1004" s="21"/>
      <c r="D1004" s="21"/>
    </row>
    <row r="1005" spans="1:4">
      <c r="A1005" s="21"/>
      <c r="B1005" s="21"/>
      <c r="C1005" s="21"/>
      <c r="D1005" s="21"/>
    </row>
    <row r="1006" spans="1:4">
      <c r="A1006" s="21"/>
      <c r="B1006" s="21"/>
      <c r="C1006" s="21"/>
      <c r="D1006" s="21"/>
    </row>
    <row r="1007" spans="1:4">
      <c r="A1007" s="21"/>
      <c r="B1007" s="21"/>
      <c r="C1007" s="21"/>
      <c r="D1007" s="21"/>
    </row>
    <row r="1008" spans="1:4">
      <c r="A1008" s="21"/>
      <c r="B1008" s="21"/>
      <c r="C1008" s="21"/>
      <c r="D1008" s="21"/>
    </row>
    <row r="1009" spans="1:4">
      <c r="A1009" s="21"/>
      <c r="B1009" s="21"/>
      <c r="C1009" s="21"/>
      <c r="D1009" s="21"/>
    </row>
    <row r="1010" spans="1:4">
      <c r="A1010" s="21"/>
      <c r="B1010" s="21"/>
      <c r="C1010" s="21"/>
      <c r="D1010" s="21"/>
    </row>
    <row r="1011" spans="1:4">
      <c r="A1011" s="21"/>
      <c r="B1011" s="21"/>
      <c r="C1011" s="21"/>
      <c r="D1011" s="21"/>
    </row>
    <row r="1012" spans="1:4">
      <c r="A1012" s="21"/>
      <c r="B1012" s="21"/>
      <c r="C1012" s="21"/>
      <c r="D1012" s="21"/>
    </row>
    <row r="1013" spans="1:4">
      <c r="A1013" s="21"/>
      <c r="B1013" s="21"/>
      <c r="C1013" s="21"/>
      <c r="D1013" s="21"/>
    </row>
    <row r="1014" spans="1:4">
      <c r="A1014" s="21"/>
      <c r="B1014" s="21"/>
      <c r="C1014" s="21"/>
      <c r="D1014" s="21"/>
    </row>
    <row r="1015" spans="1:4">
      <c r="A1015" s="21"/>
      <c r="B1015" s="21"/>
      <c r="C1015" s="21"/>
      <c r="D1015" s="21"/>
    </row>
    <row r="1016" spans="1:4">
      <c r="A1016" s="21"/>
      <c r="B1016" s="21"/>
      <c r="C1016" s="21"/>
      <c r="D1016" s="21"/>
    </row>
    <row r="1017" spans="1:4">
      <c r="A1017" s="21"/>
      <c r="B1017" s="21"/>
      <c r="C1017" s="21"/>
      <c r="D1017" s="21"/>
    </row>
    <row r="1018" spans="1:4">
      <c r="A1018" s="21"/>
      <c r="B1018" s="21"/>
      <c r="C1018" s="21"/>
      <c r="D1018" s="21"/>
    </row>
    <row r="1019" spans="1:4">
      <c r="A1019" s="21"/>
      <c r="B1019" s="21"/>
      <c r="C1019" s="21"/>
      <c r="D1019" s="21"/>
    </row>
    <row r="1020" spans="1:4">
      <c r="A1020" s="21"/>
      <c r="B1020" s="21"/>
      <c r="C1020" s="21"/>
      <c r="D1020" s="21"/>
    </row>
    <row r="1021" spans="1:4">
      <c r="A1021" s="21"/>
      <c r="B1021" s="21"/>
      <c r="C1021" s="21"/>
      <c r="D1021" s="21"/>
    </row>
    <row r="1022" spans="1:4">
      <c r="A1022" s="21"/>
      <c r="B1022" s="21"/>
      <c r="C1022" s="21"/>
      <c r="D1022" s="21"/>
    </row>
    <row r="1023" spans="1:4">
      <c r="A1023" s="21"/>
      <c r="B1023" s="21"/>
      <c r="C1023" s="21"/>
      <c r="D1023" s="21"/>
    </row>
    <row r="1024" spans="1:4">
      <c r="A1024" s="21"/>
      <c r="B1024" s="21"/>
      <c r="C1024" s="21"/>
      <c r="D1024" s="21"/>
    </row>
    <row r="1025" spans="1:4">
      <c r="A1025" s="21"/>
      <c r="B1025" s="21"/>
      <c r="C1025" s="21"/>
      <c r="D1025" s="21"/>
    </row>
    <row r="1026" spans="1:4">
      <c r="A1026" s="21"/>
      <c r="B1026" s="21"/>
      <c r="C1026" s="21"/>
      <c r="D1026" s="21"/>
    </row>
    <row r="1027" spans="1:4">
      <c r="A1027" s="21"/>
      <c r="B1027" s="21"/>
      <c r="C1027" s="21"/>
      <c r="D1027" s="21"/>
    </row>
    <row r="1028" spans="1:4">
      <c r="A1028" s="21"/>
      <c r="B1028" s="21"/>
      <c r="C1028" s="21"/>
      <c r="D1028" s="21"/>
    </row>
    <row r="1029" spans="1:4">
      <c r="A1029" s="21"/>
      <c r="B1029" s="21"/>
      <c r="C1029" s="21"/>
      <c r="D1029" s="21"/>
    </row>
    <row r="1030" spans="1:4">
      <c r="A1030" s="21"/>
      <c r="B1030" s="21"/>
      <c r="C1030" s="21"/>
      <c r="D1030" s="21"/>
    </row>
    <row r="1031" spans="1:4">
      <c r="A1031" s="21"/>
      <c r="B1031" s="21"/>
      <c r="C1031" s="21"/>
      <c r="D1031" s="21"/>
    </row>
    <row r="1032" spans="1:4">
      <c r="A1032" s="21"/>
      <c r="B1032" s="21"/>
      <c r="C1032" s="21"/>
      <c r="D1032" s="21"/>
    </row>
    <row r="1033" spans="1:4">
      <c r="A1033" s="21"/>
      <c r="B1033" s="21"/>
      <c r="C1033" s="21"/>
      <c r="D1033" s="21"/>
    </row>
    <row r="1034" spans="1:4">
      <c r="A1034" s="21"/>
      <c r="B1034" s="21"/>
      <c r="C1034" s="21"/>
      <c r="D1034" s="21"/>
    </row>
    <row r="1035" spans="1:4">
      <c r="A1035" s="21"/>
      <c r="B1035" s="21"/>
      <c r="C1035" s="21"/>
      <c r="D1035" s="21"/>
    </row>
    <row r="1036" spans="1:4">
      <c r="A1036" s="21"/>
      <c r="B1036" s="21"/>
      <c r="C1036" s="21"/>
      <c r="D1036" s="21"/>
    </row>
    <row r="1037" spans="1:4">
      <c r="A1037" s="21"/>
      <c r="B1037" s="21"/>
      <c r="C1037" s="21"/>
      <c r="D1037" s="21"/>
    </row>
    <row r="1038" spans="1:4">
      <c r="A1038" s="21"/>
      <c r="B1038" s="21"/>
      <c r="C1038" s="21"/>
      <c r="D1038" s="21"/>
    </row>
    <row r="1039" spans="1:4">
      <c r="A1039" s="21"/>
      <c r="B1039" s="21"/>
      <c r="C1039" s="21"/>
      <c r="D1039" s="21"/>
    </row>
    <row r="1040" spans="1:4">
      <c r="A1040" s="21"/>
      <c r="B1040" s="21"/>
      <c r="C1040" s="21"/>
      <c r="D1040" s="21"/>
    </row>
    <row r="1041" spans="1:4">
      <c r="A1041" s="21"/>
      <c r="B1041" s="21"/>
      <c r="C1041" s="21"/>
      <c r="D1041" s="21"/>
    </row>
    <row r="1042" spans="1:4">
      <c r="A1042" s="21"/>
      <c r="B1042" s="21"/>
      <c r="C1042" s="21"/>
      <c r="D1042" s="21"/>
    </row>
    <row r="1043" spans="1:4">
      <c r="A1043" s="21"/>
      <c r="B1043" s="21"/>
      <c r="C1043" s="21"/>
      <c r="D1043" s="21"/>
    </row>
    <row r="1044" spans="1:4">
      <c r="A1044" s="21"/>
      <c r="B1044" s="21"/>
      <c r="C1044" s="21"/>
      <c r="D1044" s="21"/>
    </row>
    <row r="1045" spans="1:4">
      <c r="A1045" s="21"/>
      <c r="B1045" s="21"/>
      <c r="C1045" s="21"/>
      <c r="D1045" s="21"/>
    </row>
    <row r="1046" spans="1:4">
      <c r="A1046" s="21"/>
      <c r="B1046" s="21"/>
      <c r="C1046" s="21"/>
      <c r="D1046" s="21"/>
    </row>
    <row r="1047" spans="1:4">
      <c r="A1047" s="21"/>
      <c r="B1047" s="21"/>
      <c r="C1047" s="21"/>
      <c r="D1047" s="21"/>
    </row>
    <row r="1048" spans="1:4">
      <c r="A1048" s="21"/>
      <c r="B1048" s="21"/>
      <c r="C1048" s="21"/>
      <c r="D1048" s="21"/>
    </row>
    <row r="1049" spans="1:4">
      <c r="A1049" s="21"/>
      <c r="B1049" s="21"/>
      <c r="C1049" s="21"/>
      <c r="D1049" s="21"/>
    </row>
    <row r="1050" spans="1:4">
      <c r="A1050" s="21"/>
      <c r="B1050" s="21"/>
      <c r="C1050" s="21"/>
      <c r="D1050" s="21"/>
    </row>
    <row r="1051" spans="1:4">
      <c r="A1051" s="21"/>
      <c r="B1051" s="21"/>
      <c r="C1051" s="21"/>
      <c r="D1051" s="21"/>
    </row>
    <row r="1052" spans="1:4">
      <c r="A1052" s="21"/>
      <c r="B1052" s="21"/>
      <c r="C1052" s="21"/>
      <c r="D1052" s="21"/>
    </row>
    <row r="1053" spans="1:4">
      <c r="A1053" s="21"/>
      <c r="B1053" s="21"/>
      <c r="C1053" s="21"/>
      <c r="D1053" s="21"/>
    </row>
    <row r="1054" spans="1:4">
      <c r="A1054" s="21"/>
      <c r="B1054" s="21"/>
      <c r="C1054" s="21"/>
      <c r="D1054" s="21"/>
    </row>
    <row r="1055" spans="1:4">
      <c r="A1055" s="21"/>
      <c r="B1055" s="21"/>
      <c r="C1055" s="21"/>
      <c r="D1055" s="21"/>
    </row>
    <row r="1056" spans="1:4">
      <c r="A1056" s="21"/>
      <c r="B1056" s="21"/>
      <c r="C1056" s="21"/>
      <c r="D1056" s="21"/>
    </row>
    <row r="1057" spans="1:4">
      <c r="A1057" s="21"/>
      <c r="B1057" s="21"/>
      <c r="C1057" s="21"/>
      <c r="D1057" s="21"/>
    </row>
    <row r="1058" spans="1:4">
      <c r="A1058" s="21"/>
      <c r="B1058" s="21"/>
      <c r="C1058" s="21"/>
      <c r="D1058" s="21"/>
    </row>
    <row r="1059" spans="1:4">
      <c r="A1059" s="21"/>
      <c r="B1059" s="21"/>
      <c r="C1059" s="21"/>
      <c r="D1059" s="21"/>
    </row>
    <row r="1060" spans="1:4">
      <c r="A1060" s="21"/>
      <c r="B1060" s="21"/>
      <c r="C1060" s="21"/>
      <c r="D1060" s="21"/>
    </row>
    <row r="1061" spans="1:4">
      <c r="A1061" s="21"/>
      <c r="B1061" s="21"/>
      <c r="C1061" s="21"/>
      <c r="D1061" s="21"/>
    </row>
    <row r="1062" spans="1:4">
      <c r="A1062" s="21"/>
      <c r="B1062" s="21"/>
      <c r="C1062" s="21"/>
      <c r="D1062" s="21"/>
    </row>
    <row r="1063" spans="1:4">
      <c r="A1063" s="21"/>
      <c r="B1063" s="21"/>
      <c r="C1063" s="21"/>
      <c r="D1063" s="21"/>
    </row>
    <row r="1064" spans="1:4">
      <c r="A1064" s="21"/>
      <c r="B1064" s="21"/>
      <c r="C1064" s="21"/>
      <c r="D1064" s="21"/>
    </row>
    <row r="1065" spans="1:4">
      <c r="A1065" s="21"/>
      <c r="B1065" s="21"/>
      <c r="C1065" s="21"/>
      <c r="D1065" s="21"/>
    </row>
    <row r="1066" spans="1:4">
      <c r="A1066" s="21"/>
      <c r="B1066" s="21"/>
      <c r="C1066" s="21"/>
      <c r="D1066" s="21"/>
    </row>
    <row r="1067" spans="1:4">
      <c r="A1067" s="21"/>
      <c r="B1067" s="21"/>
      <c r="C1067" s="21"/>
      <c r="D1067" s="21"/>
    </row>
    <row r="1068" spans="1:4">
      <c r="A1068" s="21"/>
      <c r="B1068" s="21"/>
      <c r="C1068" s="21"/>
      <c r="D1068" s="21"/>
    </row>
    <row r="1069" spans="1:4">
      <c r="A1069" s="21"/>
      <c r="B1069" s="21"/>
      <c r="C1069" s="21"/>
      <c r="D1069" s="21"/>
    </row>
    <row r="1070" spans="1:4">
      <c r="A1070" s="21"/>
      <c r="B1070" s="21"/>
      <c r="C1070" s="21"/>
      <c r="D1070" s="21"/>
    </row>
    <row r="1071" spans="1:4">
      <c r="A1071" s="21"/>
      <c r="B1071" s="21"/>
      <c r="C1071" s="21"/>
      <c r="D1071" s="21"/>
    </row>
    <row r="1072" spans="1:4">
      <c r="A1072" s="21"/>
      <c r="B1072" s="21"/>
      <c r="C1072" s="21"/>
      <c r="D1072" s="21"/>
    </row>
    <row r="1073" spans="1:4">
      <c r="A1073" s="21"/>
      <c r="B1073" s="21"/>
      <c r="C1073" s="21"/>
      <c r="D1073" s="21"/>
    </row>
    <row r="1074" spans="1:4">
      <c r="A1074" s="21"/>
      <c r="B1074" s="21"/>
      <c r="C1074" s="21"/>
      <c r="D1074" s="21"/>
    </row>
    <row r="1075" spans="1:4">
      <c r="A1075" s="21"/>
      <c r="B1075" s="21"/>
      <c r="C1075" s="21"/>
      <c r="D1075" s="21"/>
    </row>
    <row r="1076" spans="1:4">
      <c r="A1076" s="21"/>
      <c r="B1076" s="21"/>
      <c r="C1076" s="21"/>
      <c r="D1076" s="21"/>
    </row>
    <row r="1077" spans="1:4">
      <c r="A1077" s="21"/>
      <c r="B1077" s="21"/>
      <c r="C1077" s="21"/>
      <c r="D1077" s="21"/>
    </row>
    <row r="1078" spans="1:4">
      <c r="A1078" s="21"/>
      <c r="B1078" s="21"/>
      <c r="C1078" s="21"/>
      <c r="D1078" s="21"/>
    </row>
    <row r="1079" spans="1:4">
      <c r="A1079" s="21"/>
      <c r="B1079" s="21"/>
      <c r="C1079" s="21"/>
      <c r="D1079" s="21"/>
    </row>
    <row r="1080" spans="1:4">
      <c r="A1080" s="21"/>
      <c r="B1080" s="21"/>
      <c r="C1080" s="21"/>
      <c r="D1080" s="21"/>
    </row>
    <row r="1081" spans="1:4">
      <c r="A1081" s="21"/>
      <c r="B1081" s="21"/>
      <c r="C1081" s="21"/>
      <c r="D1081" s="21"/>
    </row>
    <row r="1082" spans="1:4">
      <c r="A1082" s="21"/>
      <c r="B1082" s="21"/>
      <c r="C1082" s="21"/>
      <c r="D1082" s="21"/>
    </row>
    <row r="1083" spans="1:4">
      <c r="A1083" s="21"/>
      <c r="B1083" s="21"/>
      <c r="C1083" s="21"/>
      <c r="D1083" s="21"/>
    </row>
    <row r="1084" spans="1:4">
      <c r="A1084" s="21"/>
      <c r="B1084" s="21"/>
      <c r="C1084" s="21"/>
      <c r="D1084" s="21"/>
    </row>
    <row r="1085" spans="1:4">
      <c r="A1085" s="21"/>
      <c r="B1085" s="21"/>
      <c r="C1085" s="21"/>
      <c r="D1085" s="21"/>
    </row>
    <row r="1086" spans="1:4">
      <c r="A1086" s="21"/>
      <c r="B1086" s="21"/>
      <c r="C1086" s="21"/>
      <c r="D1086" s="21"/>
    </row>
    <row r="1087" spans="1:4">
      <c r="A1087" s="21"/>
      <c r="B1087" s="21"/>
      <c r="C1087" s="21"/>
      <c r="D1087" s="21"/>
    </row>
    <row r="1088" spans="1:4">
      <c r="A1088" s="21"/>
      <c r="B1088" s="21"/>
      <c r="C1088" s="21"/>
      <c r="D1088" s="21"/>
    </row>
    <row r="1089" spans="1:4">
      <c r="A1089" s="21"/>
      <c r="B1089" s="21"/>
      <c r="C1089" s="21"/>
      <c r="D1089" s="21"/>
    </row>
    <row r="1090" spans="1:4">
      <c r="A1090" s="21"/>
      <c r="B1090" s="21"/>
      <c r="C1090" s="21"/>
      <c r="D1090" s="21"/>
    </row>
    <row r="1091" spans="1:4">
      <c r="A1091" s="21"/>
      <c r="B1091" s="21"/>
      <c r="C1091" s="21"/>
      <c r="D1091" s="21"/>
    </row>
    <row r="1092" spans="1:4">
      <c r="A1092" s="21"/>
      <c r="B1092" s="21"/>
      <c r="C1092" s="21"/>
      <c r="D1092" s="21"/>
    </row>
    <row r="1093" spans="1:4">
      <c r="A1093" s="21"/>
      <c r="B1093" s="21"/>
      <c r="C1093" s="21"/>
      <c r="D1093" s="21"/>
    </row>
    <row r="1094" spans="1:4">
      <c r="A1094" s="21"/>
      <c r="B1094" s="21"/>
      <c r="C1094" s="21"/>
      <c r="D1094" s="21"/>
    </row>
    <row r="1095" spans="1:4">
      <c r="A1095" s="21"/>
      <c r="B1095" s="21"/>
      <c r="C1095" s="21"/>
      <c r="D1095" s="21"/>
    </row>
    <row r="1096" spans="1:4">
      <c r="A1096" s="21"/>
      <c r="B1096" s="21"/>
      <c r="C1096" s="21"/>
      <c r="D1096" s="21"/>
    </row>
    <row r="1097" spans="1:4">
      <c r="A1097" s="21"/>
      <c r="B1097" s="21"/>
      <c r="C1097" s="21"/>
      <c r="D1097" s="21"/>
    </row>
    <row r="1098" spans="1:4">
      <c r="A1098" s="21"/>
      <c r="B1098" s="21"/>
      <c r="C1098" s="21"/>
      <c r="D1098" s="21"/>
    </row>
    <row r="1099" spans="1:4">
      <c r="A1099" s="21"/>
      <c r="B1099" s="21"/>
      <c r="C1099" s="21"/>
      <c r="D1099" s="21"/>
    </row>
    <row r="1100" spans="1:4">
      <c r="A1100" s="21"/>
      <c r="B1100" s="21"/>
      <c r="C1100" s="21"/>
      <c r="D1100" s="21"/>
    </row>
    <row r="1101" spans="1:4">
      <c r="A1101" s="21"/>
      <c r="B1101" s="21"/>
      <c r="C1101" s="21"/>
      <c r="D1101" s="21"/>
    </row>
    <row r="1102" spans="1:4">
      <c r="A1102" s="21"/>
      <c r="B1102" s="21"/>
      <c r="C1102" s="21"/>
      <c r="D1102" s="21"/>
    </row>
    <row r="1103" spans="1:4">
      <c r="A1103" s="21"/>
      <c r="B1103" s="21"/>
      <c r="C1103" s="21"/>
      <c r="D1103" s="21"/>
    </row>
    <row r="1104" spans="1:4">
      <c r="A1104" s="21"/>
      <c r="B1104" s="21"/>
      <c r="C1104" s="21"/>
      <c r="D1104" s="21"/>
    </row>
    <row r="1105" spans="1:4">
      <c r="A1105" s="21"/>
      <c r="B1105" s="21"/>
      <c r="C1105" s="21"/>
      <c r="D1105" s="21"/>
    </row>
    <row r="1106" spans="1:4">
      <c r="A1106" s="21"/>
      <c r="B1106" s="21"/>
      <c r="C1106" s="21"/>
      <c r="D1106" s="21"/>
    </row>
    <row r="1107" spans="1:4">
      <c r="A1107" s="21"/>
      <c r="B1107" s="21"/>
      <c r="C1107" s="21"/>
      <c r="D1107" s="21"/>
    </row>
    <row r="1108" spans="1:4">
      <c r="A1108" s="21"/>
      <c r="B1108" s="21"/>
      <c r="C1108" s="21"/>
      <c r="D1108" s="21"/>
    </row>
    <row r="1109" spans="1:4">
      <c r="A1109" s="21"/>
      <c r="B1109" s="21"/>
      <c r="C1109" s="21"/>
      <c r="D1109" s="21"/>
    </row>
    <row r="1110" spans="1:4">
      <c r="A1110" s="21"/>
      <c r="B1110" s="21"/>
      <c r="C1110" s="21"/>
      <c r="D1110" s="21"/>
    </row>
    <row r="1111" spans="1:4">
      <c r="A1111" s="21"/>
      <c r="B1111" s="21"/>
      <c r="C1111" s="21"/>
      <c r="D1111" s="21"/>
    </row>
    <row r="1112" spans="1:4">
      <c r="A1112" s="21"/>
      <c r="B1112" s="21"/>
      <c r="C1112" s="21"/>
      <c r="D1112" s="21"/>
    </row>
    <row r="1113" spans="1:4">
      <c r="A1113" s="21"/>
      <c r="B1113" s="21"/>
      <c r="C1113" s="21"/>
      <c r="D1113" s="21"/>
    </row>
    <row r="1114" spans="1:4">
      <c r="A1114" s="21"/>
      <c r="B1114" s="21"/>
      <c r="C1114" s="21"/>
      <c r="D1114" s="21"/>
    </row>
    <row r="1115" spans="1:4">
      <c r="A1115" s="21"/>
      <c r="B1115" s="21"/>
      <c r="C1115" s="21"/>
      <c r="D1115" s="21"/>
    </row>
    <row r="1116" spans="1:4">
      <c r="A1116" s="21"/>
      <c r="B1116" s="21"/>
      <c r="C1116" s="21"/>
      <c r="D1116" s="21"/>
    </row>
    <row r="1117" spans="1:4">
      <c r="A1117" s="21"/>
      <c r="B1117" s="21"/>
      <c r="C1117" s="21"/>
      <c r="D1117" s="21"/>
    </row>
    <row r="1118" spans="1:4">
      <c r="A1118" s="21"/>
      <c r="B1118" s="21"/>
      <c r="C1118" s="21"/>
      <c r="D1118" s="21"/>
    </row>
    <row r="1119" spans="1:4">
      <c r="A1119" s="21"/>
      <c r="B1119" s="21"/>
      <c r="C1119" s="21"/>
      <c r="D1119" s="21"/>
    </row>
    <row r="1120" spans="1:4">
      <c r="A1120" s="21"/>
      <c r="B1120" s="21"/>
      <c r="C1120" s="21"/>
      <c r="D1120" s="21"/>
    </row>
    <row r="1121" spans="1:4">
      <c r="A1121" s="21"/>
      <c r="B1121" s="21"/>
      <c r="C1121" s="21"/>
      <c r="D1121" s="21"/>
    </row>
    <row r="1122" spans="1:4">
      <c r="A1122" s="21"/>
      <c r="B1122" s="21"/>
      <c r="C1122" s="21"/>
      <c r="D1122" s="21"/>
    </row>
    <row r="1123" spans="1:4">
      <c r="A1123" s="21"/>
      <c r="B1123" s="21"/>
      <c r="C1123" s="21"/>
      <c r="D1123" s="21"/>
    </row>
    <row r="1124" spans="1:4">
      <c r="A1124" s="21"/>
      <c r="B1124" s="21"/>
      <c r="C1124" s="21"/>
      <c r="D1124" s="21"/>
    </row>
    <row r="1125" spans="1:4">
      <c r="A1125" s="21"/>
      <c r="B1125" s="21"/>
      <c r="C1125" s="21"/>
      <c r="D1125" s="21"/>
    </row>
    <row r="1126" spans="1:4">
      <c r="A1126" s="21"/>
      <c r="B1126" s="21"/>
      <c r="C1126" s="21"/>
      <c r="D1126" s="21"/>
    </row>
    <row r="1127" spans="1:4">
      <c r="A1127" s="21"/>
      <c r="B1127" s="21"/>
      <c r="C1127" s="21"/>
      <c r="D1127" s="21"/>
    </row>
    <row r="1128" spans="1:4">
      <c r="A1128" s="21"/>
      <c r="B1128" s="21"/>
      <c r="C1128" s="21"/>
      <c r="D1128" s="21"/>
    </row>
    <row r="1129" spans="1:4">
      <c r="A1129" s="21"/>
      <c r="B1129" s="21"/>
      <c r="C1129" s="21"/>
      <c r="D1129" s="21"/>
    </row>
    <row r="1130" spans="1:4">
      <c r="A1130" s="21"/>
      <c r="B1130" s="21"/>
      <c r="C1130" s="21"/>
      <c r="D1130" s="21"/>
    </row>
    <row r="1131" spans="1:4">
      <c r="A1131" s="21"/>
      <c r="B1131" s="21"/>
      <c r="C1131" s="21"/>
      <c r="D1131" s="21"/>
    </row>
    <row r="1132" spans="1:4">
      <c r="A1132" s="21"/>
      <c r="B1132" s="21"/>
      <c r="C1132" s="21"/>
      <c r="D1132" s="21"/>
    </row>
    <row r="1133" spans="1:4">
      <c r="A1133" s="21"/>
      <c r="B1133" s="21"/>
      <c r="C1133" s="21"/>
      <c r="D1133" s="21"/>
    </row>
    <row r="1134" spans="1:4">
      <c r="A1134" s="21"/>
      <c r="B1134" s="21"/>
      <c r="C1134" s="21"/>
      <c r="D1134" s="21"/>
    </row>
    <row r="1135" spans="1:4">
      <c r="A1135" s="21"/>
      <c r="B1135" s="21"/>
      <c r="C1135" s="21"/>
      <c r="D1135" s="21"/>
    </row>
    <row r="1136" spans="1:4">
      <c r="A1136" s="21"/>
      <c r="B1136" s="21"/>
      <c r="C1136" s="21"/>
      <c r="D1136" s="21"/>
    </row>
    <row r="1137" spans="1:4">
      <c r="A1137" s="21"/>
      <c r="B1137" s="21"/>
      <c r="C1137" s="21"/>
      <c r="D1137" s="21"/>
    </row>
    <row r="1138" spans="1:4">
      <c r="A1138" s="21"/>
      <c r="B1138" s="21"/>
      <c r="C1138" s="21"/>
      <c r="D1138" s="21"/>
    </row>
    <row r="1139" spans="1:4">
      <c r="A1139" s="21"/>
      <c r="B1139" s="21"/>
      <c r="C1139" s="21"/>
      <c r="D1139" s="21"/>
    </row>
    <row r="1140" spans="1:4">
      <c r="A1140" s="21"/>
      <c r="B1140" s="21"/>
      <c r="C1140" s="21"/>
      <c r="D1140" s="21"/>
    </row>
    <row r="1141" spans="1:4">
      <c r="A1141" s="21"/>
      <c r="B1141" s="21"/>
      <c r="C1141" s="21"/>
      <c r="D1141" s="21"/>
    </row>
    <row r="1142" spans="1:4">
      <c r="A1142" s="21"/>
      <c r="B1142" s="21"/>
      <c r="C1142" s="21"/>
      <c r="D1142" s="21"/>
    </row>
    <row r="1143" spans="1:4">
      <c r="A1143" s="21"/>
      <c r="B1143" s="21"/>
      <c r="C1143" s="21"/>
      <c r="D1143" s="21"/>
    </row>
    <row r="1144" spans="1:4">
      <c r="A1144" s="21"/>
      <c r="B1144" s="21"/>
      <c r="C1144" s="21"/>
      <c r="D1144" s="21"/>
    </row>
    <row r="1145" spans="1:4">
      <c r="A1145" s="21"/>
      <c r="B1145" s="21"/>
      <c r="C1145" s="21"/>
      <c r="D1145" s="21"/>
    </row>
    <row r="1146" spans="1:4">
      <c r="A1146" s="21"/>
      <c r="B1146" s="21"/>
      <c r="C1146" s="21"/>
      <c r="D1146" s="21"/>
    </row>
    <row r="1147" spans="1:4">
      <c r="A1147" s="21"/>
      <c r="B1147" s="21"/>
      <c r="C1147" s="21"/>
      <c r="D1147" s="21"/>
    </row>
    <row r="1148" spans="1:4">
      <c r="A1148" s="21"/>
      <c r="B1148" s="21"/>
      <c r="C1148" s="21"/>
      <c r="D1148" s="21"/>
    </row>
    <row r="1149" spans="1:4">
      <c r="A1149" s="21"/>
      <c r="B1149" s="21"/>
      <c r="C1149" s="21"/>
      <c r="D1149" s="21"/>
    </row>
    <row r="1150" spans="1:4">
      <c r="A1150" s="21"/>
      <c r="B1150" s="21"/>
      <c r="C1150" s="21"/>
      <c r="D1150" s="21"/>
    </row>
    <row r="1151" spans="1:4">
      <c r="A1151" s="21"/>
      <c r="B1151" s="21"/>
      <c r="C1151" s="21"/>
      <c r="D1151" s="21"/>
    </row>
    <row r="1152" spans="1:4">
      <c r="A1152" s="21"/>
      <c r="B1152" s="21"/>
      <c r="C1152" s="21"/>
      <c r="D1152" s="21"/>
    </row>
    <row r="1153" spans="1:4">
      <c r="A1153" s="21"/>
      <c r="B1153" s="21"/>
      <c r="C1153" s="21"/>
      <c r="D1153" s="21"/>
    </row>
    <row r="1154" spans="1:4">
      <c r="A1154" s="21"/>
      <c r="B1154" s="21"/>
      <c r="C1154" s="21"/>
      <c r="D1154" s="21"/>
    </row>
    <row r="1155" spans="1:4">
      <c r="A1155" s="21"/>
      <c r="B1155" s="21"/>
      <c r="C1155" s="21"/>
      <c r="D1155" s="21"/>
    </row>
    <row r="1156" spans="1:4">
      <c r="A1156" s="21"/>
      <c r="B1156" s="21"/>
      <c r="C1156" s="21"/>
      <c r="D1156" s="21"/>
    </row>
    <row r="1157" spans="1:4">
      <c r="A1157" s="21"/>
      <c r="B1157" s="21"/>
      <c r="C1157" s="21"/>
      <c r="D1157" s="21"/>
    </row>
    <row r="1158" spans="1:4">
      <c r="A1158" s="21"/>
      <c r="B1158" s="21"/>
      <c r="C1158" s="21"/>
      <c r="D1158" s="21"/>
    </row>
    <row r="1159" spans="1:4">
      <c r="A1159" s="21"/>
      <c r="B1159" s="21"/>
      <c r="C1159" s="21"/>
      <c r="D1159" s="21"/>
    </row>
    <row r="1160" spans="1:4">
      <c r="A1160" s="21"/>
      <c r="B1160" s="21"/>
      <c r="C1160" s="21"/>
      <c r="D1160" s="21"/>
    </row>
    <row r="1161" spans="1:4">
      <c r="A1161" s="21"/>
      <c r="B1161" s="21"/>
      <c r="C1161" s="21"/>
      <c r="D1161" s="21"/>
    </row>
    <row r="1162" spans="1:4">
      <c r="A1162" s="21"/>
      <c r="B1162" s="21"/>
      <c r="C1162" s="21"/>
      <c r="D1162" s="21"/>
    </row>
    <row r="1163" spans="1:4">
      <c r="A1163" s="21"/>
      <c r="B1163" s="21"/>
      <c r="C1163" s="21"/>
      <c r="D1163" s="21"/>
    </row>
    <row r="1164" spans="1:4">
      <c r="A1164" s="21"/>
      <c r="B1164" s="21"/>
      <c r="C1164" s="21"/>
      <c r="D1164" s="21"/>
    </row>
    <row r="1165" spans="1:4">
      <c r="A1165" s="21"/>
      <c r="B1165" s="21"/>
      <c r="C1165" s="21"/>
      <c r="D1165" s="21"/>
    </row>
    <row r="1166" spans="1:4">
      <c r="A1166" s="21"/>
      <c r="B1166" s="21"/>
      <c r="C1166" s="21"/>
      <c r="D1166" s="21"/>
    </row>
    <row r="1167" spans="1:4">
      <c r="A1167" s="21"/>
      <c r="B1167" s="21"/>
      <c r="C1167" s="21"/>
      <c r="D1167" s="21"/>
    </row>
    <row r="1168" spans="1:4">
      <c r="A1168" s="21"/>
      <c r="B1168" s="21"/>
      <c r="C1168" s="21"/>
      <c r="D1168" s="21"/>
    </row>
    <row r="1169" spans="1:4">
      <c r="A1169" s="21"/>
      <c r="B1169" s="21"/>
      <c r="C1169" s="21"/>
      <c r="D1169" s="21"/>
    </row>
    <row r="1170" spans="1:4">
      <c r="A1170" s="21"/>
      <c r="B1170" s="21"/>
      <c r="C1170" s="21"/>
      <c r="D1170" s="21"/>
    </row>
    <row r="1171" spans="1:4">
      <c r="A1171" s="21"/>
      <c r="B1171" s="21"/>
      <c r="C1171" s="21"/>
      <c r="D1171" s="21"/>
    </row>
    <row r="1172" spans="1:4">
      <c r="A1172" s="21"/>
      <c r="B1172" s="21"/>
      <c r="C1172" s="21"/>
      <c r="D1172" s="21"/>
    </row>
    <row r="1173" spans="1:4">
      <c r="A1173" s="21"/>
      <c r="B1173" s="21"/>
      <c r="C1173" s="21"/>
      <c r="D1173" s="21"/>
    </row>
    <row r="1174" spans="1:4">
      <c r="A1174" s="21"/>
      <c r="B1174" s="21"/>
      <c r="C1174" s="21"/>
      <c r="D1174" s="21"/>
    </row>
    <row r="1175" spans="1:4">
      <c r="A1175" s="21"/>
      <c r="B1175" s="21"/>
      <c r="C1175" s="21"/>
      <c r="D1175" s="21"/>
    </row>
    <row r="1176" spans="1:4">
      <c r="A1176" s="21"/>
      <c r="B1176" s="21"/>
      <c r="C1176" s="21"/>
      <c r="D1176" s="21"/>
    </row>
    <row r="1177" spans="1:4">
      <c r="A1177" s="21"/>
      <c r="B1177" s="21"/>
      <c r="C1177" s="21"/>
      <c r="D1177" s="21"/>
    </row>
    <row r="1178" spans="1:4">
      <c r="A1178" s="21"/>
      <c r="B1178" s="21"/>
      <c r="C1178" s="21"/>
      <c r="D1178" s="21"/>
    </row>
    <row r="1179" spans="1:4">
      <c r="A1179" s="21"/>
      <c r="B1179" s="21"/>
      <c r="C1179" s="21"/>
      <c r="D1179" s="21"/>
    </row>
    <row r="1180" spans="1:4">
      <c r="A1180" s="21"/>
      <c r="B1180" s="21"/>
      <c r="C1180" s="21"/>
      <c r="D1180" s="21"/>
    </row>
    <row r="1181" spans="1:4">
      <c r="A1181" s="21"/>
      <c r="B1181" s="21"/>
      <c r="C1181" s="21"/>
      <c r="D1181" s="21"/>
    </row>
    <row r="1182" spans="1:4">
      <c r="A1182" s="21"/>
      <c r="B1182" s="21"/>
      <c r="C1182" s="21"/>
      <c r="D1182" s="21"/>
    </row>
    <row r="1183" spans="1:4">
      <c r="A1183" s="21"/>
      <c r="B1183" s="21"/>
      <c r="C1183" s="21"/>
      <c r="D1183" s="21"/>
    </row>
    <row r="1184" spans="1:4">
      <c r="A1184" s="21"/>
      <c r="B1184" s="21"/>
      <c r="C1184" s="21"/>
      <c r="D1184" s="21"/>
    </row>
    <row r="1185" spans="1:4">
      <c r="A1185" s="21"/>
      <c r="B1185" s="21"/>
      <c r="C1185" s="21"/>
      <c r="D1185" s="21"/>
    </row>
    <row r="1186" spans="1:4">
      <c r="A1186" s="21"/>
      <c r="B1186" s="21"/>
      <c r="C1186" s="21"/>
      <c r="D1186" s="21"/>
    </row>
    <row r="1187" spans="1:4">
      <c r="A1187" s="21"/>
      <c r="B1187" s="21"/>
      <c r="C1187" s="21"/>
      <c r="D1187" s="21"/>
    </row>
    <row r="1188" spans="1:4">
      <c r="A1188" s="21"/>
      <c r="B1188" s="21"/>
      <c r="C1188" s="21"/>
      <c r="D1188" s="21"/>
    </row>
    <row r="1189" spans="1:4">
      <c r="A1189" s="21"/>
      <c r="B1189" s="21"/>
      <c r="C1189" s="21"/>
      <c r="D1189" s="21"/>
    </row>
    <row r="1190" spans="1:4">
      <c r="A1190" s="21"/>
      <c r="B1190" s="21"/>
      <c r="C1190" s="21"/>
      <c r="D1190" s="21"/>
    </row>
    <row r="1191" spans="1:4">
      <c r="A1191" s="21"/>
      <c r="B1191" s="21"/>
      <c r="C1191" s="21"/>
      <c r="D1191" s="21"/>
    </row>
    <row r="1192" spans="1:4">
      <c r="A1192" s="21"/>
      <c r="B1192" s="21"/>
      <c r="C1192" s="21"/>
      <c r="D1192" s="21"/>
    </row>
    <row r="1193" spans="1:4">
      <c r="A1193" s="21"/>
      <c r="B1193" s="21"/>
      <c r="C1193" s="21"/>
      <c r="D1193" s="21"/>
    </row>
    <row r="1194" spans="1:4">
      <c r="A1194" s="21"/>
      <c r="B1194" s="21"/>
      <c r="C1194" s="21"/>
      <c r="D1194" s="21"/>
    </row>
    <row r="1195" spans="1:4">
      <c r="A1195" s="21"/>
      <c r="B1195" s="21"/>
      <c r="C1195" s="21"/>
      <c r="D1195" s="21"/>
    </row>
    <row r="1196" spans="1:4">
      <c r="A1196" s="21"/>
      <c r="B1196" s="21"/>
      <c r="C1196" s="21"/>
      <c r="D1196" s="21"/>
    </row>
    <row r="1197" spans="1:4">
      <c r="A1197" s="21"/>
      <c r="B1197" s="21"/>
      <c r="C1197" s="21"/>
      <c r="D1197" s="21"/>
    </row>
    <row r="1198" spans="1:4">
      <c r="A1198" s="21"/>
      <c r="B1198" s="21"/>
      <c r="C1198" s="21"/>
      <c r="D1198" s="21"/>
    </row>
    <row r="1199" spans="1:4">
      <c r="A1199" s="21"/>
      <c r="B1199" s="21"/>
      <c r="C1199" s="21"/>
      <c r="D1199" s="21"/>
    </row>
    <row r="1200" spans="1:4">
      <c r="A1200" s="21"/>
      <c r="B1200" s="21"/>
      <c r="C1200" s="21"/>
      <c r="D1200" s="21"/>
    </row>
    <row r="1201" spans="1:4">
      <c r="A1201" s="21"/>
      <c r="B1201" s="21"/>
      <c r="C1201" s="21"/>
      <c r="D1201" s="21"/>
    </row>
    <row r="1202" spans="1:4">
      <c r="A1202" s="21"/>
      <c r="B1202" s="21"/>
      <c r="C1202" s="21"/>
      <c r="D1202" s="21"/>
    </row>
    <row r="1203" spans="1:4">
      <c r="A1203" s="21"/>
      <c r="B1203" s="21"/>
      <c r="C1203" s="21"/>
      <c r="D1203" s="21"/>
    </row>
    <row r="1204" spans="1:4">
      <c r="A1204" s="21"/>
      <c r="B1204" s="21"/>
      <c r="C1204" s="21"/>
      <c r="D1204" s="21"/>
    </row>
    <row r="1205" spans="1:4">
      <c r="A1205" s="21"/>
      <c r="B1205" s="21"/>
      <c r="C1205" s="21"/>
      <c r="D1205" s="21"/>
    </row>
    <row r="1206" spans="1:4">
      <c r="A1206" s="21"/>
      <c r="B1206" s="21"/>
      <c r="C1206" s="21"/>
      <c r="D1206" s="21"/>
    </row>
    <row r="1207" spans="1:4">
      <c r="A1207" s="21"/>
      <c r="B1207" s="21"/>
      <c r="C1207" s="21"/>
      <c r="D1207" s="21"/>
    </row>
    <row r="1208" spans="1:4">
      <c r="A1208" s="26"/>
      <c r="B1208" s="26"/>
      <c r="C1208" s="26"/>
      <c r="D1208" s="26"/>
    </row>
  </sheetData>
  <mergeCells count="1">
    <mergeCell ref="G3:J3"/>
  </mergeCells>
  <phoneticPr fontId="1"/>
  <dataValidations count="4">
    <dataValidation type="list" allowBlank="1" showInputMessage="1" showErrorMessage="1" sqref="I5" xr:uid="{00000000-0002-0000-1300-000000000000}">
      <formula1>$P$3:$P$153</formula1>
    </dataValidation>
    <dataValidation type="list" allowBlank="1" showInputMessage="1" showErrorMessage="1" sqref="G5" xr:uid="{00000000-0002-0000-1300-000001000000}">
      <formula1>$N$3:$N$6</formula1>
    </dataValidation>
    <dataValidation type="list" allowBlank="1" showInputMessage="1" showErrorMessage="1" sqref="H5" xr:uid="{00000000-0002-0000-1300-000002000000}">
      <formula1>$O$3:$O$40</formula1>
    </dataValidation>
    <dataValidation type="list" allowBlank="1" showInputMessage="1" showErrorMessage="1" sqref="J5" xr:uid="{00000000-0002-0000-1300-000003000000}">
      <formula1>$Q$3:$Q$20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BG470"/>
  <sheetViews>
    <sheetView showRowColHeaders="0" zoomScale="60" zoomScaleNormal="60" zoomScaleSheetLayoutView="77" workbookViewId="0">
      <selection activeCell="S14" sqref="S14"/>
    </sheetView>
  </sheetViews>
  <sheetFormatPr defaultRowHeight="13"/>
  <cols>
    <col min="1" max="1" width="9.6328125" customWidth="1"/>
    <col min="2" max="2" width="3.6328125" customWidth="1"/>
    <col min="3" max="3" width="12.7265625" customWidth="1"/>
    <col min="4" max="4" width="30.6328125" customWidth="1"/>
    <col min="5" max="5" width="21.6328125" customWidth="1"/>
    <col min="6" max="6" width="13.90625" customWidth="1"/>
    <col min="7" max="7" width="12.08984375" hidden="1" customWidth="1"/>
    <col min="8" max="8" width="17.36328125" hidden="1" customWidth="1"/>
    <col min="9" max="9" width="17.36328125" customWidth="1"/>
    <col min="10" max="10" width="9" hidden="1" customWidth="1"/>
    <col min="11" max="11" width="11.453125" hidden="1" customWidth="1"/>
    <col min="12" max="12" width="10.6328125" hidden="1" customWidth="1"/>
    <col min="13" max="13" width="21.6328125" customWidth="1"/>
    <col min="14" max="14" width="10.6328125" hidden="1" customWidth="1"/>
    <col min="15" max="16" width="21.6328125" customWidth="1"/>
    <col min="17" max="17" width="9.7265625" hidden="1" customWidth="1"/>
    <col min="18" max="19" width="21.6328125" customWidth="1"/>
    <col min="20" max="20" width="17.08984375" hidden="1" customWidth="1"/>
    <col min="21" max="21" width="10.453125" hidden="1" customWidth="1"/>
    <col min="22" max="22" width="9" hidden="1" customWidth="1"/>
    <col min="23" max="43" width="8.90625" hidden="1" customWidth="1"/>
    <col min="44" max="44" width="10.08984375" hidden="1" customWidth="1"/>
    <col min="45" max="45" width="8.90625" hidden="1" customWidth="1"/>
    <col min="46" max="46" width="14.26953125" hidden="1" customWidth="1"/>
    <col min="47" max="48" width="8.90625" hidden="1" customWidth="1"/>
    <col min="49" max="49" width="8.7265625" hidden="1" customWidth="1"/>
    <col min="50" max="51" width="8.90625" hidden="1" customWidth="1"/>
    <col min="52" max="59" width="8.7265625" hidden="1" customWidth="1"/>
    <col min="60" max="60" width="0" hidden="1" customWidth="1"/>
  </cols>
  <sheetData>
    <row r="1" spans="1:59" s="58" customFormat="1" ht="18" customHeight="1">
      <c r="A1" s="495" t="str">
        <f>LEFT(基本情報登録!A1,10)&amp;"　男子様式Ⅲ－1"</f>
        <v>第83回東海学生駅伝　男子様式Ⅲ－1</v>
      </c>
      <c r="B1" s="495"/>
      <c r="C1" s="495"/>
      <c r="D1" s="495"/>
      <c r="E1" s="495"/>
      <c r="F1" s="495"/>
      <c r="G1" s="495"/>
      <c r="H1" s="495"/>
      <c r="I1" s="495"/>
      <c r="J1" s="495"/>
      <c r="K1" s="495"/>
      <c r="L1" s="495"/>
      <c r="M1" s="495"/>
      <c r="N1" s="495"/>
      <c r="O1" s="495"/>
      <c r="P1" s="495"/>
      <c r="Q1" s="495"/>
      <c r="R1" s="495"/>
      <c r="S1" s="495"/>
      <c r="T1" s="495"/>
      <c r="U1" s="270"/>
    </row>
    <row r="2" spans="1:59" s="58" customFormat="1" ht="18" customHeight="1">
      <c r="A2" s="495"/>
      <c r="B2" s="495"/>
      <c r="C2" s="495"/>
      <c r="D2" s="495"/>
      <c r="E2" s="495"/>
      <c r="F2" s="495"/>
      <c r="G2" s="495"/>
      <c r="H2" s="495"/>
      <c r="I2" s="495"/>
      <c r="J2" s="495"/>
      <c r="K2" s="495"/>
      <c r="L2" s="495"/>
      <c r="M2" s="495"/>
      <c r="N2" s="495"/>
      <c r="O2" s="495"/>
      <c r="P2" s="495"/>
      <c r="Q2" s="495"/>
      <c r="R2" s="495"/>
      <c r="S2" s="495"/>
      <c r="T2" s="495"/>
      <c r="U2" s="270"/>
    </row>
    <row r="3" spans="1:59" s="58" customFormat="1" ht="18" customHeight="1">
      <c r="A3" s="495"/>
      <c r="B3" s="495"/>
      <c r="C3" s="495"/>
      <c r="D3" s="495"/>
      <c r="E3" s="495"/>
      <c r="F3" s="495"/>
      <c r="G3" s="495"/>
      <c r="H3" s="495"/>
      <c r="I3" s="495"/>
      <c r="J3" s="495"/>
      <c r="K3" s="495"/>
      <c r="L3" s="495"/>
      <c r="M3" s="495"/>
      <c r="N3" s="495"/>
      <c r="O3" s="495"/>
      <c r="P3" s="495"/>
      <c r="Q3" s="495"/>
      <c r="R3" s="495"/>
      <c r="S3" s="495"/>
      <c r="T3" s="495"/>
      <c r="U3" s="270"/>
    </row>
    <row r="4" spans="1:59" s="58" customFormat="1" ht="18" customHeight="1" thickBot="1">
      <c r="A4" s="59"/>
      <c r="B4" s="59"/>
      <c r="C4" s="59"/>
      <c r="D4" s="59"/>
      <c r="E4" s="59"/>
      <c r="F4" s="59"/>
      <c r="G4" s="60"/>
      <c r="H4" s="60"/>
      <c r="I4" s="60"/>
      <c r="J4" s="61"/>
      <c r="K4" s="59"/>
      <c r="L4" s="59"/>
      <c r="M4" s="59"/>
      <c r="N4" s="59"/>
      <c r="O4" s="59"/>
      <c r="P4" s="59"/>
      <c r="Q4" s="59"/>
      <c r="R4" s="59"/>
      <c r="S4" s="59"/>
      <c r="T4" s="59"/>
      <c r="U4" s="59"/>
    </row>
    <row r="5" spans="1:59" s="58" customFormat="1" ht="18" customHeight="1" thickBot="1">
      <c r="A5" s="505" t="s">
        <v>1</v>
      </c>
      <c r="B5" s="505"/>
      <c r="C5" s="506" t="str">
        <f>IF(基本情報登録!D8&gt;0,基本情報登録!D8,"")</f>
        <v/>
      </c>
      <c r="D5" s="506"/>
      <c r="E5" s="272" t="s">
        <v>22</v>
      </c>
      <c r="F5" s="506" t="str">
        <f>IF(基本情報登録!D24&gt;0,基本情報登録!D24,"")</f>
        <v/>
      </c>
      <c r="G5" s="506"/>
      <c r="H5" s="506"/>
      <c r="I5" s="506"/>
      <c r="J5" s="506"/>
      <c r="K5" s="506"/>
      <c r="L5" s="506"/>
      <c r="M5" s="506"/>
      <c r="N5" s="506"/>
      <c r="O5" s="271"/>
      <c r="P5" s="277" t="s">
        <v>4839</v>
      </c>
      <c r="Q5" s="276" t="s">
        <v>23</v>
      </c>
      <c r="R5" s="273" t="s">
        <v>4836</v>
      </c>
      <c r="S5" s="273" t="s">
        <v>4837</v>
      </c>
      <c r="U5" s="284"/>
    </row>
    <row r="6" spans="1:59" s="58" customFormat="1" ht="18" customHeight="1">
      <c r="A6" s="59"/>
      <c r="B6" s="59"/>
      <c r="C6" s="174"/>
      <c r="D6" s="175"/>
      <c r="E6" s="175"/>
      <c r="F6" s="175"/>
      <c r="G6" s="175"/>
      <c r="H6" s="175"/>
      <c r="I6" s="175"/>
      <c r="J6" s="175"/>
      <c r="K6" s="175"/>
      <c r="L6" s="175" t="s">
        <v>24</v>
      </c>
      <c r="M6" s="175"/>
      <c r="N6" s="175"/>
      <c r="O6" s="175"/>
      <c r="P6" s="507">
        <f>IF(C61&lt;&gt;"","60000円",IF(C19&lt;&gt;"","30000円",0))</f>
        <v>0</v>
      </c>
      <c r="Q6" s="509">
        <f>COUNTA(C19:C468)</f>
        <v>0</v>
      </c>
      <c r="R6" s="431"/>
      <c r="S6" s="431"/>
      <c r="U6" s="461"/>
    </row>
    <row r="7" spans="1:59" s="58" customFormat="1" ht="18" customHeight="1" thickBot="1">
      <c r="A7" s="505" t="s">
        <v>8</v>
      </c>
      <c r="B7" s="505"/>
      <c r="C7" s="506" t="str">
        <f>IF(基本情報登録!D19&gt;0,基本情報登録!D19,"")</f>
        <v/>
      </c>
      <c r="D7" s="506"/>
      <c r="E7" s="272" t="s">
        <v>25</v>
      </c>
      <c r="F7" s="506" t="str">
        <f>IF(基本情報登録!D26&gt;0,基本情報登録!D26,"")</f>
        <v/>
      </c>
      <c r="G7" s="506"/>
      <c r="H7" s="506"/>
      <c r="I7" s="506"/>
      <c r="J7" s="506"/>
      <c r="K7" s="506"/>
      <c r="L7" s="506"/>
      <c r="M7" s="506"/>
      <c r="N7" s="506"/>
      <c r="O7" s="271"/>
      <c r="P7" s="508"/>
      <c r="Q7" s="510"/>
      <c r="R7" s="432"/>
      <c r="S7" s="432"/>
      <c r="U7" s="461"/>
    </row>
    <row r="8" spans="1:59" s="58" customFormat="1" ht="19" customHeight="1" thickBot="1">
      <c r="A8" s="59"/>
      <c r="B8" s="59"/>
      <c r="C8" s="235"/>
      <c r="D8" s="175"/>
      <c r="E8" s="175"/>
      <c r="F8" s="175"/>
      <c r="G8" s="175"/>
      <c r="H8" s="175"/>
      <c r="I8" s="175"/>
      <c r="J8" s="175"/>
      <c r="K8" s="175"/>
      <c r="L8" s="175" t="s">
        <v>24</v>
      </c>
      <c r="M8" s="175"/>
      <c r="N8" s="175"/>
      <c r="O8" s="175"/>
      <c r="P8" s="175"/>
      <c r="Q8" s="175"/>
      <c r="R8" s="433"/>
      <c r="S8" s="433"/>
      <c r="U8" s="461"/>
    </row>
    <row r="9" spans="1:59" s="58" customFormat="1" ht="19" customHeight="1" thickBot="1">
      <c r="A9" s="407" t="s">
        <v>6210</v>
      </c>
      <c r="B9" s="407"/>
      <c r="C9" s="407"/>
      <c r="D9" s="407"/>
      <c r="E9" s="407"/>
      <c r="F9" s="407"/>
      <c r="G9" s="407"/>
      <c r="H9" s="407"/>
      <c r="I9" s="407"/>
      <c r="J9" s="407"/>
      <c r="K9" s="407"/>
      <c r="L9" s="407"/>
      <c r="M9" s="407"/>
      <c r="N9" s="175"/>
      <c r="Q9" s="175"/>
      <c r="U9" s="295"/>
    </row>
    <row r="10" spans="1:59" s="58" customFormat="1" ht="19" customHeight="1" thickBot="1">
      <c r="A10" s="403" t="s">
        <v>6209</v>
      </c>
      <c r="B10" s="403"/>
      <c r="C10" s="403"/>
      <c r="D10" s="403"/>
      <c r="E10" s="403"/>
      <c r="F10" s="403"/>
      <c r="G10" s="403"/>
      <c r="H10" s="403"/>
      <c r="I10" s="403"/>
      <c r="J10" s="403"/>
      <c r="K10" s="403"/>
      <c r="L10" s="403"/>
      <c r="M10" s="403"/>
      <c r="N10" s="175"/>
      <c r="O10" s="315" t="s">
        <v>6203</v>
      </c>
      <c r="P10" s="316" t="s">
        <v>6204</v>
      </c>
      <c r="Q10" s="175"/>
      <c r="U10" s="295"/>
    </row>
    <row r="11" spans="1:59" s="58" customFormat="1" ht="19" customHeight="1">
      <c r="A11" s="406" t="s">
        <v>6208</v>
      </c>
      <c r="B11" s="406"/>
      <c r="C11" s="406"/>
      <c r="D11" s="406"/>
      <c r="E11" s="406"/>
      <c r="F11" s="406"/>
      <c r="G11" s="406"/>
      <c r="H11" s="406"/>
      <c r="I11" s="406"/>
      <c r="J11" s="406"/>
      <c r="K11" s="406"/>
      <c r="L11" s="406"/>
      <c r="M11" s="406"/>
      <c r="N11" s="175"/>
      <c r="O11" s="511">
        <f>COUNTIF(BB19:BB32,"&lt;&gt;0")</f>
        <v>0</v>
      </c>
      <c r="P11" s="513">
        <f>COUNTIF(BB33:BB46,"&lt;&gt;0")</f>
        <v>0</v>
      </c>
      <c r="Q11" s="175"/>
      <c r="U11" s="295"/>
    </row>
    <row r="12" spans="1:59" s="58" customFormat="1" ht="19" customHeight="1" thickBot="1">
      <c r="A12" s="405" t="s">
        <v>6207</v>
      </c>
      <c r="B12" s="405"/>
      <c r="C12" s="405"/>
      <c r="D12" s="405"/>
      <c r="E12" s="405"/>
      <c r="F12" s="405"/>
      <c r="G12" s="405"/>
      <c r="H12" s="405"/>
      <c r="I12" s="405"/>
      <c r="J12" s="405"/>
      <c r="K12" s="405"/>
      <c r="L12" s="405"/>
      <c r="M12" s="405"/>
      <c r="N12" s="309"/>
      <c r="O12" s="512"/>
      <c r="P12" s="514"/>
      <c r="Q12" s="309"/>
      <c r="T12" s="59"/>
      <c r="U12" s="291"/>
    </row>
    <row r="13" spans="1:59" s="58" customFormat="1" ht="19" customHeight="1" thickBot="1">
      <c r="A13" s="403" t="s">
        <v>6206</v>
      </c>
      <c r="B13" s="403"/>
      <c r="C13" s="403"/>
      <c r="D13" s="403"/>
      <c r="E13" s="403"/>
      <c r="F13" s="403"/>
      <c r="G13" s="403"/>
      <c r="H13" s="403"/>
      <c r="I13" s="403"/>
      <c r="J13" s="403"/>
      <c r="K13" s="403"/>
      <c r="L13" s="403"/>
      <c r="M13" s="403"/>
      <c r="N13" s="309"/>
      <c r="P13" s="264"/>
      <c r="Q13" s="309"/>
      <c r="T13" s="59"/>
      <c r="U13" s="291"/>
    </row>
    <row r="14" spans="1:59" s="58" customFormat="1" ht="31.5" customHeight="1" thickBot="1">
      <c r="A14" s="404" t="s">
        <v>6205</v>
      </c>
      <c r="B14" s="404"/>
      <c r="C14" s="404"/>
      <c r="D14" s="404"/>
      <c r="E14" s="404"/>
      <c r="F14" s="404"/>
      <c r="G14" s="404"/>
      <c r="H14" s="404"/>
      <c r="I14" s="404"/>
      <c r="J14" s="404"/>
      <c r="K14" s="404"/>
      <c r="L14" s="404"/>
      <c r="M14" s="404"/>
      <c r="N14" s="309"/>
      <c r="O14" s="314"/>
      <c r="P14" s="264"/>
      <c r="Q14" s="309"/>
      <c r="T14" s="59"/>
      <c r="U14" s="291"/>
    </row>
    <row r="15" spans="1:59" s="58" customFormat="1" ht="36" customHeight="1" thickBot="1">
      <c r="A15" s="502" t="s">
        <v>4801</v>
      </c>
      <c r="B15" s="503"/>
      <c r="C15" s="504"/>
      <c r="D15" s="437" t="s">
        <v>4835</v>
      </c>
      <c r="E15" s="438"/>
      <c r="F15" s="438"/>
      <c r="G15" s="438"/>
      <c r="H15" s="438"/>
      <c r="I15" s="438"/>
      <c r="J15" s="438"/>
      <c r="K15" s="438"/>
      <c r="L15" s="438"/>
      <c r="M15" s="438"/>
      <c r="N15" s="438"/>
      <c r="O15" s="438"/>
      <c r="P15" s="438"/>
      <c r="Q15" s="438"/>
      <c r="R15" s="439"/>
      <c r="S15" s="306"/>
      <c r="T15" s="305"/>
      <c r="U15" s="298"/>
      <c r="W15" s="238">
        <f>IF(SUM(W19:W468)&lt;&gt;0,1,0)</f>
        <v>0</v>
      </c>
      <c r="X15" s="243"/>
      <c r="Y15" s="238">
        <f>IF(OR(MOD(SUM(AC19:AC527),10)=5,MOD(SUM(AC19:AC257),10)=0),0,1)</f>
        <v>0</v>
      </c>
      <c r="Z15" s="238"/>
      <c r="AA15" s="238"/>
      <c r="AB15" s="238"/>
      <c r="AC15" s="238"/>
      <c r="AD15" s="247"/>
      <c r="AH15" s="58">
        <f>IF(SUM(AH19:AH468)&lt;&gt;0,1,0)</f>
        <v>0</v>
      </c>
      <c r="AI15" s="238">
        <f>IF(SUM(AI19)&lt;&gt;0,1,0)</f>
        <v>0</v>
      </c>
      <c r="AJ15" s="238">
        <f>IF(SUM(AJ19:AJ468)&lt;&gt;0,1,0)</f>
        <v>0</v>
      </c>
      <c r="AK15" s="238"/>
      <c r="AL15" s="248"/>
      <c r="AM15" s="249"/>
      <c r="AN15" s="249"/>
      <c r="AO15" s="249"/>
      <c r="AP15" s="249"/>
      <c r="AQ15" s="249"/>
      <c r="AT15" s="238">
        <f>IF(SUM(AT19:AT468)=0,0,1)</f>
        <v>0</v>
      </c>
      <c r="AU15" s="238">
        <f>IF(SUM(AU19:AU468)=0,0,1)</f>
        <v>0</v>
      </c>
      <c r="AV15" s="238">
        <f>IF(SUM(AV19:AV468)=0,0,1)</f>
        <v>0</v>
      </c>
      <c r="AX15" s="20">
        <f>IF(AX19=0,0,1)</f>
        <v>1</v>
      </c>
      <c r="AY15" s="20">
        <f>IF(AY19=0,0,1)</f>
        <v>1</v>
      </c>
      <c r="AZ15" s="238">
        <f>IF(OR(SUM(AZ19:AZ527)=0,I19=""),0,1)</f>
        <v>0</v>
      </c>
      <c r="BA15" s="238">
        <f>IF(COUNTIF(BA18:BA48,1)&gt;0,1,0)</f>
        <v>0</v>
      </c>
      <c r="BB15" s="58">
        <f>IF(AX20=0,0,IF(BC19&lt;7,1,0))</f>
        <v>0</v>
      </c>
      <c r="BC15" s="58">
        <f>IF(AX20=0,0,IF(BC20=0,0,IF(BC20&lt;7,1,0)))</f>
        <v>0</v>
      </c>
      <c r="BE15" s="308"/>
    </row>
    <row r="16" spans="1:59" s="58" customFormat="1" ht="35.5" customHeight="1" thickBot="1">
      <c r="A16" s="499" t="s">
        <v>4799</v>
      </c>
      <c r="B16" s="500"/>
      <c r="C16" s="501"/>
      <c r="D16" s="423" t="str">
        <f>IF(COUNTIF($Z$15:$BW$15,1)&gt;0,HLOOKUP(1,$Z$15:$BW$16,2,FALSE),"")</f>
        <v>チームで出場か学連混成で出場か選択してください。</v>
      </c>
      <c r="E16" s="424"/>
      <c r="F16" s="424"/>
      <c r="G16" s="424"/>
      <c r="H16" s="424"/>
      <c r="I16" s="424"/>
      <c r="J16" s="424"/>
      <c r="K16" s="424"/>
      <c r="L16" s="424"/>
      <c r="M16" s="424"/>
      <c r="N16" s="424"/>
      <c r="O16" s="424"/>
      <c r="P16" s="424"/>
      <c r="Q16" s="424"/>
      <c r="R16" s="425"/>
      <c r="S16" s="307"/>
      <c r="T16" s="59"/>
      <c r="U16" s="59"/>
      <c r="W16" s="239" t="s">
        <v>4802</v>
      </c>
      <c r="X16" s="243"/>
      <c r="Y16" s="245" t="s">
        <v>4803</v>
      </c>
      <c r="Z16" s="245" t="s">
        <v>4803</v>
      </c>
      <c r="AA16" s="245" t="s">
        <v>4803</v>
      </c>
      <c r="AB16" s="245" t="s">
        <v>4803</v>
      </c>
      <c r="AC16" s="245" t="s">
        <v>4803</v>
      </c>
      <c r="AD16" s="247"/>
      <c r="AH16" s="275" t="s">
        <v>4841</v>
      </c>
      <c r="AI16" s="250" t="s">
        <v>4833</v>
      </c>
      <c r="AJ16" s="238" t="s">
        <v>4809</v>
      </c>
      <c r="AK16" s="238"/>
      <c r="AL16" s="251"/>
      <c r="AM16" s="252"/>
      <c r="AN16" s="252"/>
      <c r="AO16" s="252"/>
      <c r="AP16" s="252"/>
      <c r="AQ16" s="252"/>
      <c r="AT16" s="238" t="s">
        <v>4821</v>
      </c>
      <c r="AU16" s="238" t="s">
        <v>4822</v>
      </c>
      <c r="AV16" s="238" t="s">
        <v>4823</v>
      </c>
      <c r="AX16" s="3" t="s">
        <v>4838</v>
      </c>
      <c r="AY16" s="3" t="s">
        <v>4838</v>
      </c>
      <c r="AZ16" s="238" t="s">
        <v>6176</v>
      </c>
      <c r="BA16" s="238" t="s">
        <v>6177</v>
      </c>
      <c r="BB16" s="58" t="s">
        <v>6197</v>
      </c>
      <c r="BC16" s="58" t="s">
        <v>6198</v>
      </c>
      <c r="BG16" s="58" t="s">
        <v>6211</v>
      </c>
    </row>
    <row r="17" spans="1:58" s="58" customFormat="1" ht="18" customHeight="1" thickBot="1">
      <c r="A17" s="492" t="s">
        <v>26</v>
      </c>
      <c r="B17" s="444" t="s">
        <v>4793</v>
      </c>
      <c r="C17" s="445"/>
      <c r="D17" s="448" t="s">
        <v>28</v>
      </c>
      <c r="E17" s="448" t="s">
        <v>29</v>
      </c>
      <c r="F17" s="448" t="s">
        <v>30</v>
      </c>
      <c r="G17" s="293" t="s">
        <v>4</v>
      </c>
      <c r="H17" s="293" t="s">
        <v>31</v>
      </c>
      <c r="I17" s="448" t="s">
        <v>4800</v>
      </c>
      <c r="J17" s="444" t="s">
        <v>32</v>
      </c>
      <c r="K17" s="445"/>
      <c r="L17" s="448" t="s">
        <v>33</v>
      </c>
      <c r="M17" s="458" t="s">
        <v>6175</v>
      </c>
      <c r="N17" s="459"/>
      <c r="O17" s="459"/>
      <c r="P17" s="459"/>
      <c r="Q17" s="459"/>
      <c r="R17" s="460"/>
      <c r="S17" s="457"/>
      <c r="T17" s="231"/>
      <c r="U17" s="264"/>
      <c r="V17" s="58">
        <f>COUNTA(C19,C22,C25,C28,C31,C34,C37,C40,C43,C46,C49,C52,C55,C58,C61,C64,C67,C70,C73,C76,C79,C82,C85,C88,C91,C94,C97,C100,C103,C106,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C433,C436,C439,C442,C445,C448,C451,C454,C457,C460,C463,C466)</f>
        <v>0</v>
      </c>
      <c r="W17" s="240" t="s">
        <v>4804</v>
      </c>
      <c r="X17" s="462" t="s">
        <v>4805</v>
      </c>
      <c r="Y17" s="463"/>
      <c r="Z17" s="463"/>
      <c r="AA17" s="463"/>
      <c r="AB17" s="463"/>
      <c r="AC17" s="463"/>
      <c r="AD17" s="463"/>
      <c r="AI17" s="250" t="s">
        <v>4810</v>
      </c>
      <c r="AJ17" s="238"/>
      <c r="AK17" s="454" t="s">
        <v>4811</v>
      </c>
      <c r="AL17" s="455"/>
      <c r="AM17" s="455"/>
      <c r="AN17" s="455"/>
      <c r="AO17" s="455"/>
      <c r="AP17" s="455"/>
      <c r="AQ17" s="456"/>
      <c r="AT17" s="255">
        <f>DATE(2020,1,1)</f>
        <v>43831</v>
      </c>
      <c r="AU17" s="285" t="s">
        <v>4824</v>
      </c>
      <c r="AV17" s="285" t="s">
        <v>4825</v>
      </c>
      <c r="AX17" s="20"/>
      <c r="AY17" s="20"/>
      <c r="AZ17" s="289"/>
      <c r="BA17" s="289" t="s">
        <v>6178</v>
      </c>
    </row>
    <row r="18" spans="1:58" s="58" customFormat="1" ht="18" customHeight="1" thickBot="1">
      <c r="A18" s="477"/>
      <c r="B18" s="493" t="s">
        <v>4794</v>
      </c>
      <c r="C18" s="494"/>
      <c r="D18" s="449"/>
      <c r="E18" s="449"/>
      <c r="F18" s="449"/>
      <c r="G18" s="294"/>
      <c r="H18" s="294"/>
      <c r="I18" s="449"/>
      <c r="J18" s="446"/>
      <c r="K18" s="447"/>
      <c r="L18" s="449"/>
      <c r="M18" s="296" t="s">
        <v>4795</v>
      </c>
      <c r="N18" s="296" t="s">
        <v>35</v>
      </c>
      <c r="O18" s="296" t="s">
        <v>36</v>
      </c>
      <c r="P18" s="496" t="s">
        <v>37</v>
      </c>
      <c r="Q18" s="497"/>
      <c r="R18" s="498"/>
      <c r="S18" s="457"/>
      <c r="T18" s="297"/>
      <c r="U18" s="232"/>
      <c r="W18" s="244"/>
      <c r="X18" s="238" t="s">
        <v>27</v>
      </c>
      <c r="Y18" s="238" t="s">
        <v>28</v>
      </c>
      <c r="Z18" s="238" t="s">
        <v>54</v>
      </c>
      <c r="AA18" s="238" t="s">
        <v>61</v>
      </c>
      <c r="AB18" s="238" t="s">
        <v>4806</v>
      </c>
      <c r="AC18" s="238" t="s">
        <v>171</v>
      </c>
      <c r="AD18" s="238" t="s">
        <v>4807</v>
      </c>
      <c r="AH18" s="58" t="s">
        <v>4840</v>
      </c>
      <c r="AI18" s="238"/>
      <c r="AJ18" s="238" t="s">
        <v>4812</v>
      </c>
      <c r="AK18" s="238" t="s">
        <v>4813</v>
      </c>
      <c r="AL18" s="251" t="s">
        <v>4814</v>
      </c>
      <c r="AM18" s="252" t="s">
        <v>4815</v>
      </c>
      <c r="AN18" s="252" t="s">
        <v>4816</v>
      </c>
      <c r="AO18" s="252" t="s">
        <v>4817</v>
      </c>
      <c r="AP18" s="252" t="s">
        <v>4818</v>
      </c>
      <c r="AQ18" s="252" t="s">
        <v>4819</v>
      </c>
      <c r="AR18" s="20" t="s">
        <v>4820</v>
      </c>
      <c r="AT18" s="255">
        <f>DATE(2021,11,21)</f>
        <v>44521</v>
      </c>
      <c r="AU18" s="255"/>
      <c r="AV18" s="255"/>
      <c r="AX18" s="20" t="s">
        <v>6200</v>
      </c>
      <c r="AY18" s="20" t="s">
        <v>6201</v>
      </c>
      <c r="AZ18" s="238"/>
      <c r="BA18" s="238"/>
      <c r="BC18" s="292"/>
      <c r="BD18" s="292"/>
      <c r="BE18" s="58" t="s">
        <v>6202</v>
      </c>
    </row>
    <row r="19" spans="1:58" s="4" customFormat="1" ht="18" customHeight="1" thickTop="1" thickBot="1">
      <c r="A19" s="475">
        <v>1</v>
      </c>
      <c r="B19" s="466" t="s">
        <v>38</v>
      </c>
      <c r="C19" s="470"/>
      <c r="D19" s="434" t="str">
        <f>IF(C19&gt;0,VLOOKUP(C19,男子登録情報!$A$1:$H$1688,3,0),"")</f>
        <v/>
      </c>
      <c r="E19" s="434" t="str">
        <f>IF(C19&gt;0,VLOOKUP(C19,男子登録情報!$A$1:$H$1688,4,0),"")</f>
        <v/>
      </c>
      <c r="F19" s="310" t="str">
        <f>IF(C19&gt;0,VLOOKUP(C19,男子登録情報!$A$1:$H$1688,8,0),"")</f>
        <v/>
      </c>
      <c r="G19" s="426" t="e">
        <f>IF(F20&gt;0,VLOOKUP(F20,男子登録情報!$N$2:$O$48,2,0),"")</f>
        <v>#N/A</v>
      </c>
      <c r="H19" s="426" t="str">
        <f>IF(C19&gt;0,TEXT(C19,"100000000"),"")</f>
        <v/>
      </c>
      <c r="I19" s="434" t="str">
        <f>IFERROR(VLOOKUP(C19,男子登録情報!A:G,7,FALSE),"")</f>
        <v/>
      </c>
      <c r="J19" s="5" t="s">
        <v>39</v>
      </c>
      <c r="K19" s="6"/>
      <c r="L19" s="7" t="str">
        <f>IF(K19&gt;0,VLOOKUP(K19,男子登録情報!$J$1:$K$21,2,0),"")</f>
        <v/>
      </c>
      <c r="M19" s="408"/>
      <c r="N19" s="259" t="str">
        <f>IF(L19="","",LEFT(L19,5)&amp;" "&amp;IF(OR(LEFT(L19,3)*1&lt;70,LEFT(L19,3)*1&gt;100),REPT(0,7-LEN(M19)),REPT(0,5-LEN(M19)))&amp;M19)</f>
        <v/>
      </c>
      <c r="O19" s="411"/>
      <c r="P19" s="414"/>
      <c r="Q19" s="415"/>
      <c r="R19" s="416"/>
      <c r="S19" s="491"/>
      <c r="T19" s="440"/>
      <c r="U19" s="265"/>
      <c r="V19" s="50"/>
      <c r="W19" s="244">
        <f t="shared" ref="W19:W60" si="0">IF(C19&gt;2000,1,0)</f>
        <v>0</v>
      </c>
      <c r="X19" s="450">
        <f>C19</f>
        <v>0</v>
      </c>
      <c r="Y19" s="243" t="str">
        <f t="shared" ref="Y19:Y60" si="1">IF($C19="","",IF(D19="",1,0))</f>
        <v/>
      </c>
      <c r="Z19" s="243" t="str">
        <f t="shared" ref="Z19:Z60" si="2">IF($C19="","",IF(E19="",1,0))</f>
        <v/>
      </c>
      <c r="AA19" s="243" t="str">
        <f t="shared" ref="AA19:AA60" si="3">IF($C19="","",IF(F19="",1,0))</f>
        <v/>
      </c>
      <c r="AB19" s="243" t="str">
        <f t="shared" ref="AB19:AB60" si="4">IF($C19="","",IF(G19="",1,0))</f>
        <v/>
      </c>
      <c r="AC19" s="246">
        <f>IF(ISNA(OR(Y19:AB19)),1,SUM(Y19:AB19))</f>
        <v>0</v>
      </c>
      <c r="AD19" s="451" t="str">
        <f>IF(D19="","",D19)</f>
        <v/>
      </c>
      <c r="AH19" s="20">
        <f>IFERROR(IF(D19="",0,IF(COUNTIF($D$19:D19,D19)&gt;1,1,0)),0)</f>
        <v>0</v>
      </c>
      <c r="AI19" s="254" t="str">
        <f>IF(COUNTIF($M$19:$M$468,"*,*")&gt;0,1,IF(COUNTIF($M$19:$M$468,"*分*")&gt;0,1,IF(COUNTIF($M$19:$M$468,"*秒*")&gt;0,1,IF(COUNTIF($M$19:$M$468,"*cm*")&gt;0,1,IF(COUNTIF($M$19:$M$468,"*m*")&gt;0,1,IF(COUNTIF($M$19:$M$468,"*.*")&gt;0,1,""))))))</f>
        <v/>
      </c>
      <c r="AJ19" s="238">
        <f t="shared" ref="AJ19:AJ82" si="5">IF(COUNTIF(J19,"*m*")&gt;0,IF(VALUE(AN19)&gt;59,1,0),0)</f>
        <v>0</v>
      </c>
      <c r="AK19" s="238" t="str">
        <f>IF(COUNTIF(J19,"*m*")&gt;0,RIGHT(10000000+AR19,7),RIGHT(100000+AR19,5))</f>
        <v>00000</v>
      </c>
      <c r="AL19" s="251" t="str">
        <f>IF(AM19=0,AN19&amp;"秒"&amp;AO19,AM19&amp;"分"&amp;AN19&amp;"秒"&amp;AO19)</f>
        <v>0秒0</v>
      </c>
      <c r="AM19" s="252">
        <f t="shared" ref="AM19:AM60" si="6">INT(M19/10000)</f>
        <v>0</v>
      </c>
      <c r="AN19" s="252" t="str">
        <f t="shared" ref="AN19:AN60" si="7">RIGHT(INT(M19/100),2)</f>
        <v>0</v>
      </c>
      <c r="AO19" s="252" t="str">
        <f t="shared" ref="AO19:AO60" si="8">RIGHT(INT(M19/1),2)</f>
        <v>0</v>
      </c>
      <c r="AP19" s="252" t="str">
        <f t="shared" ref="AP19:AP60" si="9">INT(M19/100)&amp;"m"&amp;RIGHT(M19,2)</f>
        <v>0m</v>
      </c>
      <c r="AQ19" s="252" t="str">
        <f t="shared" ref="AQ19:AQ60" si="10">M19&amp;"点"</f>
        <v>点</v>
      </c>
      <c r="AR19" s="238">
        <f t="shared" ref="AR19:AR60" si="11">VALUE(M19)</f>
        <v>0</v>
      </c>
      <c r="AT19" s="238">
        <f>IF(O19="",0,IF(OR(O19&lt;$AT$17,O19&gt;$AT$18),1,0))</f>
        <v>0</v>
      </c>
      <c r="AU19" s="238">
        <f>IF($M19="",0,IF($O19="",1,0))</f>
        <v>0</v>
      </c>
      <c r="AV19" s="238">
        <f>IF($M19="",0,IF($P19="",1,0))</f>
        <v>0</v>
      </c>
      <c r="AW19" s="20"/>
      <c r="AX19" s="20">
        <f>IF(COUNTIF(R6:S8,男子登録情報!L2)=1,0,1)</f>
        <v>1</v>
      </c>
      <c r="AY19" s="20">
        <f>IF(COUNTIF(R6:S8,男子登録情報!L2)=1,0,1)</f>
        <v>1</v>
      </c>
      <c r="AZ19" s="246">
        <f t="shared" ref="AZ19:AZ46" si="12">IF(C19="",0,IF(I19=$C$5,0,1))</f>
        <v>0</v>
      </c>
      <c r="BA19" s="290">
        <f>IFERROR(IF(BB19=0,0,IF(COUNTIF($BB$19:BB19,BB19)&gt;1,1,0)),"")</f>
        <v>0</v>
      </c>
      <c r="BB19" s="20">
        <f>C19</f>
        <v>0</v>
      </c>
      <c r="BC19" s="4">
        <f>COUNTIF(BB19:BB32,"&lt;&gt;0")</f>
        <v>0</v>
      </c>
      <c r="BD19" s="58" t="s">
        <v>6195</v>
      </c>
      <c r="BE19" s="4">
        <f>M19</f>
        <v>0</v>
      </c>
      <c r="BF19" s="4">
        <f>IF(AND(BB19&lt;&gt;0,BE19=0),1,0)</f>
        <v>0</v>
      </c>
    </row>
    <row r="20" spans="1:58" s="4" customFormat="1" ht="18" customHeight="1" thickBot="1">
      <c r="A20" s="476"/>
      <c r="B20" s="467"/>
      <c r="C20" s="471"/>
      <c r="D20" s="443"/>
      <c r="E20" s="443"/>
      <c r="F20" s="311" t="str">
        <f>IF(C19&gt;0,VLOOKUP(C19,男子登録情報!$A$1:$H$1688,5,0),"")</f>
        <v/>
      </c>
      <c r="G20" s="427"/>
      <c r="H20" s="427"/>
      <c r="I20" s="435"/>
      <c r="J20" s="10" t="s">
        <v>41</v>
      </c>
      <c r="K20" s="6"/>
      <c r="L20" s="7" t="str">
        <f>IF(K20&gt;0,VLOOKUP(K20,男子登録情報!$J$2:$K$21,2,0),"")</f>
        <v/>
      </c>
      <c r="M20" s="409"/>
      <c r="N20" s="256" t="str">
        <f t="shared" ref="N20:N82" si="13">IF(L20="","",LEFT(L20,5)&amp;" "&amp;IF(OR(LEFT(L20,3)*1&lt;70,LEFT(L20,3)*1&gt;100),REPT(0,7-LEN(M20)),REPT(0,5-LEN(M20)))&amp;M20)</f>
        <v/>
      </c>
      <c r="O20" s="412"/>
      <c r="P20" s="417"/>
      <c r="Q20" s="418"/>
      <c r="R20" s="419"/>
      <c r="S20" s="491"/>
      <c r="T20" s="441"/>
      <c r="U20" s="265"/>
      <c r="V20" s="20"/>
      <c r="W20" s="244">
        <f t="shared" si="0"/>
        <v>0</v>
      </c>
      <c r="X20" s="450"/>
      <c r="Y20" s="243" t="str">
        <f t="shared" si="1"/>
        <v/>
      </c>
      <c r="Z20" s="243" t="str">
        <f t="shared" si="2"/>
        <v/>
      </c>
      <c r="AA20" s="243" t="str">
        <f t="shared" si="3"/>
        <v/>
      </c>
      <c r="AB20" s="243" t="str">
        <f t="shared" si="4"/>
        <v/>
      </c>
      <c r="AC20" s="246">
        <f t="shared" ref="AC20:AC60" si="14">IF(ISNA(OR(Y20:AB20)),1,SUM(Y20:AB20))</f>
        <v>0</v>
      </c>
      <c r="AD20" s="452"/>
      <c r="AH20" s="20">
        <f>IFERROR(IF(D20="",0,IF(COUNTIF($D$19:D20,D20)&gt;1,1,0)),0)</f>
        <v>0</v>
      </c>
      <c r="AI20" s="20"/>
      <c r="AJ20" s="238">
        <f t="shared" si="5"/>
        <v>0</v>
      </c>
      <c r="AK20" s="238" t="str">
        <f t="shared" ref="AK20:AK83" si="15">IF(COUNTIF(K20,"*m*")&gt;0,RIGHT(10000000+AR20,7),RIGHT(100000+AR20,5))</f>
        <v>00000</v>
      </c>
      <c r="AL20" s="251" t="str">
        <f t="shared" ref="AL20:AL60" si="16">IF(AM20=0,AN20&amp;"秒"&amp;AO20,AM20&amp;"分"&amp;AN20&amp;"秒"&amp;AO20)</f>
        <v>0秒0</v>
      </c>
      <c r="AM20" s="252">
        <f t="shared" si="6"/>
        <v>0</v>
      </c>
      <c r="AN20" s="252" t="str">
        <f t="shared" si="7"/>
        <v>0</v>
      </c>
      <c r="AO20" s="252" t="str">
        <f t="shared" si="8"/>
        <v>0</v>
      </c>
      <c r="AP20" s="252" t="str">
        <f t="shared" si="9"/>
        <v>0m</v>
      </c>
      <c r="AQ20" s="252" t="str">
        <f t="shared" si="10"/>
        <v>点</v>
      </c>
      <c r="AR20" s="238">
        <f t="shared" si="11"/>
        <v>0</v>
      </c>
      <c r="AT20" s="238">
        <f t="shared" ref="AT20:AT60" si="17">IF(O20="",0,IF(OR(O20&lt;$AT$17,O20&gt;$AT$18),1,0))</f>
        <v>0</v>
      </c>
      <c r="AU20" s="238">
        <f t="shared" ref="AU20:AU46" si="18">IF($M20="",0,IF($O20="",1,0))</f>
        <v>0</v>
      </c>
      <c r="AV20" s="238">
        <f t="shared" ref="AV20:AV48" si="19">IF($M20="",0,IF($P20="",1,0))</f>
        <v>0</v>
      </c>
      <c r="AW20" s="20"/>
      <c r="AX20" s="20">
        <f>IF(R6=男子登録情報!L2,1,0)</f>
        <v>0</v>
      </c>
      <c r="AY20" s="4">
        <f>IF(S6=男子登録情報!L2,1,0)</f>
        <v>0</v>
      </c>
      <c r="AZ20" s="246">
        <f t="shared" si="12"/>
        <v>0</v>
      </c>
      <c r="BA20" s="290">
        <f>IFERROR(IF(BB20=0,0,IF(COUNTIF($BB$19:BB20,BB20)&gt;1,1,0)),"")</f>
        <v>0</v>
      </c>
      <c r="BB20" s="20">
        <f>C22</f>
        <v>0</v>
      </c>
      <c r="BC20" s="20">
        <f>COUNTIF(BB33:BB46,"&lt;&gt;0")</f>
        <v>0</v>
      </c>
      <c r="BD20" s="58" t="s">
        <v>6196</v>
      </c>
      <c r="BE20" s="4">
        <f>M22</f>
        <v>0</v>
      </c>
      <c r="BF20" s="20">
        <f t="shared" ref="BF20:BF24" si="20">IF(AND(BB20&lt;&gt;0,BE20=0),1,0)</f>
        <v>0</v>
      </c>
    </row>
    <row r="21" spans="1:58" s="4" customFormat="1" ht="18" customHeight="1" thickBot="1">
      <c r="A21" s="477"/>
      <c r="B21" s="464" t="s">
        <v>42</v>
      </c>
      <c r="C21" s="465"/>
      <c r="D21" s="429"/>
      <c r="E21" s="429"/>
      <c r="F21" s="430"/>
      <c r="G21" s="428"/>
      <c r="H21" s="428"/>
      <c r="I21" s="436"/>
      <c r="J21" s="11" t="s">
        <v>43</v>
      </c>
      <c r="K21" s="12"/>
      <c r="L21" s="13" t="str">
        <f>IF(K21&gt;0,VLOOKUP(K21,男子登録情報!$J$2:$K$21,2,0),"")</f>
        <v/>
      </c>
      <c r="M21" s="410"/>
      <c r="N21" s="261" t="str">
        <f t="shared" si="13"/>
        <v/>
      </c>
      <c r="O21" s="413"/>
      <c r="P21" s="420"/>
      <c r="Q21" s="421"/>
      <c r="R21" s="422"/>
      <c r="S21" s="491"/>
      <c r="T21" s="442"/>
      <c r="U21" s="265"/>
      <c r="V21" s="20"/>
      <c r="W21" s="244">
        <f t="shared" si="0"/>
        <v>0</v>
      </c>
      <c r="X21" s="450"/>
      <c r="Y21" s="243" t="str">
        <f t="shared" si="1"/>
        <v/>
      </c>
      <c r="Z21" s="243" t="str">
        <f t="shared" si="2"/>
        <v/>
      </c>
      <c r="AA21" s="243" t="str">
        <f t="shared" si="3"/>
        <v/>
      </c>
      <c r="AB21" s="243" t="str">
        <f t="shared" si="4"/>
        <v/>
      </c>
      <c r="AC21" s="246">
        <f t="shared" si="14"/>
        <v>0</v>
      </c>
      <c r="AD21" s="453"/>
      <c r="AH21" s="20">
        <f>IFERROR(IF(D21="",0,IF(COUNTIF($D$19:D21,D21)&gt;1,1,0)),0)</f>
        <v>0</v>
      </c>
      <c r="AI21" s="20"/>
      <c r="AJ21" s="238">
        <f t="shared" si="5"/>
        <v>0</v>
      </c>
      <c r="AK21" s="238" t="str">
        <f t="shared" si="15"/>
        <v>00000</v>
      </c>
      <c r="AL21" s="251" t="str">
        <f t="shared" si="16"/>
        <v>0秒0</v>
      </c>
      <c r="AM21" s="252">
        <f t="shared" si="6"/>
        <v>0</v>
      </c>
      <c r="AN21" s="252" t="str">
        <f t="shared" si="7"/>
        <v>0</v>
      </c>
      <c r="AO21" s="252" t="str">
        <f t="shared" si="8"/>
        <v>0</v>
      </c>
      <c r="AP21" s="252" t="str">
        <f t="shared" si="9"/>
        <v>0m</v>
      </c>
      <c r="AQ21" s="252" t="str">
        <f t="shared" si="10"/>
        <v>点</v>
      </c>
      <c r="AR21" s="238">
        <f t="shared" si="11"/>
        <v>0</v>
      </c>
      <c r="AT21" s="238">
        <f t="shared" si="17"/>
        <v>0</v>
      </c>
      <c r="AU21" s="238">
        <f t="shared" si="18"/>
        <v>0</v>
      </c>
      <c r="AV21" s="238">
        <f t="shared" si="19"/>
        <v>0</v>
      </c>
      <c r="AW21" s="20"/>
      <c r="AX21" s="20"/>
      <c r="AY21" s="20"/>
      <c r="AZ21" s="246">
        <f t="shared" si="12"/>
        <v>0</v>
      </c>
      <c r="BA21" s="290">
        <f>IFERROR(IF(BB21=0,0,IF(COUNTIF($BB$19:BB21,BB21)&gt;1,1,0)),"")</f>
        <v>0</v>
      </c>
      <c r="BB21" s="20">
        <f>C25</f>
        <v>0</v>
      </c>
      <c r="BD21" s="58" t="s">
        <v>6199</v>
      </c>
      <c r="BE21" s="20">
        <f>M25</f>
        <v>0</v>
      </c>
      <c r="BF21" s="20">
        <f t="shared" si="20"/>
        <v>0</v>
      </c>
    </row>
    <row r="22" spans="1:58" s="4" customFormat="1" ht="18" customHeight="1" thickTop="1" thickBot="1">
      <c r="A22" s="475">
        <v>2</v>
      </c>
      <c r="B22" s="466" t="s">
        <v>44</v>
      </c>
      <c r="C22" s="470"/>
      <c r="D22" s="434" t="str">
        <f>IF(C22&gt;0,VLOOKUP(C22,男子登録情報!$A$1:$H$1688,3,0),"")</f>
        <v/>
      </c>
      <c r="E22" s="434" t="str">
        <f>IF(C22&gt;0,VLOOKUP(C22,男子登録情報!$A$1:$H$1688,4,0),"")</f>
        <v/>
      </c>
      <c r="F22" s="310" t="str">
        <f>IF(C22&gt;0,VLOOKUP(C22,男子登録情報!$A$1:$H$1688,8,0),"")</f>
        <v/>
      </c>
      <c r="G22" s="426" t="e">
        <f>IF(F23&gt;0,VLOOKUP(F23,男子登録情報!$N$2:$O$48,2,0),"")</f>
        <v>#N/A</v>
      </c>
      <c r="H22" s="426" t="str">
        <f t="shared" ref="H22" si="21">IF(C22&gt;0,TEXT(C22,"100000000"),"")</f>
        <v/>
      </c>
      <c r="I22" s="434" t="str">
        <f>IFERROR(VLOOKUP(C22,男子登録情報!A:G,7,FALSE),"")</f>
        <v/>
      </c>
      <c r="J22" s="5" t="s">
        <v>39</v>
      </c>
      <c r="K22" s="6"/>
      <c r="L22" s="7" t="str">
        <f>IF(K22&gt;0,VLOOKUP(K22,男子登録情報!$J$1:$K$21,2,0),"")</f>
        <v/>
      </c>
      <c r="M22" s="408"/>
      <c r="N22" s="259" t="str">
        <f t="shared" si="13"/>
        <v/>
      </c>
      <c r="O22" s="411"/>
      <c r="P22" s="414"/>
      <c r="Q22" s="415"/>
      <c r="R22" s="416"/>
      <c r="S22" s="491"/>
      <c r="T22" s="440"/>
      <c r="U22" s="265"/>
      <c r="W22" s="244">
        <f t="shared" si="0"/>
        <v>0</v>
      </c>
      <c r="X22" s="450">
        <f>C22</f>
        <v>0</v>
      </c>
      <c r="Y22" s="243" t="str">
        <f t="shared" si="1"/>
        <v/>
      </c>
      <c r="Z22" s="243" t="str">
        <f t="shared" si="2"/>
        <v/>
      </c>
      <c r="AA22" s="243" t="str">
        <f t="shared" si="3"/>
        <v/>
      </c>
      <c r="AB22" s="243" t="str">
        <f t="shared" si="4"/>
        <v/>
      </c>
      <c r="AC22" s="246">
        <f t="shared" si="14"/>
        <v>0</v>
      </c>
      <c r="AD22" s="451" t="str">
        <f>IF(D22="","",D22)</f>
        <v/>
      </c>
      <c r="AH22" s="20">
        <f>IFERROR(IF(D22="",0,IF(COUNTIF($D$19:D22,D22)&gt;1,1,0)),0)</f>
        <v>0</v>
      </c>
      <c r="AI22" s="20"/>
      <c r="AJ22" s="238">
        <f t="shared" si="5"/>
        <v>0</v>
      </c>
      <c r="AK22" s="238" t="str">
        <f t="shared" si="15"/>
        <v>00000</v>
      </c>
      <c r="AL22" s="251" t="str">
        <f t="shared" si="16"/>
        <v>0秒0</v>
      </c>
      <c r="AM22" s="252">
        <f t="shared" si="6"/>
        <v>0</v>
      </c>
      <c r="AN22" s="252" t="str">
        <f t="shared" si="7"/>
        <v>0</v>
      </c>
      <c r="AO22" s="252" t="str">
        <f t="shared" si="8"/>
        <v>0</v>
      </c>
      <c r="AP22" s="252" t="str">
        <f t="shared" si="9"/>
        <v>0m</v>
      </c>
      <c r="AQ22" s="252" t="str">
        <f t="shared" si="10"/>
        <v>点</v>
      </c>
      <c r="AR22" s="238">
        <f t="shared" si="11"/>
        <v>0</v>
      </c>
      <c r="AT22" s="238">
        <f t="shared" si="17"/>
        <v>0</v>
      </c>
      <c r="AU22" s="238">
        <f t="shared" si="18"/>
        <v>0</v>
      </c>
      <c r="AV22" s="238">
        <f t="shared" si="19"/>
        <v>0</v>
      </c>
      <c r="AW22" s="20"/>
      <c r="AX22" s="20"/>
      <c r="AY22" s="20"/>
      <c r="AZ22" s="246">
        <f t="shared" si="12"/>
        <v>0</v>
      </c>
      <c r="BA22" s="290">
        <f>IFERROR(IF(BB22=0,0,IF(COUNTIF($BB$19:BB22,BB22)&gt;1,1,0)),"")</f>
        <v>0</v>
      </c>
      <c r="BB22" s="20">
        <f>C28</f>
        <v>0</v>
      </c>
      <c r="BE22" s="20">
        <f>M28</f>
        <v>0</v>
      </c>
      <c r="BF22" s="20">
        <f t="shared" si="20"/>
        <v>0</v>
      </c>
    </row>
    <row r="23" spans="1:58" s="4" customFormat="1" ht="18" customHeight="1" thickBot="1">
      <c r="A23" s="476"/>
      <c r="B23" s="467"/>
      <c r="C23" s="471"/>
      <c r="D23" s="443"/>
      <c r="E23" s="443"/>
      <c r="F23" s="311" t="str">
        <f>IF(C22&gt;0,VLOOKUP(C22,男子登録情報!$A$1:$H$1688,5,0),"")</f>
        <v/>
      </c>
      <c r="G23" s="427"/>
      <c r="H23" s="427"/>
      <c r="I23" s="435"/>
      <c r="J23" s="10" t="s">
        <v>41</v>
      </c>
      <c r="K23" s="6"/>
      <c r="L23" s="7" t="str">
        <f>IF(K23&gt;0,VLOOKUP(K23,男子登録情報!$J$2:$K$21,2,0),"")</f>
        <v/>
      </c>
      <c r="M23" s="409"/>
      <c r="N23" s="256" t="str">
        <f t="shared" si="13"/>
        <v/>
      </c>
      <c r="O23" s="412"/>
      <c r="P23" s="417"/>
      <c r="Q23" s="418"/>
      <c r="R23" s="419"/>
      <c r="S23" s="491"/>
      <c r="T23" s="441"/>
      <c r="U23" s="265"/>
      <c r="W23" s="244">
        <f t="shared" si="0"/>
        <v>0</v>
      </c>
      <c r="X23" s="450"/>
      <c r="Y23" s="243" t="str">
        <f t="shared" si="1"/>
        <v/>
      </c>
      <c r="Z23" s="243" t="str">
        <f t="shared" si="2"/>
        <v/>
      </c>
      <c r="AA23" s="243" t="str">
        <f t="shared" si="3"/>
        <v/>
      </c>
      <c r="AB23" s="243" t="str">
        <f t="shared" si="4"/>
        <v/>
      </c>
      <c r="AC23" s="246">
        <f t="shared" si="14"/>
        <v>0</v>
      </c>
      <c r="AD23" s="452"/>
      <c r="AH23" s="20">
        <f>IFERROR(IF(D23="",0,IF(COUNTIF($D$19:D23,D23)&gt;1,1,0)),0)</f>
        <v>0</v>
      </c>
      <c r="AI23" s="20"/>
      <c r="AJ23" s="238">
        <f t="shared" si="5"/>
        <v>0</v>
      </c>
      <c r="AK23" s="238" t="str">
        <f t="shared" si="15"/>
        <v>00000</v>
      </c>
      <c r="AL23" s="251" t="str">
        <f t="shared" si="16"/>
        <v>0秒0</v>
      </c>
      <c r="AM23" s="252">
        <f t="shared" si="6"/>
        <v>0</v>
      </c>
      <c r="AN23" s="252" t="str">
        <f t="shared" si="7"/>
        <v>0</v>
      </c>
      <c r="AO23" s="252" t="str">
        <f t="shared" si="8"/>
        <v>0</v>
      </c>
      <c r="AP23" s="252" t="str">
        <f t="shared" si="9"/>
        <v>0m</v>
      </c>
      <c r="AQ23" s="252" t="str">
        <f t="shared" si="10"/>
        <v>点</v>
      </c>
      <c r="AR23" s="238">
        <f t="shared" si="11"/>
        <v>0</v>
      </c>
      <c r="AT23" s="238">
        <f t="shared" si="17"/>
        <v>0</v>
      </c>
      <c r="AU23" s="238">
        <f t="shared" si="18"/>
        <v>0</v>
      </c>
      <c r="AV23" s="238">
        <f t="shared" si="19"/>
        <v>0</v>
      </c>
      <c r="AW23" s="20"/>
      <c r="AX23" s="20"/>
      <c r="AY23" s="20"/>
      <c r="AZ23" s="246">
        <f t="shared" si="12"/>
        <v>0</v>
      </c>
      <c r="BA23" s="290">
        <f>IFERROR(IF(BB23=0,0,IF(COUNTIF($BB$19:BB23,BB23)&gt;1,1,0)),"")</f>
        <v>0</v>
      </c>
      <c r="BB23" s="20">
        <f>C31</f>
        <v>0</v>
      </c>
      <c r="BE23" s="20">
        <f>M31</f>
        <v>0</v>
      </c>
      <c r="BF23" s="20">
        <f t="shared" si="20"/>
        <v>0</v>
      </c>
    </row>
    <row r="24" spans="1:58" s="4" customFormat="1" ht="18" customHeight="1" thickBot="1">
      <c r="A24" s="477"/>
      <c r="B24" s="468" t="s">
        <v>42</v>
      </c>
      <c r="C24" s="469"/>
      <c r="D24" s="429"/>
      <c r="E24" s="429"/>
      <c r="F24" s="430"/>
      <c r="G24" s="428"/>
      <c r="H24" s="428"/>
      <c r="I24" s="436"/>
      <c r="J24" s="11" t="s">
        <v>43</v>
      </c>
      <c r="K24" s="12"/>
      <c r="L24" s="13" t="str">
        <f>IF(K24&gt;0,VLOOKUP(K24,男子登録情報!$J$2:$K$21,2,0),"")</f>
        <v/>
      </c>
      <c r="M24" s="410"/>
      <c r="N24" s="8" t="str">
        <f t="shared" si="13"/>
        <v/>
      </c>
      <c r="O24" s="413"/>
      <c r="P24" s="420"/>
      <c r="Q24" s="421"/>
      <c r="R24" s="422"/>
      <c r="S24" s="491"/>
      <c r="T24" s="442"/>
      <c r="U24" s="265"/>
      <c r="W24" s="244">
        <f t="shared" si="0"/>
        <v>0</v>
      </c>
      <c r="X24" s="450"/>
      <c r="Y24" s="243" t="str">
        <f t="shared" si="1"/>
        <v/>
      </c>
      <c r="Z24" s="243" t="str">
        <f t="shared" si="2"/>
        <v/>
      </c>
      <c r="AA24" s="243" t="str">
        <f t="shared" si="3"/>
        <v/>
      </c>
      <c r="AB24" s="243" t="str">
        <f t="shared" si="4"/>
        <v/>
      </c>
      <c r="AC24" s="246">
        <f t="shared" si="14"/>
        <v>0</v>
      </c>
      <c r="AD24" s="453"/>
      <c r="AH24" s="20">
        <f>IFERROR(IF(D24="",0,IF(COUNTIF($D$19:D24,D24)&gt;1,1,0)),0)</f>
        <v>0</v>
      </c>
      <c r="AI24" s="20"/>
      <c r="AJ24" s="238">
        <f t="shared" si="5"/>
        <v>0</v>
      </c>
      <c r="AK24" s="238" t="str">
        <f t="shared" si="15"/>
        <v>00000</v>
      </c>
      <c r="AL24" s="251" t="str">
        <f t="shared" si="16"/>
        <v>0秒0</v>
      </c>
      <c r="AM24" s="252">
        <f t="shared" si="6"/>
        <v>0</v>
      </c>
      <c r="AN24" s="252" t="str">
        <f t="shared" si="7"/>
        <v>0</v>
      </c>
      <c r="AO24" s="252" t="str">
        <f t="shared" si="8"/>
        <v>0</v>
      </c>
      <c r="AP24" s="252" t="str">
        <f t="shared" si="9"/>
        <v>0m</v>
      </c>
      <c r="AQ24" s="252" t="str">
        <f t="shared" si="10"/>
        <v>点</v>
      </c>
      <c r="AR24" s="238">
        <f t="shared" si="11"/>
        <v>0</v>
      </c>
      <c r="AT24" s="238">
        <f t="shared" si="17"/>
        <v>0</v>
      </c>
      <c r="AU24" s="238">
        <f t="shared" si="18"/>
        <v>0</v>
      </c>
      <c r="AV24" s="238">
        <f t="shared" si="19"/>
        <v>0</v>
      </c>
      <c r="AW24" s="20"/>
      <c r="AX24" s="20"/>
      <c r="AY24" s="20"/>
      <c r="AZ24" s="246">
        <f t="shared" si="12"/>
        <v>0</v>
      </c>
      <c r="BA24" s="290">
        <f>IFERROR(IF(BB24=0,0,IF(COUNTIF($BB$19:BB24,BB24)&gt;1,1,0)),"")</f>
        <v>0</v>
      </c>
      <c r="BB24" s="20">
        <f>C34</f>
        <v>0</v>
      </c>
      <c r="BE24" s="20">
        <f>M34</f>
        <v>0</v>
      </c>
      <c r="BF24" s="20">
        <f t="shared" si="20"/>
        <v>0</v>
      </c>
    </row>
    <row r="25" spans="1:58" s="4" customFormat="1" ht="18" customHeight="1" thickTop="1" thickBot="1">
      <c r="A25" s="475">
        <v>3</v>
      </c>
      <c r="B25" s="466" t="s">
        <v>38</v>
      </c>
      <c r="C25" s="470"/>
      <c r="D25" s="434" t="str">
        <f>IF(C25&gt;0,VLOOKUP(C25,男子登録情報!$A$1:$H$1688,3,0),"")</f>
        <v/>
      </c>
      <c r="E25" s="434" t="str">
        <f>IF(C25&gt;0,VLOOKUP(C25,男子登録情報!$A$1:$H$1688,4,0),"")</f>
        <v/>
      </c>
      <c r="F25" s="310" t="str">
        <f>IF(C25&gt;0,VLOOKUP(C25,男子登録情報!$A$1:$H$1688,8,0),"")</f>
        <v/>
      </c>
      <c r="G25" s="426" t="e">
        <f>IF(F26&gt;0,VLOOKUP(F26,男子登録情報!$N$2:$O$48,2,0),"")</f>
        <v>#N/A</v>
      </c>
      <c r="H25" s="426" t="str">
        <f t="shared" ref="H25" si="22">IF(C25&gt;0,TEXT(C25,"100000000"),"")</f>
        <v/>
      </c>
      <c r="I25" s="434" t="str">
        <f>IFERROR(VLOOKUP(C25,男子登録情報!A:G,7,FALSE),"")</f>
        <v/>
      </c>
      <c r="J25" s="5" t="s">
        <v>39</v>
      </c>
      <c r="K25" s="6"/>
      <c r="L25" s="7" t="str">
        <f>IF(K25&gt;0,VLOOKUP(K25,男子登録情報!$J$1:$K$21,2,0),"")</f>
        <v/>
      </c>
      <c r="M25" s="408"/>
      <c r="N25" s="8" t="str">
        <f t="shared" si="13"/>
        <v/>
      </c>
      <c r="O25" s="411"/>
      <c r="P25" s="414"/>
      <c r="Q25" s="415"/>
      <c r="R25" s="416"/>
      <c r="S25" s="491"/>
      <c r="T25" s="440"/>
      <c r="U25" s="265"/>
      <c r="W25" s="244">
        <f t="shared" si="0"/>
        <v>0</v>
      </c>
      <c r="X25" s="450">
        <f>C25</f>
        <v>0</v>
      </c>
      <c r="Y25" s="243" t="str">
        <f t="shared" si="1"/>
        <v/>
      </c>
      <c r="Z25" s="243" t="str">
        <f t="shared" si="2"/>
        <v/>
      </c>
      <c r="AA25" s="243" t="str">
        <f t="shared" si="3"/>
        <v/>
      </c>
      <c r="AB25" s="243" t="str">
        <f t="shared" si="4"/>
        <v/>
      </c>
      <c r="AC25" s="246">
        <f t="shared" si="14"/>
        <v>0</v>
      </c>
      <c r="AD25" s="451" t="str">
        <f>IF(D25="","",D25)</f>
        <v/>
      </c>
      <c r="AH25" s="20">
        <f>IFERROR(IF(D25="",0,IF(COUNTIF($D$19:D25,D25)&gt;1,1,0)),0)</f>
        <v>0</v>
      </c>
      <c r="AI25" s="20"/>
      <c r="AJ25" s="238">
        <f t="shared" si="5"/>
        <v>0</v>
      </c>
      <c r="AK25" s="238" t="str">
        <f t="shared" si="15"/>
        <v>00000</v>
      </c>
      <c r="AL25" s="251" t="str">
        <f t="shared" si="16"/>
        <v>0秒0</v>
      </c>
      <c r="AM25" s="252">
        <f t="shared" si="6"/>
        <v>0</v>
      </c>
      <c r="AN25" s="252" t="str">
        <f t="shared" si="7"/>
        <v>0</v>
      </c>
      <c r="AO25" s="252" t="str">
        <f t="shared" si="8"/>
        <v>0</v>
      </c>
      <c r="AP25" s="252" t="str">
        <f t="shared" si="9"/>
        <v>0m</v>
      </c>
      <c r="AQ25" s="252" t="str">
        <f t="shared" si="10"/>
        <v>点</v>
      </c>
      <c r="AR25" s="238">
        <f t="shared" si="11"/>
        <v>0</v>
      </c>
      <c r="AT25" s="238">
        <f t="shared" si="17"/>
        <v>0</v>
      </c>
      <c r="AU25" s="238">
        <f t="shared" si="18"/>
        <v>0</v>
      </c>
      <c r="AV25" s="238">
        <f t="shared" si="19"/>
        <v>0</v>
      </c>
      <c r="AW25" s="20"/>
      <c r="AX25" s="20"/>
      <c r="AY25" s="20"/>
      <c r="AZ25" s="246">
        <f t="shared" si="12"/>
        <v>0</v>
      </c>
      <c r="BA25" s="290">
        <f>IFERROR(IF(BB25=0,0,IF(COUNTIF($BB$19:BB25,BB25)&gt;1,1,0)),"")</f>
        <v>0</v>
      </c>
      <c r="BB25" s="20">
        <f>C37</f>
        <v>0</v>
      </c>
      <c r="BE25" s="20"/>
    </row>
    <row r="26" spans="1:58" s="4" customFormat="1" ht="18" customHeight="1" thickBot="1">
      <c r="A26" s="476"/>
      <c r="B26" s="467"/>
      <c r="C26" s="471"/>
      <c r="D26" s="443"/>
      <c r="E26" s="443"/>
      <c r="F26" s="311" t="str">
        <f>IF(C25&gt;0,VLOOKUP(C25,男子登録情報!$A$1:$H$1688,5,0),"")</f>
        <v/>
      </c>
      <c r="G26" s="427"/>
      <c r="H26" s="427"/>
      <c r="I26" s="435"/>
      <c r="J26" s="10" t="s">
        <v>41</v>
      </c>
      <c r="K26" s="6"/>
      <c r="L26" s="7" t="str">
        <f>IF(K26&gt;0,VLOOKUP(K26,男子登録情報!$J$2:$K$21,2,0),"")</f>
        <v/>
      </c>
      <c r="M26" s="409"/>
      <c r="N26" s="257" t="str">
        <f t="shared" si="13"/>
        <v/>
      </c>
      <c r="O26" s="412"/>
      <c r="P26" s="417"/>
      <c r="Q26" s="418"/>
      <c r="R26" s="419"/>
      <c r="S26" s="491"/>
      <c r="T26" s="441"/>
      <c r="U26" s="265"/>
      <c r="W26" s="244">
        <f t="shared" si="0"/>
        <v>0</v>
      </c>
      <c r="X26" s="450"/>
      <c r="Y26" s="243" t="str">
        <f t="shared" si="1"/>
        <v/>
      </c>
      <c r="Z26" s="243" t="str">
        <f t="shared" si="2"/>
        <v/>
      </c>
      <c r="AA26" s="243" t="str">
        <f t="shared" si="3"/>
        <v/>
      </c>
      <c r="AB26" s="243" t="str">
        <f t="shared" si="4"/>
        <v/>
      </c>
      <c r="AC26" s="246">
        <f t="shared" si="14"/>
        <v>0</v>
      </c>
      <c r="AD26" s="452"/>
      <c r="AH26" s="20">
        <f>IFERROR(IF(D26="",0,IF(COUNTIF($D$19:D26,D26)&gt;1,1,0)),0)</f>
        <v>0</v>
      </c>
      <c r="AI26" s="20"/>
      <c r="AJ26" s="238">
        <f t="shared" si="5"/>
        <v>0</v>
      </c>
      <c r="AK26" s="238" t="str">
        <f t="shared" si="15"/>
        <v>00000</v>
      </c>
      <c r="AL26" s="251" t="str">
        <f t="shared" si="16"/>
        <v>0秒0</v>
      </c>
      <c r="AM26" s="252">
        <f t="shared" si="6"/>
        <v>0</v>
      </c>
      <c r="AN26" s="252" t="str">
        <f t="shared" si="7"/>
        <v>0</v>
      </c>
      <c r="AO26" s="252" t="str">
        <f t="shared" si="8"/>
        <v>0</v>
      </c>
      <c r="AP26" s="252" t="str">
        <f t="shared" si="9"/>
        <v>0m</v>
      </c>
      <c r="AQ26" s="252" t="str">
        <f t="shared" si="10"/>
        <v>点</v>
      </c>
      <c r="AR26" s="238">
        <f t="shared" si="11"/>
        <v>0</v>
      </c>
      <c r="AT26" s="238">
        <f t="shared" si="17"/>
        <v>0</v>
      </c>
      <c r="AU26" s="238">
        <f t="shared" si="18"/>
        <v>0</v>
      </c>
      <c r="AV26" s="238">
        <f t="shared" si="19"/>
        <v>0</v>
      </c>
      <c r="AW26" s="20"/>
      <c r="AX26" s="20"/>
      <c r="AY26" s="20"/>
      <c r="AZ26" s="246">
        <f t="shared" si="12"/>
        <v>0</v>
      </c>
      <c r="BA26" s="290">
        <f>IFERROR(IF(BB26=0,0,IF(COUNTIF($BB$19:BB26,BB26)&gt;1,1,0)),"")</f>
        <v>0</v>
      </c>
      <c r="BB26" s="20">
        <f>C40</f>
        <v>0</v>
      </c>
      <c r="BE26" s="20"/>
    </row>
    <row r="27" spans="1:58" s="4" customFormat="1" ht="18" customHeight="1" thickBot="1">
      <c r="A27" s="477"/>
      <c r="B27" s="468" t="s">
        <v>42</v>
      </c>
      <c r="C27" s="469"/>
      <c r="D27" s="429"/>
      <c r="E27" s="429"/>
      <c r="F27" s="430"/>
      <c r="G27" s="428"/>
      <c r="H27" s="428"/>
      <c r="I27" s="436"/>
      <c r="J27" s="11" t="s">
        <v>43</v>
      </c>
      <c r="K27" s="12"/>
      <c r="L27" s="13" t="str">
        <f>IF(K27&gt;0,VLOOKUP(K27,男子登録情報!$J$2:$K$21,2,0),"")</f>
        <v/>
      </c>
      <c r="M27" s="410"/>
      <c r="N27" s="8" t="str">
        <f t="shared" si="13"/>
        <v/>
      </c>
      <c r="O27" s="413"/>
      <c r="P27" s="420"/>
      <c r="Q27" s="421"/>
      <c r="R27" s="422"/>
      <c r="S27" s="491"/>
      <c r="T27" s="442"/>
      <c r="U27" s="265"/>
      <c r="W27" s="244">
        <f t="shared" si="0"/>
        <v>0</v>
      </c>
      <c r="X27" s="450"/>
      <c r="Y27" s="243" t="str">
        <f t="shared" si="1"/>
        <v/>
      </c>
      <c r="Z27" s="243" t="str">
        <f t="shared" si="2"/>
        <v/>
      </c>
      <c r="AA27" s="243" t="str">
        <f t="shared" si="3"/>
        <v/>
      </c>
      <c r="AB27" s="243" t="str">
        <f t="shared" si="4"/>
        <v/>
      </c>
      <c r="AC27" s="246">
        <f t="shared" si="14"/>
        <v>0</v>
      </c>
      <c r="AD27" s="453"/>
      <c r="AH27" s="20">
        <f>IFERROR(IF(D27="",0,IF(COUNTIF($D$19:D27,D27)&gt;1,1,0)),0)</f>
        <v>0</v>
      </c>
      <c r="AI27" s="20"/>
      <c r="AJ27" s="238">
        <f t="shared" si="5"/>
        <v>0</v>
      </c>
      <c r="AK27" s="238" t="str">
        <f t="shared" si="15"/>
        <v>00000</v>
      </c>
      <c r="AL27" s="251" t="str">
        <f t="shared" si="16"/>
        <v>0秒0</v>
      </c>
      <c r="AM27" s="252">
        <f t="shared" si="6"/>
        <v>0</v>
      </c>
      <c r="AN27" s="252" t="str">
        <f t="shared" si="7"/>
        <v>0</v>
      </c>
      <c r="AO27" s="252" t="str">
        <f t="shared" si="8"/>
        <v>0</v>
      </c>
      <c r="AP27" s="252" t="str">
        <f t="shared" si="9"/>
        <v>0m</v>
      </c>
      <c r="AQ27" s="252" t="str">
        <f t="shared" si="10"/>
        <v>点</v>
      </c>
      <c r="AR27" s="238">
        <f t="shared" si="11"/>
        <v>0</v>
      </c>
      <c r="AT27" s="238">
        <f t="shared" si="17"/>
        <v>0</v>
      </c>
      <c r="AU27" s="238">
        <f t="shared" si="18"/>
        <v>0</v>
      </c>
      <c r="AV27" s="238">
        <f t="shared" si="19"/>
        <v>0</v>
      </c>
      <c r="AW27" s="20"/>
      <c r="AX27" s="20"/>
      <c r="AY27" s="20"/>
      <c r="AZ27" s="246">
        <f t="shared" si="12"/>
        <v>0</v>
      </c>
      <c r="BA27" s="290">
        <f>IFERROR(IF(BB27=0,0,IF(COUNTIF($BB$19:BB27,BB27)&gt;1,1,0)),"")</f>
        <v>0</v>
      </c>
      <c r="BB27" s="20">
        <f>C43</f>
        <v>0</v>
      </c>
      <c r="BE27" s="20"/>
    </row>
    <row r="28" spans="1:58" s="4" customFormat="1" ht="18" customHeight="1" thickTop="1" thickBot="1">
      <c r="A28" s="475">
        <v>4</v>
      </c>
      <c r="B28" s="466" t="s">
        <v>44</v>
      </c>
      <c r="C28" s="470"/>
      <c r="D28" s="434" t="str">
        <f>IF(C28&gt;0,VLOOKUP(C28,男子登録情報!$A$1:$H$1688,3,0),"")</f>
        <v/>
      </c>
      <c r="E28" s="434" t="str">
        <f>IF(C28&gt;0,VLOOKUP(C28,男子登録情報!$A$1:$H$1688,4,0),"")</f>
        <v/>
      </c>
      <c r="F28" s="310" t="str">
        <f>IF(C28&gt;0,VLOOKUP(C28,男子登録情報!$A$1:$H$1688,8,0),"")</f>
        <v/>
      </c>
      <c r="G28" s="426" t="e">
        <f>IF(F29&gt;0,VLOOKUP(F29,男子登録情報!$N$2:$O$48,2,0),"")</f>
        <v>#N/A</v>
      </c>
      <c r="H28" s="426" t="str">
        <f t="shared" ref="H28" si="23">IF(C28&gt;0,TEXT(C28,"100000000"),"")</f>
        <v/>
      </c>
      <c r="I28" s="434" t="str">
        <f>IFERROR(VLOOKUP(C28,男子登録情報!A:G,7,FALSE),"")</f>
        <v/>
      </c>
      <c r="J28" s="5" t="s">
        <v>39</v>
      </c>
      <c r="K28" s="6"/>
      <c r="L28" s="7" t="str">
        <f>IF(K28&gt;0,VLOOKUP(K28,男子登録情報!$J$1:$K$21,2,0),"")</f>
        <v/>
      </c>
      <c r="M28" s="408"/>
      <c r="N28" s="8" t="str">
        <f t="shared" si="13"/>
        <v/>
      </c>
      <c r="O28" s="411"/>
      <c r="P28" s="414"/>
      <c r="Q28" s="415"/>
      <c r="R28" s="416"/>
      <c r="S28" s="491"/>
      <c r="T28" s="440"/>
      <c r="U28" s="265"/>
      <c r="W28" s="244">
        <f t="shared" si="0"/>
        <v>0</v>
      </c>
      <c r="X28" s="450">
        <f>C28</f>
        <v>0</v>
      </c>
      <c r="Y28" s="243" t="str">
        <f t="shared" si="1"/>
        <v/>
      </c>
      <c r="Z28" s="243" t="str">
        <f t="shared" si="2"/>
        <v/>
      </c>
      <c r="AA28" s="243" t="str">
        <f t="shared" si="3"/>
        <v/>
      </c>
      <c r="AB28" s="243" t="str">
        <f t="shared" si="4"/>
        <v/>
      </c>
      <c r="AC28" s="246">
        <f t="shared" si="14"/>
        <v>0</v>
      </c>
      <c r="AD28" s="451" t="str">
        <f>IF(D28="","",D28)</f>
        <v/>
      </c>
      <c r="AH28" s="20">
        <f>IFERROR(IF(D28="",0,IF(COUNTIF($D$19:D28,D28)&gt;1,1,0)),0)</f>
        <v>0</v>
      </c>
      <c r="AI28" s="20"/>
      <c r="AJ28" s="238">
        <f t="shared" si="5"/>
        <v>0</v>
      </c>
      <c r="AK28" s="238" t="str">
        <f t="shared" si="15"/>
        <v>00000</v>
      </c>
      <c r="AL28" s="251" t="str">
        <f t="shared" si="16"/>
        <v>0秒0</v>
      </c>
      <c r="AM28" s="252">
        <f t="shared" si="6"/>
        <v>0</v>
      </c>
      <c r="AN28" s="252" t="str">
        <f t="shared" si="7"/>
        <v>0</v>
      </c>
      <c r="AO28" s="252" t="str">
        <f t="shared" si="8"/>
        <v>0</v>
      </c>
      <c r="AP28" s="252" t="str">
        <f t="shared" si="9"/>
        <v>0m</v>
      </c>
      <c r="AQ28" s="252" t="str">
        <f t="shared" si="10"/>
        <v>点</v>
      </c>
      <c r="AR28" s="238">
        <f t="shared" si="11"/>
        <v>0</v>
      </c>
      <c r="AT28" s="238">
        <f t="shared" si="17"/>
        <v>0</v>
      </c>
      <c r="AU28" s="238">
        <f t="shared" si="18"/>
        <v>0</v>
      </c>
      <c r="AV28" s="238">
        <f t="shared" si="19"/>
        <v>0</v>
      </c>
      <c r="AW28" s="20"/>
      <c r="AX28" s="20"/>
      <c r="AY28" s="20"/>
      <c r="AZ28" s="246">
        <f t="shared" si="12"/>
        <v>0</v>
      </c>
      <c r="BA28" s="290">
        <f>IFERROR(IF(BB28=0,0,IF(COUNTIF($BB$19:BB28,BB28)&gt;1,1,0)),"")</f>
        <v>0</v>
      </c>
      <c r="BB28" s="20">
        <f>C46</f>
        <v>0</v>
      </c>
      <c r="BE28" s="20"/>
    </row>
    <row r="29" spans="1:58" s="4" customFormat="1" ht="18" customHeight="1" thickBot="1">
      <c r="A29" s="476"/>
      <c r="B29" s="467"/>
      <c r="C29" s="471"/>
      <c r="D29" s="443"/>
      <c r="E29" s="443"/>
      <c r="F29" s="311" t="str">
        <f>IF(C28&gt;0,VLOOKUP(C28,男子登録情報!$A$1:$H$1688,5,0),"")</f>
        <v/>
      </c>
      <c r="G29" s="427"/>
      <c r="H29" s="427"/>
      <c r="I29" s="435"/>
      <c r="J29" s="10" t="s">
        <v>41</v>
      </c>
      <c r="K29" s="6"/>
      <c r="L29" s="7" t="str">
        <f>IF(K29&gt;0,VLOOKUP(K29,男子登録情報!$J$2:$K$21,2,0),"")</f>
        <v/>
      </c>
      <c r="M29" s="409"/>
      <c r="N29" s="257" t="str">
        <f t="shared" si="13"/>
        <v/>
      </c>
      <c r="O29" s="412"/>
      <c r="P29" s="417"/>
      <c r="Q29" s="418"/>
      <c r="R29" s="419"/>
      <c r="S29" s="491"/>
      <c r="T29" s="441"/>
      <c r="U29" s="265"/>
      <c r="W29" s="244">
        <f t="shared" si="0"/>
        <v>0</v>
      </c>
      <c r="X29" s="450"/>
      <c r="Y29" s="243" t="str">
        <f t="shared" si="1"/>
        <v/>
      </c>
      <c r="Z29" s="243" t="str">
        <f t="shared" si="2"/>
        <v/>
      </c>
      <c r="AA29" s="243" t="str">
        <f t="shared" si="3"/>
        <v/>
      </c>
      <c r="AB29" s="243" t="str">
        <f t="shared" si="4"/>
        <v/>
      </c>
      <c r="AC29" s="246">
        <f t="shared" si="14"/>
        <v>0</v>
      </c>
      <c r="AD29" s="452"/>
      <c r="AH29" s="20">
        <f>IFERROR(IF(D29="",0,IF(COUNTIF($D$19:D29,D29)&gt;1,1,0)),0)</f>
        <v>0</v>
      </c>
      <c r="AI29" s="20"/>
      <c r="AJ29" s="238">
        <f t="shared" si="5"/>
        <v>0</v>
      </c>
      <c r="AK29" s="238" t="str">
        <f t="shared" si="15"/>
        <v>00000</v>
      </c>
      <c r="AL29" s="251" t="str">
        <f t="shared" si="16"/>
        <v>0秒0</v>
      </c>
      <c r="AM29" s="252">
        <f t="shared" si="6"/>
        <v>0</v>
      </c>
      <c r="AN29" s="252" t="str">
        <f t="shared" si="7"/>
        <v>0</v>
      </c>
      <c r="AO29" s="252" t="str">
        <f t="shared" si="8"/>
        <v>0</v>
      </c>
      <c r="AP29" s="252" t="str">
        <f t="shared" si="9"/>
        <v>0m</v>
      </c>
      <c r="AQ29" s="252" t="str">
        <f t="shared" si="10"/>
        <v>点</v>
      </c>
      <c r="AR29" s="238">
        <f t="shared" si="11"/>
        <v>0</v>
      </c>
      <c r="AT29" s="238">
        <f t="shared" si="17"/>
        <v>0</v>
      </c>
      <c r="AU29" s="238">
        <f t="shared" si="18"/>
        <v>0</v>
      </c>
      <c r="AV29" s="238">
        <f t="shared" si="19"/>
        <v>0</v>
      </c>
      <c r="AW29" s="20"/>
      <c r="AX29" s="20"/>
      <c r="AY29" s="20"/>
      <c r="AZ29" s="246">
        <f t="shared" si="12"/>
        <v>0</v>
      </c>
      <c r="BA29" s="290">
        <f>IFERROR(IF(BB29=0,0,IF(COUNTIF($BB$19:BB29,BB29)&gt;1,1,0)),"")</f>
        <v>0</v>
      </c>
      <c r="BB29" s="20">
        <f>C49</f>
        <v>0</v>
      </c>
      <c r="BE29" s="20"/>
    </row>
    <row r="30" spans="1:58" s="4" customFormat="1" ht="18" customHeight="1" thickBot="1">
      <c r="A30" s="477"/>
      <c r="B30" s="468" t="s">
        <v>42</v>
      </c>
      <c r="C30" s="469"/>
      <c r="D30" s="429"/>
      <c r="E30" s="429"/>
      <c r="F30" s="430"/>
      <c r="G30" s="428"/>
      <c r="H30" s="428"/>
      <c r="I30" s="436"/>
      <c r="J30" s="11" t="s">
        <v>43</v>
      </c>
      <c r="K30" s="12"/>
      <c r="L30" s="13" t="str">
        <f>IF(K30&gt;0,VLOOKUP(K30,男子登録情報!$J$2:$K$21,2,0),"")</f>
        <v/>
      </c>
      <c r="M30" s="410"/>
      <c r="N30" s="8" t="str">
        <f t="shared" si="13"/>
        <v/>
      </c>
      <c r="O30" s="413"/>
      <c r="P30" s="420"/>
      <c r="Q30" s="421"/>
      <c r="R30" s="422"/>
      <c r="S30" s="491"/>
      <c r="T30" s="442"/>
      <c r="U30" s="265"/>
      <c r="W30" s="244">
        <f t="shared" si="0"/>
        <v>0</v>
      </c>
      <c r="X30" s="450"/>
      <c r="Y30" s="243" t="str">
        <f t="shared" si="1"/>
        <v/>
      </c>
      <c r="Z30" s="243" t="str">
        <f t="shared" si="2"/>
        <v/>
      </c>
      <c r="AA30" s="243" t="str">
        <f t="shared" si="3"/>
        <v/>
      </c>
      <c r="AB30" s="243" t="str">
        <f t="shared" si="4"/>
        <v/>
      </c>
      <c r="AC30" s="246">
        <f t="shared" si="14"/>
        <v>0</v>
      </c>
      <c r="AD30" s="453"/>
      <c r="AH30" s="20">
        <f>IFERROR(IF(D30="",0,IF(COUNTIF($D$19:D30,D30)&gt;1,1,0)),0)</f>
        <v>0</v>
      </c>
      <c r="AI30" s="20"/>
      <c r="AJ30" s="238">
        <f t="shared" si="5"/>
        <v>0</v>
      </c>
      <c r="AK30" s="238" t="str">
        <f t="shared" si="15"/>
        <v>00000</v>
      </c>
      <c r="AL30" s="251" t="str">
        <f t="shared" si="16"/>
        <v>0秒0</v>
      </c>
      <c r="AM30" s="252">
        <f t="shared" si="6"/>
        <v>0</v>
      </c>
      <c r="AN30" s="252" t="str">
        <f t="shared" si="7"/>
        <v>0</v>
      </c>
      <c r="AO30" s="252" t="str">
        <f t="shared" si="8"/>
        <v>0</v>
      </c>
      <c r="AP30" s="252" t="str">
        <f t="shared" si="9"/>
        <v>0m</v>
      </c>
      <c r="AQ30" s="252" t="str">
        <f t="shared" si="10"/>
        <v>点</v>
      </c>
      <c r="AR30" s="238">
        <f t="shared" si="11"/>
        <v>0</v>
      </c>
      <c r="AT30" s="238">
        <f t="shared" si="17"/>
        <v>0</v>
      </c>
      <c r="AU30" s="238">
        <f t="shared" si="18"/>
        <v>0</v>
      </c>
      <c r="AV30" s="238">
        <f t="shared" si="19"/>
        <v>0</v>
      </c>
      <c r="AW30" s="20"/>
      <c r="AX30" s="20"/>
      <c r="AY30" s="20"/>
      <c r="AZ30" s="246">
        <f t="shared" si="12"/>
        <v>0</v>
      </c>
      <c r="BA30" s="290">
        <f>IFERROR(IF(BB30=0,0,IF(COUNTIF($BB$19:BB30,BB30)&gt;1,1,0)),"")</f>
        <v>0</v>
      </c>
      <c r="BB30" s="20">
        <f>C52</f>
        <v>0</v>
      </c>
      <c r="BE30" s="20"/>
    </row>
    <row r="31" spans="1:58" s="4" customFormat="1" ht="18" customHeight="1" thickTop="1" thickBot="1">
      <c r="A31" s="475">
        <v>5</v>
      </c>
      <c r="B31" s="466" t="s">
        <v>44</v>
      </c>
      <c r="C31" s="470"/>
      <c r="D31" s="434" t="str">
        <f>IF(C31&gt;0,VLOOKUP(C31,男子登録情報!$A$1:$H$1688,3,0),"")</f>
        <v/>
      </c>
      <c r="E31" s="434" t="str">
        <f>IF(C31&gt;0,VLOOKUP(C31,男子登録情報!$A$1:$H$1688,4,0),"")</f>
        <v/>
      </c>
      <c r="F31" s="310" t="str">
        <f>IF(C31&gt;0,VLOOKUP(C31,男子登録情報!$A$1:$H$1688,8,0),"")</f>
        <v/>
      </c>
      <c r="G31" s="426" t="e">
        <f>IF(F32&gt;0,VLOOKUP(F32,男子登録情報!$N$2:$O$48,2,0),"")</f>
        <v>#N/A</v>
      </c>
      <c r="H31" s="426" t="str">
        <f t="shared" ref="H31" si="24">IF(C31&gt;0,TEXT(C31,"100000000"),"")</f>
        <v/>
      </c>
      <c r="I31" s="434" t="str">
        <f>IFERROR(VLOOKUP(C31,男子登録情報!A:G,7,FALSE),"")</f>
        <v/>
      </c>
      <c r="J31" s="5" t="s">
        <v>39</v>
      </c>
      <c r="K31" s="6"/>
      <c r="L31" s="7" t="str">
        <f>IF(K31&gt;0,VLOOKUP(K31,男子登録情報!$J$1:$K$21,2,0),"")</f>
        <v/>
      </c>
      <c r="M31" s="408"/>
      <c r="N31" s="8" t="str">
        <f t="shared" si="13"/>
        <v/>
      </c>
      <c r="O31" s="411"/>
      <c r="P31" s="414"/>
      <c r="Q31" s="415"/>
      <c r="R31" s="416"/>
      <c r="S31" s="491"/>
      <c r="T31" s="440"/>
      <c r="U31" s="265"/>
      <c r="W31" s="244">
        <f t="shared" si="0"/>
        <v>0</v>
      </c>
      <c r="X31" s="450">
        <f>C31</f>
        <v>0</v>
      </c>
      <c r="Y31" s="243" t="str">
        <f t="shared" si="1"/>
        <v/>
      </c>
      <c r="Z31" s="243" t="str">
        <f t="shared" si="2"/>
        <v/>
      </c>
      <c r="AA31" s="243" t="str">
        <f t="shared" si="3"/>
        <v/>
      </c>
      <c r="AB31" s="243" t="str">
        <f t="shared" si="4"/>
        <v/>
      </c>
      <c r="AC31" s="246">
        <f t="shared" si="14"/>
        <v>0</v>
      </c>
      <c r="AD31" s="451" t="str">
        <f>IF(D31="","",D31)</f>
        <v/>
      </c>
      <c r="AH31" s="20">
        <f>IFERROR(IF(D31="",0,IF(COUNTIF($D$19:D31,D31)&gt;1,1,0)),0)</f>
        <v>0</v>
      </c>
      <c r="AI31" s="20"/>
      <c r="AJ31" s="238">
        <f t="shared" si="5"/>
        <v>0</v>
      </c>
      <c r="AK31" s="238" t="str">
        <f t="shared" si="15"/>
        <v>00000</v>
      </c>
      <c r="AL31" s="251" t="str">
        <f t="shared" si="16"/>
        <v>0秒0</v>
      </c>
      <c r="AM31" s="252">
        <f t="shared" si="6"/>
        <v>0</v>
      </c>
      <c r="AN31" s="252" t="str">
        <f t="shared" si="7"/>
        <v>0</v>
      </c>
      <c r="AO31" s="252" t="str">
        <f t="shared" si="8"/>
        <v>0</v>
      </c>
      <c r="AP31" s="252" t="str">
        <f t="shared" si="9"/>
        <v>0m</v>
      </c>
      <c r="AQ31" s="252" t="str">
        <f t="shared" si="10"/>
        <v>点</v>
      </c>
      <c r="AR31" s="238">
        <f t="shared" si="11"/>
        <v>0</v>
      </c>
      <c r="AT31" s="238">
        <f t="shared" si="17"/>
        <v>0</v>
      </c>
      <c r="AU31" s="238">
        <f t="shared" si="18"/>
        <v>0</v>
      </c>
      <c r="AV31" s="238">
        <f t="shared" si="19"/>
        <v>0</v>
      </c>
      <c r="AW31" s="20"/>
      <c r="AX31" s="20"/>
      <c r="AY31" s="20"/>
      <c r="AZ31" s="246">
        <f t="shared" si="12"/>
        <v>0</v>
      </c>
      <c r="BA31" s="290">
        <f>IFERROR(IF(BB31=0,0,IF(COUNTIF($BB$19:BB31,BB31)&gt;1,1,0)),"")</f>
        <v>0</v>
      </c>
      <c r="BB31" s="20">
        <f>C55</f>
        <v>0</v>
      </c>
      <c r="BE31" s="20"/>
    </row>
    <row r="32" spans="1:58" s="4" customFormat="1" ht="18" customHeight="1" thickBot="1">
      <c r="A32" s="476"/>
      <c r="B32" s="467"/>
      <c r="C32" s="471"/>
      <c r="D32" s="443"/>
      <c r="E32" s="443"/>
      <c r="F32" s="311" t="str">
        <f>IF(C31&gt;0,VLOOKUP(C31,男子登録情報!$A$1:$H$1688,5,0),"")</f>
        <v/>
      </c>
      <c r="G32" s="427"/>
      <c r="H32" s="427"/>
      <c r="I32" s="435"/>
      <c r="J32" s="10" t="s">
        <v>41</v>
      </c>
      <c r="K32" s="6"/>
      <c r="L32" s="7" t="str">
        <f>IF(K32&gt;0,VLOOKUP(K32,男子登録情報!$J$2:$K$21,2,0),"")</f>
        <v/>
      </c>
      <c r="M32" s="409"/>
      <c r="N32" s="257" t="str">
        <f t="shared" si="13"/>
        <v/>
      </c>
      <c r="O32" s="412"/>
      <c r="P32" s="417"/>
      <c r="Q32" s="418"/>
      <c r="R32" s="419"/>
      <c r="S32" s="491"/>
      <c r="T32" s="441"/>
      <c r="U32" s="265"/>
      <c r="W32" s="244">
        <f t="shared" si="0"/>
        <v>0</v>
      </c>
      <c r="X32" s="450"/>
      <c r="Y32" s="243" t="str">
        <f t="shared" si="1"/>
        <v/>
      </c>
      <c r="Z32" s="243" t="str">
        <f t="shared" si="2"/>
        <v/>
      </c>
      <c r="AA32" s="243" t="str">
        <f t="shared" si="3"/>
        <v/>
      </c>
      <c r="AB32" s="243" t="str">
        <f t="shared" si="4"/>
        <v/>
      </c>
      <c r="AC32" s="246">
        <f t="shared" si="14"/>
        <v>0</v>
      </c>
      <c r="AD32" s="452"/>
      <c r="AH32" s="20">
        <f>IFERROR(IF(D32="",0,IF(COUNTIF($D$19:D32,D32)&gt;1,1,0)),0)</f>
        <v>0</v>
      </c>
      <c r="AI32" s="20"/>
      <c r="AJ32" s="238">
        <f t="shared" si="5"/>
        <v>0</v>
      </c>
      <c r="AK32" s="238" t="str">
        <f t="shared" si="15"/>
        <v>00000</v>
      </c>
      <c r="AL32" s="251" t="str">
        <f t="shared" si="16"/>
        <v>0秒0</v>
      </c>
      <c r="AM32" s="252">
        <f t="shared" si="6"/>
        <v>0</v>
      </c>
      <c r="AN32" s="252" t="str">
        <f t="shared" si="7"/>
        <v>0</v>
      </c>
      <c r="AO32" s="252" t="str">
        <f t="shared" si="8"/>
        <v>0</v>
      </c>
      <c r="AP32" s="252" t="str">
        <f t="shared" si="9"/>
        <v>0m</v>
      </c>
      <c r="AQ32" s="252" t="str">
        <f t="shared" si="10"/>
        <v>点</v>
      </c>
      <c r="AR32" s="238">
        <f t="shared" si="11"/>
        <v>0</v>
      </c>
      <c r="AT32" s="238">
        <f t="shared" si="17"/>
        <v>0</v>
      </c>
      <c r="AU32" s="238">
        <f t="shared" si="18"/>
        <v>0</v>
      </c>
      <c r="AV32" s="238">
        <f t="shared" si="19"/>
        <v>0</v>
      </c>
      <c r="AW32" s="20"/>
      <c r="AX32" s="20"/>
      <c r="AY32" s="20"/>
      <c r="AZ32" s="246">
        <f t="shared" si="12"/>
        <v>0</v>
      </c>
      <c r="BA32" s="290">
        <f>IFERROR(IF(BB32=0,0,IF(COUNTIF($BB$19:BB32,BB32)&gt;1,1,0)),"")</f>
        <v>0</v>
      </c>
      <c r="BB32" s="20">
        <f>C58</f>
        <v>0</v>
      </c>
      <c r="BE32" s="20"/>
    </row>
    <row r="33" spans="1:57" s="4" customFormat="1" ht="18" customHeight="1" thickBot="1">
      <c r="A33" s="477"/>
      <c r="B33" s="468" t="s">
        <v>42</v>
      </c>
      <c r="C33" s="469"/>
      <c r="D33" s="429"/>
      <c r="E33" s="429"/>
      <c r="F33" s="430"/>
      <c r="G33" s="428"/>
      <c r="H33" s="428"/>
      <c r="I33" s="436"/>
      <c r="J33" s="11" t="s">
        <v>43</v>
      </c>
      <c r="K33" s="12"/>
      <c r="L33" s="13" t="str">
        <f>IF(K33&gt;0,VLOOKUP(K33,男子登録情報!$J$2:$K$21,2,0),"")</f>
        <v/>
      </c>
      <c r="M33" s="410"/>
      <c r="N33" s="8" t="str">
        <f t="shared" si="13"/>
        <v/>
      </c>
      <c r="O33" s="413"/>
      <c r="P33" s="420"/>
      <c r="Q33" s="421"/>
      <c r="R33" s="422"/>
      <c r="S33" s="491"/>
      <c r="T33" s="442"/>
      <c r="U33" s="265"/>
      <c r="W33" s="244">
        <f t="shared" si="0"/>
        <v>0</v>
      </c>
      <c r="X33" s="450"/>
      <c r="Y33" s="243" t="str">
        <f t="shared" si="1"/>
        <v/>
      </c>
      <c r="Z33" s="243" t="str">
        <f t="shared" si="2"/>
        <v/>
      </c>
      <c r="AA33" s="243" t="str">
        <f t="shared" si="3"/>
        <v/>
      </c>
      <c r="AB33" s="243" t="str">
        <f t="shared" si="4"/>
        <v/>
      </c>
      <c r="AC33" s="246">
        <f t="shared" si="14"/>
        <v>0</v>
      </c>
      <c r="AD33" s="453"/>
      <c r="AH33" s="20">
        <f>IFERROR(IF(D33="",0,IF(COUNTIF($D$19:D33,D33)&gt;1,1,0)),0)</f>
        <v>0</v>
      </c>
      <c r="AI33" s="20"/>
      <c r="AJ33" s="238">
        <f t="shared" si="5"/>
        <v>0</v>
      </c>
      <c r="AK33" s="238" t="str">
        <f t="shared" si="15"/>
        <v>00000</v>
      </c>
      <c r="AL33" s="251" t="str">
        <f t="shared" si="16"/>
        <v>0秒0</v>
      </c>
      <c r="AM33" s="252">
        <f t="shared" si="6"/>
        <v>0</v>
      </c>
      <c r="AN33" s="252" t="str">
        <f t="shared" si="7"/>
        <v>0</v>
      </c>
      <c r="AO33" s="252" t="str">
        <f t="shared" si="8"/>
        <v>0</v>
      </c>
      <c r="AP33" s="252" t="str">
        <f t="shared" si="9"/>
        <v>0m</v>
      </c>
      <c r="AQ33" s="252" t="str">
        <f t="shared" si="10"/>
        <v>点</v>
      </c>
      <c r="AR33" s="238">
        <f t="shared" si="11"/>
        <v>0</v>
      </c>
      <c r="AT33" s="238">
        <f t="shared" si="17"/>
        <v>0</v>
      </c>
      <c r="AU33" s="238">
        <f t="shared" si="18"/>
        <v>0</v>
      </c>
      <c r="AV33" s="238">
        <f t="shared" si="19"/>
        <v>0</v>
      </c>
      <c r="AW33" s="20"/>
      <c r="AX33" s="20"/>
      <c r="AY33" s="20"/>
      <c r="AZ33" s="246">
        <f t="shared" si="12"/>
        <v>0</v>
      </c>
      <c r="BA33" s="290">
        <f>IFERROR(IF(BB33=0,0,IF(COUNTIF($BB$19:BB33,BB33)&gt;1,1,0)),"")</f>
        <v>0</v>
      </c>
      <c r="BB33" s="20">
        <f>C61</f>
        <v>0</v>
      </c>
      <c r="BC33" s="4" t="str">
        <f>IFERROR(VLOOKUP(I61,'加盟校情報&amp;大会設定'!$A$3:$C$52,3,FALSE),"")</f>
        <v/>
      </c>
      <c r="BE33" s="20"/>
    </row>
    <row r="34" spans="1:57" s="4" customFormat="1" ht="18" customHeight="1" thickTop="1" thickBot="1">
      <c r="A34" s="475">
        <v>6</v>
      </c>
      <c r="B34" s="466" t="s">
        <v>44</v>
      </c>
      <c r="C34" s="470"/>
      <c r="D34" s="434" t="str">
        <f>IF(C34&gt;0,VLOOKUP(C34,男子登録情報!$A$1:$H$1688,3,0),"")</f>
        <v/>
      </c>
      <c r="E34" s="434" t="str">
        <f>IF(C34&gt;0,VLOOKUP(C34,男子登録情報!$A$1:$H$1688,4,0),"")</f>
        <v/>
      </c>
      <c r="F34" s="310" t="str">
        <f>IF(C34&gt;0,VLOOKUP(C34,男子登録情報!$A$1:$H$1688,8,0),"")</f>
        <v/>
      </c>
      <c r="G34" s="426" t="e">
        <f>IF(F35&gt;0,VLOOKUP(F35,男子登録情報!$N$2:$O$48,2,0),"")</f>
        <v>#N/A</v>
      </c>
      <c r="H34" s="426" t="str">
        <f t="shared" ref="H34" si="25">IF(C34&gt;0,TEXT(C34,"100000000"),"")</f>
        <v/>
      </c>
      <c r="I34" s="434" t="str">
        <f>IFERROR(VLOOKUP(C34,男子登録情報!A:G,7,FALSE),"")</f>
        <v/>
      </c>
      <c r="J34" s="5" t="s">
        <v>39</v>
      </c>
      <c r="K34" s="6"/>
      <c r="L34" s="7" t="str">
        <f>IF(K34&gt;0,VLOOKUP(K34,男子登録情報!$J$1:$K$21,2,0),"")</f>
        <v/>
      </c>
      <c r="M34" s="408"/>
      <c r="N34" s="8" t="str">
        <f t="shared" si="13"/>
        <v/>
      </c>
      <c r="O34" s="411"/>
      <c r="P34" s="414"/>
      <c r="Q34" s="415"/>
      <c r="R34" s="416"/>
      <c r="S34" s="491"/>
      <c r="T34" s="440"/>
      <c r="U34" s="265"/>
      <c r="W34" s="244">
        <f t="shared" si="0"/>
        <v>0</v>
      </c>
      <c r="X34" s="450">
        <f>C34</f>
        <v>0</v>
      </c>
      <c r="Y34" s="243" t="str">
        <f t="shared" si="1"/>
        <v/>
      </c>
      <c r="Z34" s="243" t="str">
        <f t="shared" si="2"/>
        <v/>
      </c>
      <c r="AA34" s="243" t="str">
        <f t="shared" si="3"/>
        <v/>
      </c>
      <c r="AB34" s="243" t="str">
        <f t="shared" si="4"/>
        <v/>
      </c>
      <c r="AC34" s="246">
        <f t="shared" si="14"/>
        <v>0</v>
      </c>
      <c r="AD34" s="451" t="str">
        <f>IF(D34="","",D34)</f>
        <v/>
      </c>
      <c r="AH34" s="20">
        <f>IFERROR(IF(D34="",0,IF(COUNTIF($D$19:D34,D34)&gt;1,1,0)),0)</f>
        <v>0</v>
      </c>
      <c r="AI34" s="20"/>
      <c r="AJ34" s="238">
        <f t="shared" si="5"/>
        <v>0</v>
      </c>
      <c r="AK34" s="238" t="str">
        <f t="shared" si="15"/>
        <v>00000</v>
      </c>
      <c r="AL34" s="251" t="str">
        <f t="shared" si="16"/>
        <v>0秒0</v>
      </c>
      <c r="AM34" s="252">
        <f t="shared" si="6"/>
        <v>0</v>
      </c>
      <c r="AN34" s="252" t="str">
        <f t="shared" si="7"/>
        <v>0</v>
      </c>
      <c r="AO34" s="252" t="str">
        <f t="shared" si="8"/>
        <v>0</v>
      </c>
      <c r="AP34" s="252" t="str">
        <f t="shared" si="9"/>
        <v>0m</v>
      </c>
      <c r="AQ34" s="252" t="str">
        <f t="shared" si="10"/>
        <v>点</v>
      </c>
      <c r="AR34" s="238">
        <f t="shared" si="11"/>
        <v>0</v>
      </c>
      <c r="AT34" s="238">
        <f t="shared" si="17"/>
        <v>0</v>
      </c>
      <c r="AU34" s="238">
        <f t="shared" si="18"/>
        <v>0</v>
      </c>
      <c r="AV34" s="238">
        <f t="shared" si="19"/>
        <v>0</v>
      </c>
      <c r="AW34" s="20"/>
      <c r="AX34" s="20"/>
      <c r="AY34" s="20"/>
      <c r="AZ34" s="246">
        <f t="shared" si="12"/>
        <v>0</v>
      </c>
      <c r="BA34" s="290">
        <f>IFERROR(IF(BB34=0,0,IF(COUNTIF($BB$19:BB34,BB34)&gt;1,1,0)),"")</f>
        <v>0</v>
      </c>
      <c r="BB34" s="20">
        <f>C64</f>
        <v>0</v>
      </c>
      <c r="BC34" s="20" t="str">
        <f>IFERROR(VLOOKUP(I64,'加盟校情報&amp;大会設定'!$A$3:$C$52,3,FALSE),"")</f>
        <v/>
      </c>
      <c r="BE34" s="20"/>
    </row>
    <row r="35" spans="1:57" s="4" customFormat="1" ht="18" customHeight="1" thickBot="1">
      <c r="A35" s="476"/>
      <c r="B35" s="467"/>
      <c r="C35" s="471"/>
      <c r="D35" s="443"/>
      <c r="E35" s="443"/>
      <c r="F35" s="311" t="str">
        <f>IF(C34&gt;0,VLOOKUP(C34,男子登録情報!$A$1:$H$1688,5,0),"")</f>
        <v/>
      </c>
      <c r="G35" s="427"/>
      <c r="H35" s="427"/>
      <c r="I35" s="435"/>
      <c r="J35" s="10" t="s">
        <v>41</v>
      </c>
      <c r="K35" s="6"/>
      <c r="L35" s="7" t="str">
        <f>IF(K35&gt;0,VLOOKUP(K35,男子登録情報!$J$2:$K$21,2,0),"")</f>
        <v/>
      </c>
      <c r="M35" s="409"/>
      <c r="N35" s="257" t="str">
        <f t="shared" si="13"/>
        <v/>
      </c>
      <c r="O35" s="412"/>
      <c r="P35" s="417"/>
      <c r="Q35" s="418"/>
      <c r="R35" s="419"/>
      <c r="S35" s="491"/>
      <c r="T35" s="441"/>
      <c r="U35" s="265"/>
      <c r="W35" s="244">
        <f t="shared" si="0"/>
        <v>0</v>
      </c>
      <c r="X35" s="450"/>
      <c r="Y35" s="243" t="str">
        <f t="shared" si="1"/>
        <v/>
      </c>
      <c r="Z35" s="243" t="str">
        <f t="shared" si="2"/>
        <v/>
      </c>
      <c r="AA35" s="243" t="str">
        <f t="shared" si="3"/>
        <v/>
      </c>
      <c r="AB35" s="243" t="str">
        <f t="shared" si="4"/>
        <v/>
      </c>
      <c r="AC35" s="246">
        <f t="shared" si="14"/>
        <v>0</v>
      </c>
      <c r="AD35" s="452"/>
      <c r="AH35" s="20">
        <f>IFERROR(IF(D35="",0,IF(COUNTIF($D$19:D35,D35)&gt;1,1,0)),0)</f>
        <v>0</v>
      </c>
      <c r="AI35" s="20"/>
      <c r="AJ35" s="238">
        <f t="shared" si="5"/>
        <v>0</v>
      </c>
      <c r="AK35" s="238" t="str">
        <f t="shared" si="15"/>
        <v>00000</v>
      </c>
      <c r="AL35" s="251" t="str">
        <f t="shared" si="16"/>
        <v>0秒0</v>
      </c>
      <c r="AM35" s="252">
        <f t="shared" si="6"/>
        <v>0</v>
      </c>
      <c r="AN35" s="252" t="str">
        <f t="shared" si="7"/>
        <v>0</v>
      </c>
      <c r="AO35" s="252" t="str">
        <f t="shared" si="8"/>
        <v>0</v>
      </c>
      <c r="AP35" s="252" t="str">
        <f t="shared" si="9"/>
        <v>0m</v>
      </c>
      <c r="AQ35" s="252" t="str">
        <f t="shared" si="10"/>
        <v>点</v>
      </c>
      <c r="AR35" s="238">
        <f t="shared" si="11"/>
        <v>0</v>
      </c>
      <c r="AT35" s="238">
        <f t="shared" si="17"/>
        <v>0</v>
      </c>
      <c r="AU35" s="238">
        <f t="shared" si="18"/>
        <v>0</v>
      </c>
      <c r="AV35" s="238">
        <f t="shared" si="19"/>
        <v>0</v>
      </c>
      <c r="AW35" s="20"/>
      <c r="AX35" s="20"/>
      <c r="AY35" s="20"/>
      <c r="AZ35" s="246">
        <f t="shared" si="12"/>
        <v>0</v>
      </c>
      <c r="BA35" s="290">
        <f>IFERROR(IF(BB35=0,0,IF(COUNTIF($BB$19:BB35,BB35)&gt;1,1,0)),"")</f>
        <v>0</v>
      </c>
      <c r="BB35" s="20">
        <f>C67</f>
        <v>0</v>
      </c>
      <c r="BC35" s="20" t="str">
        <f>IFERROR(VLOOKUP(I67,'加盟校情報&amp;大会設定'!$A$3:$C$52,3,FALSE),"")</f>
        <v/>
      </c>
      <c r="BE35" s="20"/>
    </row>
    <row r="36" spans="1:57" s="4" customFormat="1" ht="18" customHeight="1" thickBot="1">
      <c r="A36" s="477"/>
      <c r="B36" s="468" t="s">
        <v>42</v>
      </c>
      <c r="C36" s="469"/>
      <c r="D36" s="429"/>
      <c r="E36" s="429"/>
      <c r="F36" s="430"/>
      <c r="G36" s="428"/>
      <c r="H36" s="428"/>
      <c r="I36" s="436"/>
      <c r="J36" s="11" t="s">
        <v>43</v>
      </c>
      <c r="K36" s="12"/>
      <c r="L36" s="13" t="str">
        <f>IF(K36&gt;0,VLOOKUP(K36,男子登録情報!$J$2:$K$21,2,0),"")</f>
        <v/>
      </c>
      <c r="M36" s="410"/>
      <c r="N36" s="8" t="str">
        <f t="shared" si="13"/>
        <v/>
      </c>
      <c r="O36" s="413"/>
      <c r="P36" s="420"/>
      <c r="Q36" s="421"/>
      <c r="R36" s="422"/>
      <c r="S36" s="491"/>
      <c r="T36" s="442"/>
      <c r="U36" s="265"/>
      <c r="W36" s="244">
        <f t="shared" si="0"/>
        <v>0</v>
      </c>
      <c r="X36" s="450"/>
      <c r="Y36" s="243" t="str">
        <f t="shared" si="1"/>
        <v/>
      </c>
      <c r="Z36" s="243" t="str">
        <f t="shared" si="2"/>
        <v/>
      </c>
      <c r="AA36" s="243" t="str">
        <f t="shared" si="3"/>
        <v/>
      </c>
      <c r="AB36" s="243" t="str">
        <f t="shared" si="4"/>
        <v/>
      </c>
      <c r="AC36" s="246">
        <f t="shared" si="14"/>
        <v>0</v>
      </c>
      <c r="AD36" s="453"/>
      <c r="AH36" s="20">
        <f>IFERROR(IF(D36="",0,IF(COUNTIF($D$19:D36,D36)&gt;1,1,0)),0)</f>
        <v>0</v>
      </c>
      <c r="AI36" s="20"/>
      <c r="AJ36" s="238">
        <f t="shared" si="5"/>
        <v>0</v>
      </c>
      <c r="AK36" s="238" t="str">
        <f t="shared" si="15"/>
        <v>00000</v>
      </c>
      <c r="AL36" s="251" t="str">
        <f t="shared" si="16"/>
        <v>0秒0</v>
      </c>
      <c r="AM36" s="252">
        <f t="shared" si="6"/>
        <v>0</v>
      </c>
      <c r="AN36" s="252" t="str">
        <f t="shared" si="7"/>
        <v>0</v>
      </c>
      <c r="AO36" s="252" t="str">
        <f t="shared" si="8"/>
        <v>0</v>
      </c>
      <c r="AP36" s="252" t="str">
        <f t="shared" si="9"/>
        <v>0m</v>
      </c>
      <c r="AQ36" s="252" t="str">
        <f t="shared" si="10"/>
        <v>点</v>
      </c>
      <c r="AR36" s="238">
        <f t="shared" si="11"/>
        <v>0</v>
      </c>
      <c r="AT36" s="238">
        <f t="shared" si="17"/>
        <v>0</v>
      </c>
      <c r="AU36" s="238">
        <f t="shared" si="18"/>
        <v>0</v>
      </c>
      <c r="AV36" s="238">
        <f t="shared" si="19"/>
        <v>0</v>
      </c>
      <c r="AW36" s="20"/>
      <c r="AX36" s="20"/>
      <c r="AY36" s="20"/>
      <c r="AZ36" s="246">
        <f t="shared" si="12"/>
        <v>0</v>
      </c>
      <c r="BA36" s="290">
        <f>IFERROR(IF(BB36=0,0,IF(COUNTIF($BB$19:BB36,BB36)&gt;1,1,0)),"")</f>
        <v>0</v>
      </c>
      <c r="BB36" s="20">
        <f>C70</f>
        <v>0</v>
      </c>
      <c r="BC36" s="20" t="str">
        <f>IFERROR(VLOOKUP(I70,'加盟校情報&amp;大会設定'!$A$3:$C$52,3,FALSE),"")</f>
        <v/>
      </c>
      <c r="BE36" s="20"/>
    </row>
    <row r="37" spans="1:57" s="4" customFormat="1" ht="18" customHeight="1" thickTop="1" thickBot="1">
      <c r="A37" s="475">
        <v>7</v>
      </c>
      <c r="B37" s="466" t="s">
        <v>44</v>
      </c>
      <c r="C37" s="470"/>
      <c r="D37" s="434" t="str">
        <f>IF(C37&gt;0,VLOOKUP(C37,男子登録情報!$A$1:$H$1688,3,0),"")</f>
        <v/>
      </c>
      <c r="E37" s="434" t="str">
        <f>IF(C37&gt;0,VLOOKUP(C37,男子登録情報!$A$1:$H$1688,4,0),"")</f>
        <v/>
      </c>
      <c r="F37" s="310" t="str">
        <f>IF(C37&gt;0,VLOOKUP(C37,男子登録情報!$A$1:$H$1688,8,0),"")</f>
        <v/>
      </c>
      <c r="G37" s="426" t="e">
        <f>IF(F38&gt;0,VLOOKUP(F38,男子登録情報!$N$2:$O$48,2,0),"")</f>
        <v>#N/A</v>
      </c>
      <c r="H37" s="426" t="str">
        <f t="shared" ref="H37" si="26">IF(C37&gt;0,TEXT(C37,"100000000"),"")</f>
        <v/>
      </c>
      <c r="I37" s="434" t="str">
        <f>IFERROR(VLOOKUP(C37,男子登録情報!A:G,7,FALSE),"")</f>
        <v/>
      </c>
      <c r="J37" s="5" t="s">
        <v>39</v>
      </c>
      <c r="K37" s="6"/>
      <c r="L37" s="7" t="str">
        <f>IF(K37&gt;0,VLOOKUP(K37,男子登録情報!$J$1:$K$21,2,0),"")</f>
        <v/>
      </c>
      <c r="M37" s="408"/>
      <c r="N37" s="8" t="str">
        <f t="shared" si="13"/>
        <v/>
      </c>
      <c r="O37" s="411"/>
      <c r="P37" s="414"/>
      <c r="Q37" s="415"/>
      <c r="R37" s="416"/>
      <c r="S37" s="491"/>
      <c r="T37" s="440"/>
      <c r="U37" s="265"/>
      <c r="W37" s="244">
        <f t="shared" si="0"/>
        <v>0</v>
      </c>
      <c r="X37" s="450">
        <f>C37</f>
        <v>0</v>
      </c>
      <c r="Y37" s="243" t="str">
        <f t="shared" si="1"/>
        <v/>
      </c>
      <c r="Z37" s="243" t="str">
        <f t="shared" si="2"/>
        <v/>
      </c>
      <c r="AA37" s="243" t="str">
        <f t="shared" si="3"/>
        <v/>
      </c>
      <c r="AB37" s="243" t="str">
        <f t="shared" si="4"/>
        <v/>
      </c>
      <c r="AC37" s="246">
        <f t="shared" si="14"/>
        <v>0</v>
      </c>
      <c r="AD37" s="451" t="str">
        <f>IF(D37="","",D37)</f>
        <v/>
      </c>
      <c r="AH37" s="20">
        <f>IFERROR(IF(D37="",0,IF(COUNTIF($D$19:D37,D37)&gt;1,1,0)),0)</f>
        <v>0</v>
      </c>
      <c r="AI37" s="20"/>
      <c r="AJ37" s="238">
        <f t="shared" si="5"/>
        <v>0</v>
      </c>
      <c r="AK37" s="238" t="str">
        <f t="shared" si="15"/>
        <v>00000</v>
      </c>
      <c r="AL37" s="251" t="str">
        <f t="shared" si="16"/>
        <v>0秒0</v>
      </c>
      <c r="AM37" s="252">
        <f t="shared" si="6"/>
        <v>0</v>
      </c>
      <c r="AN37" s="252" t="str">
        <f t="shared" si="7"/>
        <v>0</v>
      </c>
      <c r="AO37" s="252" t="str">
        <f t="shared" si="8"/>
        <v>0</v>
      </c>
      <c r="AP37" s="252" t="str">
        <f t="shared" si="9"/>
        <v>0m</v>
      </c>
      <c r="AQ37" s="252" t="str">
        <f t="shared" si="10"/>
        <v>点</v>
      </c>
      <c r="AR37" s="238">
        <f t="shared" si="11"/>
        <v>0</v>
      </c>
      <c r="AT37" s="238">
        <f t="shared" si="17"/>
        <v>0</v>
      </c>
      <c r="AU37" s="238">
        <f t="shared" si="18"/>
        <v>0</v>
      </c>
      <c r="AV37" s="238">
        <f t="shared" si="19"/>
        <v>0</v>
      </c>
      <c r="AW37" s="20"/>
      <c r="AX37" s="20"/>
      <c r="AY37" s="20"/>
      <c r="AZ37" s="246">
        <f t="shared" si="12"/>
        <v>0</v>
      </c>
      <c r="BA37" s="290">
        <f>IFERROR(IF(BB37=0,0,IF(COUNTIF($BB$19:BB37,BB37)&gt;1,1,0)),"")</f>
        <v>0</v>
      </c>
      <c r="BB37" s="20">
        <f>C73</f>
        <v>0</v>
      </c>
      <c r="BC37" s="20" t="str">
        <f>IFERROR(VLOOKUP(I73,'加盟校情報&amp;大会設定'!$A$3:$C$52,3,FALSE),"")</f>
        <v/>
      </c>
      <c r="BE37" s="20"/>
    </row>
    <row r="38" spans="1:57" s="4" customFormat="1" ht="18" customHeight="1" thickBot="1">
      <c r="A38" s="476"/>
      <c r="B38" s="467"/>
      <c r="C38" s="471"/>
      <c r="D38" s="443"/>
      <c r="E38" s="443"/>
      <c r="F38" s="311" t="str">
        <f>IF(C37&gt;0,VLOOKUP(C37,男子登録情報!$A$1:$H$1688,5,0),"")</f>
        <v/>
      </c>
      <c r="G38" s="427"/>
      <c r="H38" s="427"/>
      <c r="I38" s="435"/>
      <c r="J38" s="10" t="s">
        <v>41</v>
      </c>
      <c r="K38" s="6"/>
      <c r="L38" s="7" t="str">
        <f>IF(K38&gt;0,VLOOKUP(K38,男子登録情報!$J$2:$K$21,2,0),"")</f>
        <v/>
      </c>
      <c r="M38" s="409"/>
      <c r="N38" s="257" t="str">
        <f t="shared" si="13"/>
        <v/>
      </c>
      <c r="O38" s="412"/>
      <c r="P38" s="417"/>
      <c r="Q38" s="418"/>
      <c r="R38" s="419"/>
      <c r="S38" s="491"/>
      <c r="T38" s="441"/>
      <c r="U38" s="265"/>
      <c r="W38" s="244">
        <f t="shared" si="0"/>
        <v>0</v>
      </c>
      <c r="X38" s="450"/>
      <c r="Y38" s="243" t="str">
        <f t="shared" si="1"/>
        <v/>
      </c>
      <c r="Z38" s="243" t="str">
        <f t="shared" si="2"/>
        <v/>
      </c>
      <c r="AA38" s="243" t="str">
        <f t="shared" si="3"/>
        <v/>
      </c>
      <c r="AB38" s="243" t="str">
        <f t="shared" si="4"/>
        <v/>
      </c>
      <c r="AC38" s="246">
        <f t="shared" si="14"/>
        <v>0</v>
      </c>
      <c r="AD38" s="452"/>
      <c r="AH38" s="20">
        <f>IFERROR(IF(D38="",0,IF(COUNTIF($D$19:D38,D38)&gt;1,1,0)),0)</f>
        <v>0</v>
      </c>
      <c r="AI38" s="20"/>
      <c r="AJ38" s="238">
        <f t="shared" si="5"/>
        <v>0</v>
      </c>
      <c r="AK38" s="238" t="str">
        <f t="shared" si="15"/>
        <v>00000</v>
      </c>
      <c r="AL38" s="251" t="str">
        <f t="shared" si="16"/>
        <v>0秒0</v>
      </c>
      <c r="AM38" s="252">
        <f t="shared" si="6"/>
        <v>0</v>
      </c>
      <c r="AN38" s="252" t="str">
        <f t="shared" si="7"/>
        <v>0</v>
      </c>
      <c r="AO38" s="252" t="str">
        <f t="shared" si="8"/>
        <v>0</v>
      </c>
      <c r="AP38" s="252" t="str">
        <f t="shared" si="9"/>
        <v>0m</v>
      </c>
      <c r="AQ38" s="252" t="str">
        <f t="shared" si="10"/>
        <v>点</v>
      </c>
      <c r="AR38" s="238">
        <f t="shared" si="11"/>
        <v>0</v>
      </c>
      <c r="AT38" s="238">
        <f t="shared" si="17"/>
        <v>0</v>
      </c>
      <c r="AU38" s="238">
        <f t="shared" si="18"/>
        <v>0</v>
      </c>
      <c r="AV38" s="238">
        <f t="shared" si="19"/>
        <v>0</v>
      </c>
      <c r="AW38" s="20"/>
      <c r="AX38" s="20"/>
      <c r="AY38" s="20"/>
      <c r="AZ38" s="246">
        <f t="shared" si="12"/>
        <v>0</v>
      </c>
      <c r="BA38" s="290">
        <f>IFERROR(IF(BB38=0,0,IF(COUNTIF($BB$19:BB38,BB38)&gt;1,1,0)),"")</f>
        <v>0</v>
      </c>
      <c r="BB38" s="20">
        <f>C76</f>
        <v>0</v>
      </c>
      <c r="BC38" s="20" t="str">
        <f>IFERROR(VLOOKUP(I76,'加盟校情報&amp;大会設定'!$A$3:$C$52,3,FALSE),"")</f>
        <v/>
      </c>
      <c r="BE38" s="20"/>
    </row>
    <row r="39" spans="1:57" s="4" customFormat="1" ht="18" customHeight="1" thickBot="1">
      <c r="A39" s="477"/>
      <c r="B39" s="468" t="s">
        <v>42</v>
      </c>
      <c r="C39" s="469"/>
      <c r="D39" s="429"/>
      <c r="E39" s="429"/>
      <c r="F39" s="430"/>
      <c r="G39" s="428"/>
      <c r="H39" s="428"/>
      <c r="I39" s="436"/>
      <c r="J39" s="11" t="s">
        <v>43</v>
      </c>
      <c r="K39" s="12"/>
      <c r="L39" s="13" t="str">
        <f>IF(K39&gt;0,VLOOKUP(K39,男子登録情報!$J$2:$K$21,2,0),"")</f>
        <v/>
      </c>
      <c r="M39" s="410"/>
      <c r="N39" s="8" t="str">
        <f t="shared" si="13"/>
        <v/>
      </c>
      <c r="O39" s="413"/>
      <c r="P39" s="420"/>
      <c r="Q39" s="421"/>
      <c r="R39" s="422"/>
      <c r="S39" s="491"/>
      <c r="T39" s="442"/>
      <c r="U39" s="265"/>
      <c r="W39" s="244">
        <f t="shared" si="0"/>
        <v>0</v>
      </c>
      <c r="X39" s="450"/>
      <c r="Y39" s="243" t="str">
        <f t="shared" si="1"/>
        <v/>
      </c>
      <c r="Z39" s="243" t="str">
        <f t="shared" si="2"/>
        <v/>
      </c>
      <c r="AA39" s="243" t="str">
        <f t="shared" si="3"/>
        <v/>
      </c>
      <c r="AB39" s="243" t="str">
        <f t="shared" si="4"/>
        <v/>
      </c>
      <c r="AC39" s="246">
        <f t="shared" si="14"/>
        <v>0</v>
      </c>
      <c r="AD39" s="453"/>
      <c r="AH39" s="20">
        <f>IFERROR(IF(D39="",0,IF(COUNTIF($D$19:D39,D39)&gt;1,1,0)),0)</f>
        <v>0</v>
      </c>
      <c r="AI39" s="20"/>
      <c r="AJ39" s="238">
        <f t="shared" si="5"/>
        <v>0</v>
      </c>
      <c r="AK39" s="238" t="str">
        <f t="shared" si="15"/>
        <v>00000</v>
      </c>
      <c r="AL39" s="251" t="str">
        <f t="shared" si="16"/>
        <v>0秒0</v>
      </c>
      <c r="AM39" s="252">
        <f t="shared" si="6"/>
        <v>0</v>
      </c>
      <c r="AN39" s="252" t="str">
        <f t="shared" si="7"/>
        <v>0</v>
      </c>
      <c r="AO39" s="252" t="str">
        <f t="shared" si="8"/>
        <v>0</v>
      </c>
      <c r="AP39" s="252" t="str">
        <f t="shared" si="9"/>
        <v>0m</v>
      </c>
      <c r="AQ39" s="252" t="str">
        <f t="shared" si="10"/>
        <v>点</v>
      </c>
      <c r="AR39" s="238">
        <f t="shared" si="11"/>
        <v>0</v>
      </c>
      <c r="AT39" s="238">
        <f t="shared" si="17"/>
        <v>0</v>
      </c>
      <c r="AU39" s="238">
        <f t="shared" si="18"/>
        <v>0</v>
      </c>
      <c r="AV39" s="238">
        <f t="shared" si="19"/>
        <v>0</v>
      </c>
      <c r="AW39" s="20"/>
      <c r="AX39" s="20"/>
      <c r="AY39" s="20"/>
      <c r="AZ39" s="246">
        <f t="shared" si="12"/>
        <v>0</v>
      </c>
      <c r="BA39" s="290">
        <f>IFERROR(IF(BB39=0,0,IF(COUNTIF($BB$19:BB39,BB39)&gt;1,1,0)),"")</f>
        <v>0</v>
      </c>
      <c r="BB39" s="20">
        <f>C79</f>
        <v>0</v>
      </c>
      <c r="BC39" s="20" t="str">
        <f>IFERROR(VLOOKUP(I79,'加盟校情報&amp;大会設定'!$A$3:$C$52,3,FALSE),"")</f>
        <v/>
      </c>
      <c r="BE39" s="20"/>
    </row>
    <row r="40" spans="1:57" s="4" customFormat="1" ht="18" customHeight="1" thickTop="1" thickBot="1">
      <c r="A40" s="475">
        <v>8</v>
      </c>
      <c r="B40" s="466" t="s">
        <v>44</v>
      </c>
      <c r="C40" s="470"/>
      <c r="D40" s="434" t="str">
        <f>IF(C40&gt;0,VLOOKUP(C40,男子登録情報!$A$1:$H$1688,3,0),"")</f>
        <v/>
      </c>
      <c r="E40" s="434" t="str">
        <f>IF(C40&gt;0,VLOOKUP(C40,男子登録情報!$A$1:$H$1688,4,0),"")</f>
        <v/>
      </c>
      <c r="F40" s="310" t="str">
        <f>IF(C40&gt;0,VLOOKUP(C40,男子登録情報!$A$1:$H$1688,8,0),"")</f>
        <v/>
      </c>
      <c r="G40" s="426" t="e">
        <f>IF(F41&gt;0,VLOOKUP(F41,男子登録情報!$N$2:$O$48,2,0),"")</f>
        <v>#N/A</v>
      </c>
      <c r="H40" s="426" t="str">
        <f t="shared" ref="H40" si="27">IF(C40&gt;0,TEXT(C40,"100000000"),"")</f>
        <v/>
      </c>
      <c r="I40" s="434" t="str">
        <f>IFERROR(VLOOKUP(C40,男子登録情報!A:G,7,FALSE),"")</f>
        <v/>
      </c>
      <c r="J40" s="5" t="s">
        <v>39</v>
      </c>
      <c r="K40" s="6"/>
      <c r="L40" s="7" t="str">
        <f>IF(K40&gt;0,VLOOKUP(K40,男子登録情報!$J$1:$K$21,2,0),"")</f>
        <v/>
      </c>
      <c r="M40" s="408"/>
      <c r="N40" s="8" t="str">
        <f t="shared" si="13"/>
        <v/>
      </c>
      <c r="O40" s="411"/>
      <c r="P40" s="414"/>
      <c r="Q40" s="415"/>
      <c r="R40" s="416"/>
      <c r="S40" s="491"/>
      <c r="T40" s="440"/>
      <c r="U40" s="265"/>
      <c r="W40" s="244">
        <f t="shared" si="0"/>
        <v>0</v>
      </c>
      <c r="X40" s="450">
        <f>C40</f>
        <v>0</v>
      </c>
      <c r="Y40" s="243" t="str">
        <f t="shared" si="1"/>
        <v/>
      </c>
      <c r="Z40" s="243" t="str">
        <f t="shared" si="2"/>
        <v/>
      </c>
      <c r="AA40" s="243" t="str">
        <f t="shared" si="3"/>
        <v/>
      </c>
      <c r="AB40" s="243" t="str">
        <f t="shared" si="4"/>
        <v/>
      </c>
      <c r="AC40" s="246">
        <f t="shared" si="14"/>
        <v>0</v>
      </c>
      <c r="AD40" s="451" t="str">
        <f>IF(D40="","",D40)</f>
        <v/>
      </c>
      <c r="AH40" s="20">
        <f>IFERROR(IF(D40="",0,IF(COUNTIF($D$19:D40,D40)&gt;1,1,0)),0)</f>
        <v>0</v>
      </c>
      <c r="AI40" s="20"/>
      <c r="AJ40" s="238">
        <f t="shared" si="5"/>
        <v>0</v>
      </c>
      <c r="AK40" s="238" t="str">
        <f t="shared" si="15"/>
        <v>00000</v>
      </c>
      <c r="AL40" s="251" t="str">
        <f t="shared" si="16"/>
        <v>0秒0</v>
      </c>
      <c r="AM40" s="252">
        <f t="shared" si="6"/>
        <v>0</v>
      </c>
      <c r="AN40" s="252" t="str">
        <f t="shared" si="7"/>
        <v>0</v>
      </c>
      <c r="AO40" s="252" t="str">
        <f t="shared" si="8"/>
        <v>0</v>
      </c>
      <c r="AP40" s="252" t="str">
        <f t="shared" si="9"/>
        <v>0m</v>
      </c>
      <c r="AQ40" s="252" t="str">
        <f t="shared" si="10"/>
        <v>点</v>
      </c>
      <c r="AR40" s="238">
        <f t="shared" si="11"/>
        <v>0</v>
      </c>
      <c r="AT40" s="238">
        <f t="shared" si="17"/>
        <v>0</v>
      </c>
      <c r="AU40" s="238">
        <f t="shared" si="18"/>
        <v>0</v>
      </c>
      <c r="AV40" s="238">
        <f t="shared" si="19"/>
        <v>0</v>
      </c>
      <c r="AW40" s="20"/>
      <c r="AX40" s="20"/>
      <c r="AY40" s="20"/>
      <c r="AZ40" s="246">
        <f t="shared" si="12"/>
        <v>0</v>
      </c>
      <c r="BA40" s="290">
        <f>IFERROR(IF(BB40=0,0,IF(COUNTIF($BB$19:BB40,BB40)&gt;1,1,0)),"")</f>
        <v>0</v>
      </c>
      <c r="BB40" s="20">
        <f>C82</f>
        <v>0</v>
      </c>
      <c r="BC40" s="20" t="str">
        <f>IFERROR(VLOOKUP(I82,'加盟校情報&amp;大会設定'!$A$3:$C$52,3,FALSE),"")</f>
        <v/>
      </c>
      <c r="BE40" s="20"/>
    </row>
    <row r="41" spans="1:57" s="4" customFormat="1" ht="18" customHeight="1" thickBot="1">
      <c r="A41" s="476"/>
      <c r="B41" s="467"/>
      <c r="C41" s="471"/>
      <c r="D41" s="443"/>
      <c r="E41" s="443"/>
      <c r="F41" s="311" t="str">
        <f>IF(C40&gt;0,VLOOKUP(C40,男子登録情報!$A$1:$H$1688,5,0),"")</f>
        <v/>
      </c>
      <c r="G41" s="427"/>
      <c r="H41" s="427"/>
      <c r="I41" s="435"/>
      <c r="J41" s="10" t="s">
        <v>41</v>
      </c>
      <c r="K41" s="6"/>
      <c r="L41" s="7" t="str">
        <f>IF(K41&gt;0,VLOOKUP(K41,男子登録情報!$J$2:$K$21,2,0),"")</f>
        <v/>
      </c>
      <c r="M41" s="409"/>
      <c r="N41" s="257" t="str">
        <f t="shared" si="13"/>
        <v/>
      </c>
      <c r="O41" s="412"/>
      <c r="P41" s="417"/>
      <c r="Q41" s="418"/>
      <c r="R41" s="419"/>
      <c r="S41" s="491"/>
      <c r="T41" s="441"/>
      <c r="U41" s="265"/>
      <c r="W41" s="244">
        <f t="shared" si="0"/>
        <v>0</v>
      </c>
      <c r="X41" s="450"/>
      <c r="Y41" s="243" t="str">
        <f t="shared" si="1"/>
        <v/>
      </c>
      <c r="Z41" s="243" t="str">
        <f t="shared" si="2"/>
        <v/>
      </c>
      <c r="AA41" s="243" t="str">
        <f t="shared" si="3"/>
        <v/>
      </c>
      <c r="AB41" s="243" t="str">
        <f t="shared" si="4"/>
        <v/>
      </c>
      <c r="AC41" s="246">
        <f t="shared" si="14"/>
        <v>0</v>
      </c>
      <c r="AD41" s="452"/>
      <c r="AH41" s="20">
        <f>IFERROR(IF(D41="",0,IF(COUNTIF($D$19:D41,D41)&gt;1,1,0)),0)</f>
        <v>0</v>
      </c>
      <c r="AI41" s="20"/>
      <c r="AJ41" s="238">
        <f t="shared" si="5"/>
        <v>0</v>
      </c>
      <c r="AK41" s="238" t="str">
        <f t="shared" si="15"/>
        <v>00000</v>
      </c>
      <c r="AL41" s="251" t="str">
        <f t="shared" si="16"/>
        <v>0秒0</v>
      </c>
      <c r="AM41" s="252">
        <f t="shared" si="6"/>
        <v>0</v>
      </c>
      <c r="AN41" s="252" t="str">
        <f t="shared" si="7"/>
        <v>0</v>
      </c>
      <c r="AO41" s="252" t="str">
        <f t="shared" si="8"/>
        <v>0</v>
      </c>
      <c r="AP41" s="252" t="str">
        <f t="shared" si="9"/>
        <v>0m</v>
      </c>
      <c r="AQ41" s="252" t="str">
        <f t="shared" si="10"/>
        <v>点</v>
      </c>
      <c r="AR41" s="238">
        <f t="shared" si="11"/>
        <v>0</v>
      </c>
      <c r="AT41" s="238">
        <f t="shared" si="17"/>
        <v>0</v>
      </c>
      <c r="AU41" s="238">
        <f t="shared" si="18"/>
        <v>0</v>
      </c>
      <c r="AV41" s="238">
        <f t="shared" si="19"/>
        <v>0</v>
      </c>
      <c r="AW41" s="20"/>
      <c r="AX41" s="20"/>
      <c r="AY41" s="20"/>
      <c r="AZ41" s="246">
        <f t="shared" si="12"/>
        <v>0</v>
      </c>
      <c r="BA41" s="290">
        <f>IFERROR(IF(BB41=0,0,IF(COUNTIF($BB$19:BB41,BB41)&gt;1,1,0)),"")</f>
        <v>0</v>
      </c>
      <c r="BB41" s="20">
        <f>C85</f>
        <v>0</v>
      </c>
      <c r="BC41" s="20" t="str">
        <f>IFERROR(VLOOKUP(I85,'加盟校情報&amp;大会設定'!$A$3:$C$52,3,FALSE),"")</f>
        <v/>
      </c>
      <c r="BE41" s="20"/>
    </row>
    <row r="42" spans="1:57" s="4" customFormat="1" ht="18" customHeight="1" thickBot="1">
      <c r="A42" s="477"/>
      <c r="B42" s="468" t="s">
        <v>42</v>
      </c>
      <c r="C42" s="469"/>
      <c r="D42" s="429"/>
      <c r="E42" s="429"/>
      <c r="F42" s="430"/>
      <c r="G42" s="428"/>
      <c r="H42" s="428"/>
      <c r="I42" s="436"/>
      <c r="J42" s="11" t="s">
        <v>43</v>
      </c>
      <c r="K42" s="12"/>
      <c r="L42" s="13" t="str">
        <f>IF(K42&gt;0,VLOOKUP(K42,男子登録情報!$J$2:$K$21,2,0),"")</f>
        <v/>
      </c>
      <c r="M42" s="410"/>
      <c r="N42" s="8" t="str">
        <f t="shared" si="13"/>
        <v/>
      </c>
      <c r="O42" s="413"/>
      <c r="P42" s="420"/>
      <c r="Q42" s="421"/>
      <c r="R42" s="422"/>
      <c r="S42" s="491"/>
      <c r="T42" s="442"/>
      <c r="U42" s="265"/>
      <c r="W42" s="244">
        <f t="shared" si="0"/>
        <v>0</v>
      </c>
      <c r="X42" s="450"/>
      <c r="Y42" s="243" t="str">
        <f t="shared" si="1"/>
        <v/>
      </c>
      <c r="Z42" s="243" t="str">
        <f t="shared" si="2"/>
        <v/>
      </c>
      <c r="AA42" s="243" t="str">
        <f t="shared" si="3"/>
        <v/>
      </c>
      <c r="AB42" s="243" t="str">
        <f t="shared" si="4"/>
        <v/>
      </c>
      <c r="AC42" s="246">
        <f t="shared" si="14"/>
        <v>0</v>
      </c>
      <c r="AD42" s="453"/>
      <c r="AH42" s="20">
        <f>IFERROR(IF(D42="",0,IF(COUNTIF($D$19:D42,D42)&gt;1,1,0)),0)</f>
        <v>0</v>
      </c>
      <c r="AI42" s="20"/>
      <c r="AJ42" s="238">
        <f t="shared" si="5"/>
        <v>0</v>
      </c>
      <c r="AK42" s="238" t="str">
        <f t="shared" si="15"/>
        <v>00000</v>
      </c>
      <c r="AL42" s="251" t="str">
        <f t="shared" si="16"/>
        <v>0秒0</v>
      </c>
      <c r="AM42" s="252">
        <f t="shared" si="6"/>
        <v>0</v>
      </c>
      <c r="AN42" s="252" t="str">
        <f t="shared" si="7"/>
        <v>0</v>
      </c>
      <c r="AO42" s="252" t="str">
        <f t="shared" si="8"/>
        <v>0</v>
      </c>
      <c r="AP42" s="252" t="str">
        <f t="shared" si="9"/>
        <v>0m</v>
      </c>
      <c r="AQ42" s="252" t="str">
        <f t="shared" si="10"/>
        <v>点</v>
      </c>
      <c r="AR42" s="238">
        <f t="shared" si="11"/>
        <v>0</v>
      </c>
      <c r="AT42" s="238">
        <f t="shared" si="17"/>
        <v>0</v>
      </c>
      <c r="AU42" s="238">
        <f t="shared" si="18"/>
        <v>0</v>
      </c>
      <c r="AV42" s="238">
        <f t="shared" si="19"/>
        <v>0</v>
      </c>
      <c r="AW42" s="20"/>
      <c r="AX42" s="20"/>
      <c r="AY42" s="20"/>
      <c r="AZ42" s="246">
        <f t="shared" si="12"/>
        <v>0</v>
      </c>
      <c r="BA42" s="290">
        <f>IFERROR(IF(BB42=0,0,IF(COUNTIF($BB$19:BB42,BB42)&gt;1,1,0)),"")</f>
        <v>0</v>
      </c>
      <c r="BB42" s="20">
        <f>C88</f>
        <v>0</v>
      </c>
      <c r="BC42" s="20" t="str">
        <f>IFERROR(VLOOKUP(I88,'加盟校情報&amp;大会設定'!$A$3:$C$52,3,FALSE),"")</f>
        <v/>
      </c>
      <c r="BE42" s="20"/>
    </row>
    <row r="43" spans="1:57" s="4" customFormat="1" ht="18" customHeight="1" thickTop="1" thickBot="1">
      <c r="A43" s="475">
        <v>9</v>
      </c>
      <c r="B43" s="466" t="s">
        <v>44</v>
      </c>
      <c r="C43" s="470"/>
      <c r="D43" s="434" t="str">
        <f>IF(C43&gt;0,VLOOKUP(C43,男子登録情報!$A$1:$H$1688,3,0),"")</f>
        <v/>
      </c>
      <c r="E43" s="434" t="str">
        <f>IF(C43&gt;0,VLOOKUP(C43,男子登録情報!$A$1:$H$1688,4,0),"")</f>
        <v/>
      </c>
      <c r="F43" s="310" t="str">
        <f>IF(C43&gt;0,VLOOKUP(C43,男子登録情報!$A$1:$H$1688,8,0),"")</f>
        <v/>
      </c>
      <c r="G43" s="426" t="e">
        <f>IF(F44&gt;0,VLOOKUP(F44,男子登録情報!$N$2:$O$48,2,0),"")</f>
        <v>#N/A</v>
      </c>
      <c r="H43" s="426" t="str">
        <f t="shared" ref="H43" si="28">IF(C43&gt;0,TEXT(C43,"100000000"),"")</f>
        <v/>
      </c>
      <c r="I43" s="434" t="str">
        <f>IFERROR(VLOOKUP(C43,男子登録情報!A:G,7,FALSE),"")</f>
        <v/>
      </c>
      <c r="J43" s="5" t="s">
        <v>39</v>
      </c>
      <c r="K43" s="6"/>
      <c r="L43" s="7" t="str">
        <f>IF(K43&gt;0,VLOOKUP(K43,男子登録情報!$J$1:$K$21,2,0),"")</f>
        <v/>
      </c>
      <c r="M43" s="408"/>
      <c r="N43" s="8" t="str">
        <f t="shared" si="13"/>
        <v/>
      </c>
      <c r="O43" s="411"/>
      <c r="P43" s="414"/>
      <c r="Q43" s="415"/>
      <c r="R43" s="416"/>
      <c r="S43" s="491"/>
      <c r="T43" s="440"/>
      <c r="U43" s="265"/>
      <c r="W43" s="244">
        <f t="shared" si="0"/>
        <v>0</v>
      </c>
      <c r="X43" s="450">
        <f>C43</f>
        <v>0</v>
      </c>
      <c r="Y43" s="243" t="str">
        <f t="shared" si="1"/>
        <v/>
      </c>
      <c r="Z43" s="243" t="str">
        <f t="shared" si="2"/>
        <v/>
      </c>
      <c r="AA43" s="243" t="str">
        <f t="shared" si="3"/>
        <v/>
      </c>
      <c r="AB43" s="243" t="str">
        <f t="shared" si="4"/>
        <v/>
      </c>
      <c r="AC43" s="246">
        <f t="shared" si="14"/>
        <v>0</v>
      </c>
      <c r="AD43" s="451" t="str">
        <f>IF(D43="","",D43)</f>
        <v/>
      </c>
      <c r="AH43" s="20">
        <f>IFERROR(IF(D43="",0,IF(COUNTIF($D$19:D43,D43)&gt;1,1,0)),0)</f>
        <v>0</v>
      </c>
      <c r="AI43" s="20"/>
      <c r="AJ43" s="238">
        <f t="shared" si="5"/>
        <v>0</v>
      </c>
      <c r="AK43" s="238" t="str">
        <f t="shared" si="15"/>
        <v>00000</v>
      </c>
      <c r="AL43" s="251" t="str">
        <f t="shared" si="16"/>
        <v>0秒0</v>
      </c>
      <c r="AM43" s="252">
        <f t="shared" si="6"/>
        <v>0</v>
      </c>
      <c r="AN43" s="252" t="str">
        <f t="shared" si="7"/>
        <v>0</v>
      </c>
      <c r="AO43" s="252" t="str">
        <f t="shared" si="8"/>
        <v>0</v>
      </c>
      <c r="AP43" s="252" t="str">
        <f t="shared" si="9"/>
        <v>0m</v>
      </c>
      <c r="AQ43" s="252" t="str">
        <f t="shared" si="10"/>
        <v>点</v>
      </c>
      <c r="AR43" s="238">
        <f t="shared" si="11"/>
        <v>0</v>
      </c>
      <c r="AT43" s="238">
        <f t="shared" si="17"/>
        <v>0</v>
      </c>
      <c r="AU43" s="238">
        <f t="shared" si="18"/>
        <v>0</v>
      </c>
      <c r="AV43" s="238">
        <f t="shared" si="19"/>
        <v>0</v>
      </c>
      <c r="AW43" s="20"/>
      <c r="AX43" s="20"/>
      <c r="AY43" s="20"/>
      <c r="AZ43" s="246">
        <f t="shared" si="12"/>
        <v>0</v>
      </c>
      <c r="BA43" s="290">
        <f>IFERROR(IF(BB43=0,0,IF(COUNTIF($BB$19:BB43,BB43)&gt;1,1,0)),"")</f>
        <v>0</v>
      </c>
      <c r="BB43" s="20">
        <f>C91</f>
        <v>0</v>
      </c>
      <c r="BC43" s="20" t="str">
        <f>IFERROR(VLOOKUP(I91,'加盟校情報&amp;大会設定'!$A$3:$C$52,3,FALSE),"")</f>
        <v/>
      </c>
      <c r="BE43" s="20"/>
    </row>
    <row r="44" spans="1:57" s="4" customFormat="1" ht="18" customHeight="1" thickBot="1">
      <c r="A44" s="476"/>
      <c r="B44" s="467"/>
      <c r="C44" s="471"/>
      <c r="D44" s="443"/>
      <c r="E44" s="443"/>
      <c r="F44" s="311" t="str">
        <f>IF(C43&gt;0,VLOOKUP(C43,男子登録情報!$A$1:$H$1688,5,0),"")</f>
        <v/>
      </c>
      <c r="G44" s="427"/>
      <c r="H44" s="427"/>
      <c r="I44" s="435"/>
      <c r="J44" s="10" t="s">
        <v>41</v>
      </c>
      <c r="K44" s="6"/>
      <c r="L44" s="7" t="str">
        <f>IF(K44&gt;0,VLOOKUP(K44,男子登録情報!$J$2:$K$21,2,0),"")</f>
        <v/>
      </c>
      <c r="M44" s="409"/>
      <c r="N44" s="257" t="str">
        <f t="shared" si="13"/>
        <v/>
      </c>
      <c r="O44" s="412"/>
      <c r="P44" s="417"/>
      <c r="Q44" s="418"/>
      <c r="R44" s="419"/>
      <c r="S44" s="491"/>
      <c r="T44" s="441"/>
      <c r="U44" s="265"/>
      <c r="W44" s="244">
        <f t="shared" si="0"/>
        <v>0</v>
      </c>
      <c r="X44" s="450"/>
      <c r="Y44" s="243" t="str">
        <f t="shared" si="1"/>
        <v/>
      </c>
      <c r="Z44" s="243" t="str">
        <f t="shared" si="2"/>
        <v/>
      </c>
      <c r="AA44" s="243" t="str">
        <f t="shared" si="3"/>
        <v/>
      </c>
      <c r="AB44" s="243" t="str">
        <f t="shared" si="4"/>
        <v/>
      </c>
      <c r="AC44" s="246">
        <f t="shared" si="14"/>
        <v>0</v>
      </c>
      <c r="AD44" s="452"/>
      <c r="AH44" s="20">
        <f>IFERROR(IF(D44="",0,IF(COUNTIF($D$19:D44,D44)&gt;1,1,0)),0)</f>
        <v>0</v>
      </c>
      <c r="AI44" s="20"/>
      <c r="AJ44" s="238">
        <f t="shared" si="5"/>
        <v>0</v>
      </c>
      <c r="AK44" s="238" t="str">
        <f t="shared" si="15"/>
        <v>00000</v>
      </c>
      <c r="AL44" s="251" t="str">
        <f t="shared" si="16"/>
        <v>0秒0</v>
      </c>
      <c r="AM44" s="252">
        <f t="shared" si="6"/>
        <v>0</v>
      </c>
      <c r="AN44" s="252" t="str">
        <f t="shared" si="7"/>
        <v>0</v>
      </c>
      <c r="AO44" s="252" t="str">
        <f t="shared" si="8"/>
        <v>0</v>
      </c>
      <c r="AP44" s="252" t="str">
        <f t="shared" si="9"/>
        <v>0m</v>
      </c>
      <c r="AQ44" s="252" t="str">
        <f t="shared" si="10"/>
        <v>点</v>
      </c>
      <c r="AR44" s="238">
        <f t="shared" si="11"/>
        <v>0</v>
      </c>
      <c r="AT44" s="238">
        <f t="shared" si="17"/>
        <v>0</v>
      </c>
      <c r="AU44" s="238">
        <f t="shared" si="18"/>
        <v>0</v>
      </c>
      <c r="AV44" s="238">
        <f t="shared" si="19"/>
        <v>0</v>
      </c>
      <c r="AW44" s="20"/>
      <c r="AX44" s="20"/>
      <c r="AY44" s="20"/>
      <c r="AZ44" s="246">
        <f t="shared" si="12"/>
        <v>0</v>
      </c>
      <c r="BA44" s="290">
        <f>IFERROR(IF(BB44=0,0,IF(COUNTIF($BB$19:BB44,BB44)&gt;1,1,0)),"")</f>
        <v>0</v>
      </c>
      <c r="BB44" s="20">
        <f>C94</f>
        <v>0</v>
      </c>
      <c r="BC44" s="20" t="str">
        <f>IFERROR(VLOOKUP(I94,'加盟校情報&amp;大会設定'!$A$3:$C$52,3,FALSE),"")</f>
        <v/>
      </c>
      <c r="BE44" s="20"/>
    </row>
    <row r="45" spans="1:57" s="4" customFormat="1" ht="18" customHeight="1" thickBot="1">
      <c r="A45" s="477"/>
      <c r="B45" s="468" t="s">
        <v>42</v>
      </c>
      <c r="C45" s="469"/>
      <c r="D45" s="429"/>
      <c r="E45" s="429"/>
      <c r="F45" s="430"/>
      <c r="G45" s="428"/>
      <c r="H45" s="428"/>
      <c r="I45" s="436"/>
      <c r="J45" s="11" t="s">
        <v>43</v>
      </c>
      <c r="K45" s="12"/>
      <c r="L45" s="13" t="str">
        <f>IF(K45&gt;0,VLOOKUP(K45,男子登録情報!$J$2:$K$21,2,0),"")</f>
        <v/>
      </c>
      <c r="M45" s="410"/>
      <c r="N45" s="8" t="str">
        <f t="shared" si="13"/>
        <v/>
      </c>
      <c r="O45" s="413"/>
      <c r="P45" s="420"/>
      <c r="Q45" s="421"/>
      <c r="R45" s="422"/>
      <c r="S45" s="491"/>
      <c r="T45" s="442"/>
      <c r="U45" s="265"/>
      <c r="W45" s="244">
        <f t="shared" si="0"/>
        <v>0</v>
      </c>
      <c r="X45" s="450"/>
      <c r="Y45" s="243" t="str">
        <f t="shared" si="1"/>
        <v/>
      </c>
      <c r="Z45" s="243" t="str">
        <f t="shared" si="2"/>
        <v/>
      </c>
      <c r="AA45" s="243" t="str">
        <f t="shared" si="3"/>
        <v/>
      </c>
      <c r="AB45" s="243" t="str">
        <f t="shared" si="4"/>
        <v/>
      </c>
      <c r="AC45" s="246">
        <f t="shared" si="14"/>
        <v>0</v>
      </c>
      <c r="AD45" s="453"/>
      <c r="AH45" s="20">
        <f>IFERROR(IF(D45="",0,IF(COUNTIF($D$19:D45,D45)&gt;1,1,0)),0)</f>
        <v>0</v>
      </c>
      <c r="AI45" s="20"/>
      <c r="AJ45" s="238">
        <f t="shared" si="5"/>
        <v>0</v>
      </c>
      <c r="AK45" s="238" t="str">
        <f t="shared" si="15"/>
        <v>00000</v>
      </c>
      <c r="AL45" s="251" t="str">
        <f t="shared" si="16"/>
        <v>0秒0</v>
      </c>
      <c r="AM45" s="252">
        <f t="shared" si="6"/>
        <v>0</v>
      </c>
      <c r="AN45" s="252" t="str">
        <f t="shared" si="7"/>
        <v>0</v>
      </c>
      <c r="AO45" s="252" t="str">
        <f t="shared" si="8"/>
        <v>0</v>
      </c>
      <c r="AP45" s="252" t="str">
        <f t="shared" si="9"/>
        <v>0m</v>
      </c>
      <c r="AQ45" s="252" t="str">
        <f t="shared" si="10"/>
        <v>点</v>
      </c>
      <c r="AR45" s="238">
        <f t="shared" si="11"/>
        <v>0</v>
      </c>
      <c r="AT45" s="238">
        <f t="shared" si="17"/>
        <v>0</v>
      </c>
      <c r="AU45" s="238">
        <f t="shared" si="18"/>
        <v>0</v>
      </c>
      <c r="AV45" s="238">
        <f t="shared" si="19"/>
        <v>0</v>
      </c>
      <c r="AW45" s="20"/>
      <c r="AX45" s="20"/>
      <c r="AY45" s="20"/>
      <c r="AZ45" s="246">
        <f t="shared" si="12"/>
        <v>0</v>
      </c>
      <c r="BA45" s="290">
        <f>IFERROR(IF(BB45=0,0,IF(COUNTIF($BB$19:BB45,BB45)&gt;1,1,0)),"")</f>
        <v>0</v>
      </c>
      <c r="BB45" s="20">
        <f>C97</f>
        <v>0</v>
      </c>
      <c r="BC45" s="20" t="str">
        <f>IFERROR(VLOOKUP(I97,'加盟校情報&amp;大会設定'!$A$3:$C$52,3,FALSE),"")</f>
        <v/>
      </c>
      <c r="BE45" s="20"/>
    </row>
    <row r="46" spans="1:57" s="4" customFormat="1" ht="18" customHeight="1" thickTop="1" thickBot="1">
      <c r="A46" s="475">
        <v>10</v>
      </c>
      <c r="B46" s="466" t="s">
        <v>44</v>
      </c>
      <c r="C46" s="470"/>
      <c r="D46" s="434" t="str">
        <f>IF(C46&gt;0,VLOOKUP(C46,男子登録情報!$A$1:$H$1688,3,0),"")</f>
        <v/>
      </c>
      <c r="E46" s="434" t="str">
        <f>IF(C46&gt;0,VLOOKUP(C46,男子登録情報!$A$1:$H$1688,4,0),"")</f>
        <v/>
      </c>
      <c r="F46" s="310" t="str">
        <f>IF(C46&gt;0,VLOOKUP(C46,男子登録情報!$A$1:$H$1688,8,0),"")</f>
        <v/>
      </c>
      <c r="G46" s="426" t="e">
        <f>IF(F47&gt;0,VLOOKUP(F47,男子登録情報!$N$2:$O$48,2,0),"")</f>
        <v>#N/A</v>
      </c>
      <c r="H46" s="426" t="str">
        <f t="shared" ref="H46" si="29">IF(C46&gt;0,TEXT(C46,"100000000"),"")</f>
        <v/>
      </c>
      <c r="I46" s="434" t="str">
        <f>IFERROR(VLOOKUP(C46,男子登録情報!A:G,7,FALSE),"")</f>
        <v/>
      </c>
      <c r="J46" s="5" t="s">
        <v>39</v>
      </c>
      <c r="K46" s="6"/>
      <c r="L46" s="7" t="str">
        <f>IF(K46&gt;0,VLOOKUP(K46,男子登録情報!$J$1:$K$21,2,0),"")</f>
        <v/>
      </c>
      <c r="M46" s="408"/>
      <c r="N46" s="8" t="str">
        <f t="shared" si="13"/>
        <v/>
      </c>
      <c r="O46" s="411"/>
      <c r="P46" s="414"/>
      <c r="Q46" s="415"/>
      <c r="R46" s="416"/>
      <c r="S46" s="491"/>
      <c r="T46" s="440"/>
      <c r="U46" s="265"/>
      <c r="W46" s="244">
        <f t="shared" si="0"/>
        <v>0</v>
      </c>
      <c r="X46" s="450">
        <f>C46</f>
        <v>0</v>
      </c>
      <c r="Y46" s="243" t="str">
        <f t="shared" si="1"/>
        <v/>
      </c>
      <c r="Z46" s="243" t="str">
        <f t="shared" si="2"/>
        <v/>
      </c>
      <c r="AA46" s="243" t="str">
        <f t="shared" si="3"/>
        <v/>
      </c>
      <c r="AB46" s="243" t="str">
        <f t="shared" si="4"/>
        <v/>
      </c>
      <c r="AC46" s="246">
        <f t="shared" si="14"/>
        <v>0</v>
      </c>
      <c r="AD46" s="451" t="str">
        <f>IF(D46="","",D46)</f>
        <v/>
      </c>
      <c r="AH46" s="20">
        <f>IFERROR(IF(D46="",0,IF(COUNTIF($D$19:D46,D46)&gt;1,1,0)),0)</f>
        <v>0</v>
      </c>
      <c r="AI46" s="20"/>
      <c r="AJ46" s="238">
        <f t="shared" si="5"/>
        <v>0</v>
      </c>
      <c r="AK46" s="238" t="str">
        <f t="shared" si="15"/>
        <v>00000</v>
      </c>
      <c r="AL46" s="251" t="str">
        <f t="shared" si="16"/>
        <v>0秒0</v>
      </c>
      <c r="AM46" s="252">
        <f t="shared" si="6"/>
        <v>0</v>
      </c>
      <c r="AN46" s="252" t="str">
        <f t="shared" si="7"/>
        <v>0</v>
      </c>
      <c r="AO46" s="252" t="str">
        <f t="shared" si="8"/>
        <v>0</v>
      </c>
      <c r="AP46" s="252" t="str">
        <f t="shared" si="9"/>
        <v>0m</v>
      </c>
      <c r="AQ46" s="252" t="str">
        <f t="shared" si="10"/>
        <v>点</v>
      </c>
      <c r="AR46" s="238">
        <f t="shared" si="11"/>
        <v>0</v>
      </c>
      <c r="AT46" s="238">
        <f t="shared" si="17"/>
        <v>0</v>
      </c>
      <c r="AU46" s="238">
        <f t="shared" si="18"/>
        <v>0</v>
      </c>
      <c r="AV46" s="238">
        <f t="shared" si="19"/>
        <v>0</v>
      </c>
      <c r="AW46" s="20"/>
      <c r="AX46" s="20"/>
      <c r="AY46" s="20"/>
      <c r="AZ46" s="246">
        <f t="shared" si="12"/>
        <v>0</v>
      </c>
      <c r="BA46" s="290">
        <f>IFERROR(IF(BB46=0,0,IF(COUNTIF($BB$19:BB46,BB46)&gt;1,1,0)),"")</f>
        <v>0</v>
      </c>
      <c r="BB46" s="20">
        <f>C100</f>
        <v>0</v>
      </c>
      <c r="BC46" s="20" t="str">
        <f>IFERROR(VLOOKUP(I100,'加盟校情報&amp;大会設定'!$A$3:$C$52,3,FALSE),"")</f>
        <v/>
      </c>
      <c r="BE46" s="20"/>
    </row>
    <row r="47" spans="1:57" s="4" customFormat="1" ht="18" customHeight="1" thickBot="1">
      <c r="A47" s="476"/>
      <c r="B47" s="467"/>
      <c r="C47" s="471"/>
      <c r="D47" s="443"/>
      <c r="E47" s="443"/>
      <c r="F47" s="311" t="str">
        <f>IF(C46&gt;0,VLOOKUP(C46,男子登録情報!$A$1:$H$1688,5,0),"")</f>
        <v/>
      </c>
      <c r="G47" s="427"/>
      <c r="H47" s="427"/>
      <c r="I47" s="435"/>
      <c r="J47" s="10" t="s">
        <v>41</v>
      </c>
      <c r="K47" s="6"/>
      <c r="L47" s="7" t="str">
        <f>IF(K47&gt;0,VLOOKUP(K47,男子登録情報!$J$2:$K$21,2,0),"")</f>
        <v/>
      </c>
      <c r="M47" s="409"/>
      <c r="N47" s="257" t="str">
        <f t="shared" si="13"/>
        <v/>
      </c>
      <c r="O47" s="412"/>
      <c r="P47" s="417"/>
      <c r="Q47" s="418"/>
      <c r="R47" s="419"/>
      <c r="S47" s="491"/>
      <c r="T47" s="441"/>
      <c r="U47" s="265"/>
      <c r="W47" s="244">
        <f t="shared" si="0"/>
        <v>0</v>
      </c>
      <c r="X47" s="450"/>
      <c r="Y47" s="243" t="str">
        <f t="shared" si="1"/>
        <v/>
      </c>
      <c r="Z47" s="243" t="str">
        <f t="shared" si="2"/>
        <v/>
      </c>
      <c r="AA47" s="243" t="str">
        <f t="shared" si="3"/>
        <v/>
      </c>
      <c r="AB47" s="243" t="str">
        <f t="shared" si="4"/>
        <v/>
      </c>
      <c r="AC47" s="246">
        <f t="shared" si="14"/>
        <v>0</v>
      </c>
      <c r="AD47" s="452"/>
      <c r="AH47" s="20">
        <f>IFERROR(IF(D47="",0,IF(COUNTIF($D$19:D47,D47)&gt;1,1,0)),0)</f>
        <v>0</v>
      </c>
      <c r="AI47" s="20"/>
      <c r="AJ47" s="238">
        <f t="shared" si="5"/>
        <v>0</v>
      </c>
      <c r="AK47" s="238" t="str">
        <f t="shared" si="15"/>
        <v>00000</v>
      </c>
      <c r="AL47" s="251" t="str">
        <f t="shared" si="16"/>
        <v>0秒0</v>
      </c>
      <c r="AM47" s="252">
        <f t="shared" si="6"/>
        <v>0</v>
      </c>
      <c r="AN47" s="252" t="str">
        <f t="shared" si="7"/>
        <v>0</v>
      </c>
      <c r="AO47" s="252" t="str">
        <f t="shared" si="8"/>
        <v>0</v>
      </c>
      <c r="AP47" s="252" t="str">
        <f t="shared" si="9"/>
        <v>0m</v>
      </c>
      <c r="AQ47" s="252" t="str">
        <f t="shared" si="10"/>
        <v>点</v>
      </c>
      <c r="AR47" s="238">
        <f t="shared" si="11"/>
        <v>0</v>
      </c>
      <c r="AT47" s="238">
        <f t="shared" si="17"/>
        <v>0</v>
      </c>
      <c r="AU47" s="238">
        <f t="shared" ref="AU47" si="30">IF($M47="",0,IF($P47="",1,0))</f>
        <v>0</v>
      </c>
      <c r="AV47" s="238">
        <f t="shared" si="19"/>
        <v>0</v>
      </c>
      <c r="AW47" s="20"/>
      <c r="AX47" s="20"/>
      <c r="AY47" s="20"/>
      <c r="AZ47" s="20"/>
      <c r="BA47" s="20"/>
      <c r="BB47" s="20" t="s">
        <v>6212</v>
      </c>
      <c r="BC47" s="4" t="s">
        <v>6213</v>
      </c>
      <c r="BD47" s="4" t="s">
        <v>6214</v>
      </c>
    </row>
    <row r="48" spans="1:57" s="4" customFormat="1" ht="18" customHeight="1" thickBot="1">
      <c r="A48" s="477"/>
      <c r="B48" s="468" t="s">
        <v>42</v>
      </c>
      <c r="C48" s="469"/>
      <c r="D48" s="429"/>
      <c r="E48" s="429"/>
      <c r="F48" s="430"/>
      <c r="G48" s="428"/>
      <c r="H48" s="428"/>
      <c r="I48" s="436"/>
      <c r="J48" s="11" t="s">
        <v>43</v>
      </c>
      <c r="K48" s="12"/>
      <c r="L48" s="13" t="str">
        <f>IF(K48&gt;0,VLOOKUP(K48,男子登録情報!$J$2:$K$21,2,0),"")</f>
        <v/>
      </c>
      <c r="M48" s="410"/>
      <c r="N48" s="258" t="str">
        <f t="shared" si="13"/>
        <v/>
      </c>
      <c r="O48" s="413"/>
      <c r="P48" s="420"/>
      <c r="Q48" s="421"/>
      <c r="R48" s="422"/>
      <c r="S48" s="491"/>
      <c r="T48" s="442"/>
      <c r="U48" s="265"/>
      <c r="W48" s="244">
        <f t="shared" si="0"/>
        <v>0</v>
      </c>
      <c r="X48" s="450"/>
      <c r="Y48" s="243" t="str">
        <f t="shared" si="1"/>
        <v/>
      </c>
      <c r="Z48" s="243" t="str">
        <f t="shared" si="2"/>
        <v/>
      </c>
      <c r="AA48" s="243" t="str">
        <f t="shared" si="3"/>
        <v/>
      </c>
      <c r="AB48" s="243" t="str">
        <f t="shared" si="4"/>
        <v/>
      </c>
      <c r="AC48" s="246">
        <f t="shared" si="14"/>
        <v>0</v>
      </c>
      <c r="AD48" s="453"/>
      <c r="AH48" s="20">
        <f>IFERROR(IF(D48="",0,IF(COUNTIF($D$19:D48,D48)&gt;1,1,0)),0)</f>
        <v>0</v>
      </c>
      <c r="AI48" s="20"/>
      <c r="AJ48" s="238">
        <f t="shared" si="5"/>
        <v>0</v>
      </c>
      <c r="AK48" s="238" t="str">
        <f t="shared" si="15"/>
        <v>00000</v>
      </c>
      <c r="AL48" s="251" t="str">
        <f t="shared" si="16"/>
        <v>0秒0</v>
      </c>
      <c r="AM48" s="252">
        <f t="shared" si="6"/>
        <v>0</v>
      </c>
      <c r="AN48" s="252" t="str">
        <f t="shared" si="7"/>
        <v>0</v>
      </c>
      <c r="AO48" s="252" t="str">
        <f t="shared" si="8"/>
        <v>0</v>
      </c>
      <c r="AP48" s="252" t="str">
        <f t="shared" si="9"/>
        <v>0m</v>
      </c>
      <c r="AQ48" s="252" t="str">
        <f t="shared" si="10"/>
        <v>点</v>
      </c>
      <c r="AR48" s="238">
        <f t="shared" si="11"/>
        <v>0</v>
      </c>
      <c r="AT48" s="238">
        <f t="shared" si="17"/>
        <v>0</v>
      </c>
      <c r="AU48" s="238">
        <f t="shared" ref="AU48" si="31">IF($N48="",0,IF($P48="",1,0))</f>
        <v>0</v>
      </c>
      <c r="AV48" s="238">
        <f t="shared" si="19"/>
        <v>0</v>
      </c>
      <c r="AW48" s="20"/>
      <c r="AX48" s="20"/>
      <c r="AY48" s="20"/>
      <c r="AZ48" s="20"/>
      <c r="BA48" s="20"/>
      <c r="BB48" s="20"/>
    </row>
    <row r="49" spans="1:48" s="20" customFormat="1" ht="18" customHeight="1" thickTop="1" thickBot="1">
      <c r="A49" s="475">
        <v>11</v>
      </c>
      <c r="B49" s="466" t="s">
        <v>44</v>
      </c>
      <c r="C49" s="470"/>
      <c r="D49" s="434" t="str">
        <f>IF(C49&gt;0,VLOOKUP(C49,男子登録情報!$A$1:$H$1688,3,0),"")</f>
        <v/>
      </c>
      <c r="E49" s="434" t="str">
        <f>IF(C49&gt;0,VLOOKUP(C49,男子登録情報!$A$1:$H$1688,4,0),"")</f>
        <v/>
      </c>
      <c r="F49" s="310" t="str">
        <f>IF(C49&gt;0,VLOOKUP(C49,男子登録情報!$A$1:$H$1688,8,0),"")</f>
        <v/>
      </c>
      <c r="G49" s="426" t="e">
        <f>IF(F50&gt;0,VLOOKUP(F50,男子登録情報!$N$2:$O$48,2,0),"")</f>
        <v>#N/A</v>
      </c>
      <c r="H49" s="426" t="str">
        <f t="shared" ref="H49" si="32">IF(C49&gt;0,TEXT(C49,"100000000"),"")</f>
        <v/>
      </c>
      <c r="I49" s="434" t="str">
        <f>IFERROR(VLOOKUP(C49,男子登録情報!A:G,7,FALSE),"")</f>
        <v/>
      </c>
      <c r="J49" s="5" t="s">
        <v>39</v>
      </c>
      <c r="K49" s="6"/>
      <c r="L49" s="7" t="str">
        <f>IF(K49&gt;0,VLOOKUP(K49,男子登録情報!$J$1:$K$21,2,0),"")</f>
        <v/>
      </c>
      <c r="M49" s="408"/>
      <c r="N49" s="8" t="str">
        <f t="shared" si="13"/>
        <v/>
      </c>
      <c r="O49" s="411"/>
      <c r="P49" s="414"/>
      <c r="Q49" s="415"/>
      <c r="R49" s="416"/>
      <c r="S49" s="491"/>
      <c r="T49" s="440"/>
      <c r="U49" s="265"/>
      <c r="W49" s="244">
        <f t="shared" si="0"/>
        <v>0</v>
      </c>
      <c r="X49" s="450">
        <f t="shared" ref="X49" si="33">C49</f>
        <v>0</v>
      </c>
      <c r="Y49" s="243" t="str">
        <f t="shared" si="1"/>
        <v/>
      </c>
      <c r="Z49" s="243" t="str">
        <f t="shared" si="2"/>
        <v/>
      </c>
      <c r="AA49" s="243" t="str">
        <f t="shared" si="3"/>
        <v/>
      </c>
      <c r="AB49" s="243" t="str">
        <f t="shared" si="4"/>
        <v/>
      </c>
      <c r="AC49" s="246">
        <f t="shared" si="14"/>
        <v>0</v>
      </c>
      <c r="AD49" s="451" t="str">
        <f t="shared" ref="AD49" si="34">IF(D49="","",D49)</f>
        <v/>
      </c>
      <c r="AH49" s="20">
        <f>IFERROR(IF(D49="",0,IF(COUNTIF($D$19:D49,D49)&gt;1,1,0)),0)</f>
        <v>0</v>
      </c>
      <c r="AJ49" s="238">
        <f t="shared" si="5"/>
        <v>0</v>
      </c>
      <c r="AK49" s="238" t="str">
        <f t="shared" si="15"/>
        <v>00000</v>
      </c>
      <c r="AL49" s="251" t="str">
        <f t="shared" si="16"/>
        <v>0秒0</v>
      </c>
      <c r="AM49" s="252">
        <f t="shared" si="6"/>
        <v>0</v>
      </c>
      <c r="AN49" s="252" t="str">
        <f t="shared" si="7"/>
        <v>0</v>
      </c>
      <c r="AO49" s="252" t="str">
        <f t="shared" si="8"/>
        <v>0</v>
      </c>
      <c r="AP49" s="252" t="str">
        <f t="shared" si="9"/>
        <v>0m</v>
      </c>
      <c r="AQ49" s="252" t="str">
        <f t="shared" si="10"/>
        <v>点</v>
      </c>
      <c r="AR49" s="238">
        <f t="shared" si="11"/>
        <v>0</v>
      </c>
      <c r="AT49" s="238">
        <f t="shared" si="17"/>
        <v>0</v>
      </c>
      <c r="AU49" s="238">
        <f t="shared" ref="AU49:AU60" si="35">IF($M49="",0,IF($O49="",1,0))</f>
        <v>0</v>
      </c>
      <c r="AV49" s="238">
        <f t="shared" ref="AV49:AV60" si="36">IF($M49="",0,IF($P49="",1,0))</f>
        <v>0</v>
      </c>
    </row>
    <row r="50" spans="1:48" s="20" customFormat="1" ht="18" customHeight="1" thickBot="1">
      <c r="A50" s="476"/>
      <c r="B50" s="467"/>
      <c r="C50" s="471"/>
      <c r="D50" s="443"/>
      <c r="E50" s="443"/>
      <c r="F50" s="311" t="str">
        <f>IF(C49&gt;0,VLOOKUP(C49,男子登録情報!$A$1:$H$1688,5,0),"")</f>
        <v/>
      </c>
      <c r="G50" s="427"/>
      <c r="H50" s="427"/>
      <c r="I50" s="435"/>
      <c r="J50" s="10" t="s">
        <v>41</v>
      </c>
      <c r="K50" s="6"/>
      <c r="L50" s="7" t="str">
        <f>IF(K50&gt;0,VLOOKUP(K50,男子登録情報!$J$2:$K$21,2,0),"")</f>
        <v/>
      </c>
      <c r="M50" s="409"/>
      <c r="N50" s="278" t="str">
        <f t="shared" si="13"/>
        <v/>
      </c>
      <c r="O50" s="412"/>
      <c r="P50" s="417"/>
      <c r="Q50" s="418"/>
      <c r="R50" s="419"/>
      <c r="S50" s="491"/>
      <c r="T50" s="441"/>
      <c r="U50" s="265"/>
      <c r="W50" s="244">
        <f t="shared" si="0"/>
        <v>0</v>
      </c>
      <c r="X50" s="450"/>
      <c r="Y50" s="243" t="str">
        <f t="shared" si="1"/>
        <v/>
      </c>
      <c r="Z50" s="243" t="str">
        <f t="shared" si="2"/>
        <v/>
      </c>
      <c r="AA50" s="243" t="str">
        <f t="shared" si="3"/>
        <v/>
      </c>
      <c r="AB50" s="243" t="str">
        <f t="shared" si="4"/>
        <v/>
      </c>
      <c r="AC50" s="246">
        <f t="shared" si="14"/>
        <v>0</v>
      </c>
      <c r="AD50" s="452"/>
      <c r="AH50" s="20">
        <f>IFERROR(IF(D50="",0,IF(COUNTIF($D$19:D50,D50)&gt;1,1,0)),0)</f>
        <v>0</v>
      </c>
      <c r="AJ50" s="238">
        <f t="shared" si="5"/>
        <v>0</v>
      </c>
      <c r="AK50" s="238" t="str">
        <f t="shared" si="15"/>
        <v>00000</v>
      </c>
      <c r="AL50" s="251" t="str">
        <f t="shared" si="16"/>
        <v>0秒0</v>
      </c>
      <c r="AM50" s="252">
        <f t="shared" si="6"/>
        <v>0</v>
      </c>
      <c r="AN50" s="252" t="str">
        <f t="shared" si="7"/>
        <v>0</v>
      </c>
      <c r="AO50" s="252" t="str">
        <f t="shared" si="8"/>
        <v>0</v>
      </c>
      <c r="AP50" s="252" t="str">
        <f t="shared" si="9"/>
        <v>0m</v>
      </c>
      <c r="AQ50" s="252" t="str">
        <f t="shared" si="10"/>
        <v>点</v>
      </c>
      <c r="AR50" s="238">
        <f t="shared" si="11"/>
        <v>0</v>
      </c>
      <c r="AT50" s="238">
        <f t="shared" si="17"/>
        <v>0</v>
      </c>
      <c r="AU50" s="238">
        <f t="shared" si="35"/>
        <v>0</v>
      </c>
      <c r="AV50" s="238">
        <f t="shared" si="36"/>
        <v>0</v>
      </c>
    </row>
    <row r="51" spans="1:48" s="20" customFormat="1" ht="18" customHeight="1" thickBot="1">
      <c r="A51" s="477"/>
      <c r="B51" s="464" t="s">
        <v>42</v>
      </c>
      <c r="C51" s="465"/>
      <c r="D51" s="43"/>
      <c r="E51" s="43"/>
      <c r="F51" s="44"/>
      <c r="G51" s="428"/>
      <c r="H51" s="428"/>
      <c r="I51" s="436"/>
      <c r="J51" s="11" t="s">
        <v>43</v>
      </c>
      <c r="K51" s="12"/>
      <c r="L51" s="13" t="str">
        <f>IF(K51&gt;0,VLOOKUP(K51,男子登録情報!$J$2:$K$21,2,0),"")</f>
        <v/>
      </c>
      <c r="M51" s="410"/>
      <c r="N51" s="261" t="str">
        <f t="shared" si="13"/>
        <v/>
      </c>
      <c r="O51" s="413"/>
      <c r="P51" s="420"/>
      <c r="Q51" s="421"/>
      <c r="R51" s="422"/>
      <c r="S51" s="491"/>
      <c r="T51" s="442"/>
      <c r="U51" s="265"/>
      <c r="W51" s="244">
        <f t="shared" si="0"/>
        <v>0</v>
      </c>
      <c r="X51" s="450"/>
      <c r="Y51" s="243" t="str">
        <f t="shared" si="1"/>
        <v/>
      </c>
      <c r="Z51" s="243" t="str">
        <f t="shared" si="2"/>
        <v/>
      </c>
      <c r="AA51" s="243" t="str">
        <f t="shared" si="3"/>
        <v/>
      </c>
      <c r="AB51" s="243" t="str">
        <f t="shared" si="4"/>
        <v/>
      </c>
      <c r="AC51" s="246">
        <f t="shared" si="14"/>
        <v>0</v>
      </c>
      <c r="AD51" s="453"/>
      <c r="AH51" s="20">
        <f>IFERROR(IF(D51="",0,IF(COUNTIF($D$19:D51,D51)&gt;1,1,0)),0)</f>
        <v>0</v>
      </c>
      <c r="AJ51" s="238">
        <f t="shared" si="5"/>
        <v>0</v>
      </c>
      <c r="AK51" s="238" t="str">
        <f t="shared" si="15"/>
        <v>00000</v>
      </c>
      <c r="AL51" s="251" t="str">
        <f t="shared" si="16"/>
        <v>0秒0</v>
      </c>
      <c r="AM51" s="252">
        <f t="shared" si="6"/>
        <v>0</v>
      </c>
      <c r="AN51" s="252" t="str">
        <f t="shared" si="7"/>
        <v>0</v>
      </c>
      <c r="AO51" s="252" t="str">
        <f t="shared" si="8"/>
        <v>0</v>
      </c>
      <c r="AP51" s="252" t="str">
        <f t="shared" si="9"/>
        <v>0m</v>
      </c>
      <c r="AQ51" s="252" t="str">
        <f t="shared" si="10"/>
        <v>点</v>
      </c>
      <c r="AR51" s="238">
        <f t="shared" si="11"/>
        <v>0</v>
      </c>
      <c r="AT51" s="238">
        <f t="shared" si="17"/>
        <v>0</v>
      </c>
      <c r="AU51" s="238">
        <f t="shared" si="35"/>
        <v>0</v>
      </c>
      <c r="AV51" s="238">
        <f t="shared" si="36"/>
        <v>0</v>
      </c>
    </row>
    <row r="52" spans="1:48" s="20" customFormat="1" ht="18" customHeight="1" thickTop="1" thickBot="1">
      <c r="A52" s="475">
        <v>12</v>
      </c>
      <c r="B52" s="466" t="s">
        <v>44</v>
      </c>
      <c r="C52" s="470"/>
      <c r="D52" s="434" t="str">
        <f>IF(C52&gt;0,VLOOKUP(C52,男子登録情報!$A$1:$H$1688,3,0),"")</f>
        <v/>
      </c>
      <c r="E52" s="434" t="str">
        <f>IF(C52&gt;0,VLOOKUP(C52,男子登録情報!$A$1:$H$1688,4,0),"")</f>
        <v/>
      </c>
      <c r="F52" s="310" t="str">
        <f>IF(C52&gt;0,VLOOKUP(C52,男子登録情報!$A$1:$H$1688,8,0),"")</f>
        <v/>
      </c>
      <c r="G52" s="426" t="e">
        <f>IF(F53&gt;0,VLOOKUP(F53,男子登録情報!$N$2:$O$48,2,0),"")</f>
        <v>#N/A</v>
      </c>
      <c r="H52" s="426" t="str">
        <f t="shared" ref="H52" si="37">IF(C52&gt;0,TEXT(C52,"100000000"),"")</f>
        <v/>
      </c>
      <c r="I52" s="434" t="str">
        <f>IFERROR(VLOOKUP(C52,男子登録情報!A:G,7,FALSE),"")</f>
        <v/>
      </c>
      <c r="J52" s="5" t="s">
        <v>39</v>
      </c>
      <c r="K52" s="6"/>
      <c r="L52" s="7" t="str">
        <f>IF(K52&gt;0,VLOOKUP(K52,男子登録情報!$J$1:$K$21,2,0),"")</f>
        <v/>
      </c>
      <c r="M52" s="408"/>
      <c r="N52" s="8" t="str">
        <f t="shared" si="13"/>
        <v/>
      </c>
      <c r="O52" s="411"/>
      <c r="P52" s="414"/>
      <c r="Q52" s="415"/>
      <c r="R52" s="416"/>
      <c r="S52" s="491"/>
      <c r="T52" s="440"/>
      <c r="U52" s="265"/>
      <c r="W52" s="244">
        <f t="shared" si="0"/>
        <v>0</v>
      </c>
      <c r="X52" s="450">
        <f t="shared" ref="X52" si="38">C52</f>
        <v>0</v>
      </c>
      <c r="Y52" s="243" t="str">
        <f t="shared" si="1"/>
        <v/>
      </c>
      <c r="Z52" s="243" t="str">
        <f t="shared" si="2"/>
        <v/>
      </c>
      <c r="AA52" s="243" t="str">
        <f t="shared" si="3"/>
        <v/>
      </c>
      <c r="AB52" s="243" t="str">
        <f t="shared" si="4"/>
        <v/>
      </c>
      <c r="AC52" s="246">
        <f t="shared" si="14"/>
        <v>0</v>
      </c>
      <c r="AD52" s="451" t="str">
        <f t="shared" ref="AD52" si="39">IF(D52="","",D52)</f>
        <v/>
      </c>
      <c r="AH52" s="20">
        <f>IFERROR(IF(D52="",0,IF(COUNTIF($D$19:D52,D52)&gt;1,1,0)),0)</f>
        <v>0</v>
      </c>
      <c r="AJ52" s="238">
        <f t="shared" si="5"/>
        <v>0</v>
      </c>
      <c r="AK52" s="238" t="str">
        <f t="shared" si="15"/>
        <v>00000</v>
      </c>
      <c r="AL52" s="251" t="str">
        <f t="shared" si="16"/>
        <v>0秒0</v>
      </c>
      <c r="AM52" s="252">
        <f t="shared" si="6"/>
        <v>0</v>
      </c>
      <c r="AN52" s="252" t="str">
        <f t="shared" si="7"/>
        <v>0</v>
      </c>
      <c r="AO52" s="252" t="str">
        <f t="shared" si="8"/>
        <v>0</v>
      </c>
      <c r="AP52" s="252" t="str">
        <f t="shared" si="9"/>
        <v>0m</v>
      </c>
      <c r="AQ52" s="252" t="str">
        <f t="shared" si="10"/>
        <v>点</v>
      </c>
      <c r="AR52" s="238">
        <f t="shared" si="11"/>
        <v>0</v>
      </c>
      <c r="AT52" s="238">
        <f t="shared" si="17"/>
        <v>0</v>
      </c>
      <c r="AU52" s="238">
        <f t="shared" si="35"/>
        <v>0</v>
      </c>
      <c r="AV52" s="238">
        <f t="shared" si="36"/>
        <v>0</v>
      </c>
    </row>
    <row r="53" spans="1:48" s="20" customFormat="1" ht="18" customHeight="1" thickBot="1">
      <c r="A53" s="476"/>
      <c r="B53" s="467"/>
      <c r="C53" s="471"/>
      <c r="D53" s="443"/>
      <c r="E53" s="443"/>
      <c r="F53" s="311" t="str">
        <f>IF(C52&gt;0,VLOOKUP(C52,男子登録情報!$A$1:$H$1688,5,0),"")</f>
        <v/>
      </c>
      <c r="G53" s="427"/>
      <c r="H53" s="427"/>
      <c r="I53" s="435"/>
      <c r="J53" s="10" t="s">
        <v>41</v>
      </c>
      <c r="K53" s="6"/>
      <c r="L53" s="7" t="str">
        <f>IF(K53&gt;0,VLOOKUP(K53,男子登録情報!$J$2:$K$21,2,0),"")</f>
        <v/>
      </c>
      <c r="M53" s="409"/>
      <c r="N53" s="278" t="str">
        <f t="shared" si="13"/>
        <v/>
      </c>
      <c r="O53" s="412"/>
      <c r="P53" s="417"/>
      <c r="Q53" s="418"/>
      <c r="R53" s="419"/>
      <c r="S53" s="491"/>
      <c r="T53" s="441"/>
      <c r="U53" s="265"/>
      <c r="W53" s="244">
        <f t="shared" si="0"/>
        <v>0</v>
      </c>
      <c r="X53" s="450"/>
      <c r="Y53" s="243" t="str">
        <f t="shared" si="1"/>
        <v/>
      </c>
      <c r="Z53" s="243" t="str">
        <f t="shared" si="2"/>
        <v/>
      </c>
      <c r="AA53" s="243" t="str">
        <f t="shared" si="3"/>
        <v/>
      </c>
      <c r="AB53" s="243" t="str">
        <f t="shared" si="4"/>
        <v/>
      </c>
      <c r="AC53" s="246">
        <f t="shared" si="14"/>
        <v>0</v>
      </c>
      <c r="AD53" s="452"/>
      <c r="AH53" s="20">
        <f>IFERROR(IF(D53="",0,IF(COUNTIF($D$19:D53,D53)&gt;1,1,0)),0)</f>
        <v>0</v>
      </c>
      <c r="AJ53" s="238">
        <f t="shared" si="5"/>
        <v>0</v>
      </c>
      <c r="AK53" s="238" t="str">
        <f t="shared" si="15"/>
        <v>00000</v>
      </c>
      <c r="AL53" s="251" t="str">
        <f t="shared" si="16"/>
        <v>0秒0</v>
      </c>
      <c r="AM53" s="252">
        <f t="shared" si="6"/>
        <v>0</v>
      </c>
      <c r="AN53" s="252" t="str">
        <f t="shared" si="7"/>
        <v>0</v>
      </c>
      <c r="AO53" s="252" t="str">
        <f t="shared" si="8"/>
        <v>0</v>
      </c>
      <c r="AP53" s="252" t="str">
        <f t="shared" si="9"/>
        <v>0m</v>
      </c>
      <c r="AQ53" s="252" t="str">
        <f t="shared" si="10"/>
        <v>点</v>
      </c>
      <c r="AR53" s="238">
        <f t="shared" si="11"/>
        <v>0</v>
      </c>
      <c r="AT53" s="238">
        <f t="shared" si="17"/>
        <v>0</v>
      </c>
      <c r="AU53" s="238">
        <f t="shared" si="35"/>
        <v>0</v>
      </c>
      <c r="AV53" s="238">
        <f t="shared" si="36"/>
        <v>0</v>
      </c>
    </row>
    <row r="54" spans="1:48" s="20" customFormat="1" ht="18" customHeight="1" thickBot="1">
      <c r="A54" s="477"/>
      <c r="B54" s="464" t="s">
        <v>42</v>
      </c>
      <c r="C54" s="465"/>
      <c r="D54" s="43"/>
      <c r="E54" s="43"/>
      <c r="F54" s="44"/>
      <c r="G54" s="428"/>
      <c r="H54" s="428"/>
      <c r="I54" s="436"/>
      <c r="J54" s="11" t="s">
        <v>43</v>
      </c>
      <c r="K54" s="12"/>
      <c r="L54" s="13" t="str">
        <f>IF(K54&gt;0,VLOOKUP(K54,男子登録情報!$J$2:$K$21,2,0),"")</f>
        <v/>
      </c>
      <c r="M54" s="410"/>
      <c r="N54" s="261" t="str">
        <f t="shared" si="13"/>
        <v/>
      </c>
      <c r="O54" s="413"/>
      <c r="P54" s="420"/>
      <c r="Q54" s="421"/>
      <c r="R54" s="422"/>
      <c r="S54" s="491"/>
      <c r="T54" s="442"/>
      <c r="U54" s="265"/>
      <c r="W54" s="244">
        <f t="shared" si="0"/>
        <v>0</v>
      </c>
      <c r="X54" s="450"/>
      <c r="Y54" s="243" t="str">
        <f t="shared" si="1"/>
        <v/>
      </c>
      <c r="Z54" s="243" t="str">
        <f t="shared" si="2"/>
        <v/>
      </c>
      <c r="AA54" s="243" t="str">
        <f t="shared" si="3"/>
        <v/>
      </c>
      <c r="AB54" s="243" t="str">
        <f t="shared" si="4"/>
        <v/>
      </c>
      <c r="AC54" s="246">
        <f t="shared" si="14"/>
        <v>0</v>
      </c>
      <c r="AD54" s="453"/>
      <c r="AH54" s="20">
        <f>IFERROR(IF(D54="",0,IF(COUNTIF($D$19:D54,D54)&gt;1,1,0)),0)</f>
        <v>0</v>
      </c>
      <c r="AJ54" s="238">
        <f t="shared" si="5"/>
        <v>0</v>
      </c>
      <c r="AK54" s="238" t="str">
        <f t="shared" si="15"/>
        <v>00000</v>
      </c>
      <c r="AL54" s="251" t="str">
        <f t="shared" si="16"/>
        <v>0秒0</v>
      </c>
      <c r="AM54" s="252">
        <f t="shared" si="6"/>
        <v>0</v>
      </c>
      <c r="AN54" s="252" t="str">
        <f t="shared" si="7"/>
        <v>0</v>
      </c>
      <c r="AO54" s="252" t="str">
        <f t="shared" si="8"/>
        <v>0</v>
      </c>
      <c r="AP54" s="252" t="str">
        <f t="shared" si="9"/>
        <v>0m</v>
      </c>
      <c r="AQ54" s="252" t="str">
        <f t="shared" si="10"/>
        <v>点</v>
      </c>
      <c r="AR54" s="238">
        <f t="shared" si="11"/>
        <v>0</v>
      </c>
      <c r="AT54" s="238">
        <f t="shared" si="17"/>
        <v>0</v>
      </c>
      <c r="AU54" s="238">
        <f t="shared" si="35"/>
        <v>0</v>
      </c>
      <c r="AV54" s="238">
        <f t="shared" si="36"/>
        <v>0</v>
      </c>
    </row>
    <row r="55" spans="1:48" s="20" customFormat="1" ht="18" customHeight="1" thickTop="1" thickBot="1">
      <c r="A55" s="475">
        <v>13</v>
      </c>
      <c r="B55" s="466" t="s">
        <v>44</v>
      </c>
      <c r="C55" s="470"/>
      <c r="D55" s="434" t="str">
        <f>IF(C55&gt;0,VLOOKUP(C55,男子登録情報!$A$1:$H$1688,3,0),"")</f>
        <v/>
      </c>
      <c r="E55" s="434" t="str">
        <f>IF(C55&gt;0,VLOOKUP(C55,男子登録情報!$A$1:$H$1688,4,0),"")</f>
        <v/>
      </c>
      <c r="F55" s="310" t="str">
        <f>IF(C55&gt;0,VLOOKUP(C55,男子登録情報!$A$1:$H$1688,8,0),"")</f>
        <v/>
      </c>
      <c r="G55" s="426" t="e">
        <f>IF(F56&gt;0,VLOOKUP(F56,男子登録情報!$N$2:$O$48,2,0),"")</f>
        <v>#N/A</v>
      </c>
      <c r="H55" s="426" t="str">
        <f t="shared" ref="H55" si="40">IF(C55&gt;0,TEXT(C55,"100000000"),"")</f>
        <v/>
      </c>
      <c r="I55" s="434" t="str">
        <f>IFERROR(VLOOKUP(C55,男子登録情報!A:G,7,FALSE),"")</f>
        <v/>
      </c>
      <c r="J55" s="5" t="s">
        <v>39</v>
      </c>
      <c r="K55" s="6"/>
      <c r="L55" s="7" t="str">
        <f>IF(K55&gt;0,VLOOKUP(K55,男子登録情報!$J$1:$K$21,2,0),"")</f>
        <v/>
      </c>
      <c r="M55" s="408"/>
      <c r="N55" s="8" t="str">
        <f t="shared" si="13"/>
        <v/>
      </c>
      <c r="O55" s="411"/>
      <c r="P55" s="414"/>
      <c r="Q55" s="415"/>
      <c r="R55" s="416"/>
      <c r="S55" s="491"/>
      <c r="T55" s="440"/>
      <c r="U55" s="265"/>
      <c r="W55" s="244">
        <f t="shared" si="0"/>
        <v>0</v>
      </c>
      <c r="X55" s="450">
        <f t="shared" ref="X55" si="41">C55</f>
        <v>0</v>
      </c>
      <c r="Y55" s="243" t="str">
        <f t="shared" si="1"/>
        <v/>
      </c>
      <c r="Z55" s="243" t="str">
        <f t="shared" si="2"/>
        <v/>
      </c>
      <c r="AA55" s="243" t="str">
        <f t="shared" si="3"/>
        <v/>
      </c>
      <c r="AB55" s="243" t="str">
        <f t="shared" si="4"/>
        <v/>
      </c>
      <c r="AC55" s="246">
        <f t="shared" si="14"/>
        <v>0</v>
      </c>
      <c r="AD55" s="451" t="str">
        <f t="shared" ref="AD55" si="42">IF(D55="","",D55)</f>
        <v/>
      </c>
      <c r="AH55" s="20">
        <f>IFERROR(IF(D55="",0,IF(COUNTIF($D$19:D55,D55)&gt;1,1,0)),0)</f>
        <v>0</v>
      </c>
      <c r="AJ55" s="238">
        <f t="shared" si="5"/>
        <v>0</v>
      </c>
      <c r="AK55" s="238" t="str">
        <f t="shared" si="15"/>
        <v>00000</v>
      </c>
      <c r="AL55" s="251" t="str">
        <f t="shared" si="16"/>
        <v>0秒0</v>
      </c>
      <c r="AM55" s="252">
        <f t="shared" si="6"/>
        <v>0</v>
      </c>
      <c r="AN55" s="252" t="str">
        <f t="shared" si="7"/>
        <v>0</v>
      </c>
      <c r="AO55" s="252" t="str">
        <f t="shared" si="8"/>
        <v>0</v>
      </c>
      <c r="AP55" s="252" t="str">
        <f t="shared" si="9"/>
        <v>0m</v>
      </c>
      <c r="AQ55" s="252" t="str">
        <f t="shared" si="10"/>
        <v>点</v>
      </c>
      <c r="AR55" s="238">
        <f t="shared" si="11"/>
        <v>0</v>
      </c>
      <c r="AT55" s="238">
        <f t="shared" si="17"/>
        <v>0</v>
      </c>
      <c r="AU55" s="238">
        <f t="shared" si="35"/>
        <v>0</v>
      </c>
      <c r="AV55" s="238">
        <f t="shared" si="36"/>
        <v>0</v>
      </c>
    </row>
    <row r="56" spans="1:48" s="20" customFormat="1" ht="18" customHeight="1" thickBot="1">
      <c r="A56" s="476"/>
      <c r="B56" s="467"/>
      <c r="C56" s="471"/>
      <c r="D56" s="443"/>
      <c r="E56" s="443"/>
      <c r="F56" s="311" t="str">
        <f>IF(C55&gt;0,VLOOKUP(C55,男子登録情報!$A$1:$H$1688,5,0),"")</f>
        <v/>
      </c>
      <c r="G56" s="427"/>
      <c r="H56" s="427"/>
      <c r="I56" s="435"/>
      <c r="J56" s="10" t="s">
        <v>41</v>
      </c>
      <c r="K56" s="6"/>
      <c r="L56" s="7" t="str">
        <f>IF(K56&gt;0,VLOOKUP(K56,男子登録情報!$J$2:$K$21,2,0),"")</f>
        <v/>
      </c>
      <c r="M56" s="409"/>
      <c r="N56" s="278" t="str">
        <f t="shared" si="13"/>
        <v/>
      </c>
      <c r="O56" s="412"/>
      <c r="P56" s="417"/>
      <c r="Q56" s="418"/>
      <c r="R56" s="419"/>
      <c r="S56" s="491"/>
      <c r="T56" s="441"/>
      <c r="U56" s="265"/>
      <c r="W56" s="244">
        <f t="shared" si="0"/>
        <v>0</v>
      </c>
      <c r="X56" s="450"/>
      <c r="Y56" s="243" t="str">
        <f t="shared" si="1"/>
        <v/>
      </c>
      <c r="Z56" s="243" t="str">
        <f t="shared" si="2"/>
        <v/>
      </c>
      <c r="AA56" s="243" t="str">
        <f t="shared" si="3"/>
        <v/>
      </c>
      <c r="AB56" s="243" t="str">
        <f t="shared" si="4"/>
        <v/>
      </c>
      <c r="AC56" s="246">
        <f t="shared" si="14"/>
        <v>0</v>
      </c>
      <c r="AD56" s="452"/>
      <c r="AH56" s="20">
        <f>IFERROR(IF(D56="",0,IF(COUNTIF($D$19:D56,D56)&gt;1,1,0)),0)</f>
        <v>0</v>
      </c>
      <c r="AJ56" s="238">
        <f t="shared" si="5"/>
        <v>0</v>
      </c>
      <c r="AK56" s="238" t="str">
        <f t="shared" si="15"/>
        <v>00000</v>
      </c>
      <c r="AL56" s="251" t="str">
        <f t="shared" si="16"/>
        <v>0秒0</v>
      </c>
      <c r="AM56" s="252">
        <f t="shared" si="6"/>
        <v>0</v>
      </c>
      <c r="AN56" s="252" t="str">
        <f t="shared" si="7"/>
        <v>0</v>
      </c>
      <c r="AO56" s="252" t="str">
        <f t="shared" si="8"/>
        <v>0</v>
      </c>
      <c r="AP56" s="252" t="str">
        <f t="shared" si="9"/>
        <v>0m</v>
      </c>
      <c r="AQ56" s="252" t="str">
        <f t="shared" si="10"/>
        <v>点</v>
      </c>
      <c r="AR56" s="238">
        <f t="shared" si="11"/>
        <v>0</v>
      </c>
      <c r="AT56" s="238">
        <f t="shared" si="17"/>
        <v>0</v>
      </c>
      <c r="AU56" s="238">
        <f t="shared" si="35"/>
        <v>0</v>
      </c>
      <c r="AV56" s="238">
        <f t="shared" si="36"/>
        <v>0</v>
      </c>
    </row>
    <row r="57" spans="1:48" s="20" customFormat="1" ht="18" customHeight="1" thickBot="1">
      <c r="A57" s="477"/>
      <c r="B57" s="464" t="s">
        <v>42</v>
      </c>
      <c r="C57" s="465"/>
      <c r="D57" s="43"/>
      <c r="E57" s="43"/>
      <c r="F57" s="44"/>
      <c r="G57" s="428"/>
      <c r="H57" s="428"/>
      <c r="I57" s="436"/>
      <c r="J57" s="11" t="s">
        <v>43</v>
      </c>
      <c r="K57" s="12"/>
      <c r="L57" s="13" t="str">
        <f>IF(K57&gt;0,VLOOKUP(K57,男子登録情報!$J$2:$K$21,2,0),"")</f>
        <v/>
      </c>
      <c r="M57" s="410"/>
      <c r="N57" s="261" t="str">
        <f t="shared" si="13"/>
        <v/>
      </c>
      <c r="O57" s="413"/>
      <c r="P57" s="420"/>
      <c r="Q57" s="421"/>
      <c r="R57" s="422"/>
      <c r="S57" s="491"/>
      <c r="T57" s="442"/>
      <c r="U57" s="265"/>
      <c r="W57" s="244">
        <f t="shared" si="0"/>
        <v>0</v>
      </c>
      <c r="X57" s="450"/>
      <c r="Y57" s="243" t="str">
        <f t="shared" si="1"/>
        <v/>
      </c>
      <c r="Z57" s="243" t="str">
        <f t="shared" si="2"/>
        <v/>
      </c>
      <c r="AA57" s="243" t="str">
        <f t="shared" si="3"/>
        <v/>
      </c>
      <c r="AB57" s="243" t="str">
        <f t="shared" si="4"/>
        <v/>
      </c>
      <c r="AC57" s="246">
        <f t="shared" si="14"/>
        <v>0</v>
      </c>
      <c r="AD57" s="453"/>
      <c r="AH57" s="20">
        <f>IFERROR(IF(D57="",0,IF(COUNTIF($D$19:D57,D57)&gt;1,1,0)),0)</f>
        <v>0</v>
      </c>
      <c r="AJ57" s="238">
        <f t="shared" si="5"/>
        <v>0</v>
      </c>
      <c r="AK57" s="238" t="str">
        <f t="shared" si="15"/>
        <v>00000</v>
      </c>
      <c r="AL57" s="251" t="str">
        <f t="shared" si="16"/>
        <v>0秒0</v>
      </c>
      <c r="AM57" s="252">
        <f t="shared" si="6"/>
        <v>0</v>
      </c>
      <c r="AN57" s="252" t="str">
        <f t="shared" si="7"/>
        <v>0</v>
      </c>
      <c r="AO57" s="252" t="str">
        <f t="shared" si="8"/>
        <v>0</v>
      </c>
      <c r="AP57" s="252" t="str">
        <f t="shared" si="9"/>
        <v>0m</v>
      </c>
      <c r="AQ57" s="252" t="str">
        <f t="shared" si="10"/>
        <v>点</v>
      </c>
      <c r="AR57" s="238">
        <f t="shared" si="11"/>
        <v>0</v>
      </c>
      <c r="AT57" s="238">
        <f t="shared" si="17"/>
        <v>0</v>
      </c>
      <c r="AU57" s="238">
        <f t="shared" si="35"/>
        <v>0</v>
      </c>
      <c r="AV57" s="238">
        <f t="shared" si="36"/>
        <v>0</v>
      </c>
    </row>
    <row r="58" spans="1:48" s="20" customFormat="1" ht="18" customHeight="1" thickTop="1" thickBot="1">
      <c r="A58" s="475">
        <v>14</v>
      </c>
      <c r="B58" s="466" t="s">
        <v>44</v>
      </c>
      <c r="C58" s="470"/>
      <c r="D58" s="434" t="str">
        <f>IF(C58&gt;0,VLOOKUP(C58,男子登録情報!$A$1:$H$1688,3,0),"")</f>
        <v/>
      </c>
      <c r="E58" s="434" t="str">
        <f>IF(C58&gt;0,VLOOKUP(C58,男子登録情報!$A$1:$H$1688,4,0),"")</f>
        <v/>
      </c>
      <c r="F58" s="310" t="str">
        <f>IF(C58&gt;0,VLOOKUP(C58,男子登録情報!$A$1:$H$1688,8,0),"")</f>
        <v/>
      </c>
      <c r="G58" s="426" t="e">
        <f>IF(F59&gt;0,VLOOKUP(F59,男子登録情報!$N$2:$O$48,2,0),"")</f>
        <v>#N/A</v>
      </c>
      <c r="H58" s="426" t="str">
        <f t="shared" ref="H58" si="43">IF(C58&gt;0,TEXT(C58,"100000000"),"")</f>
        <v/>
      </c>
      <c r="I58" s="434" t="str">
        <f>IFERROR(VLOOKUP(C58,男子登録情報!A:G,7,FALSE),"")</f>
        <v/>
      </c>
      <c r="J58" s="5" t="s">
        <v>39</v>
      </c>
      <c r="K58" s="6"/>
      <c r="L58" s="7" t="str">
        <f>IF(K58&gt;0,VLOOKUP(K58,男子登録情報!$J$1:$K$21,2,0),"")</f>
        <v/>
      </c>
      <c r="M58" s="408"/>
      <c r="N58" s="8" t="str">
        <f t="shared" si="13"/>
        <v/>
      </c>
      <c r="O58" s="411"/>
      <c r="P58" s="414"/>
      <c r="Q58" s="415"/>
      <c r="R58" s="416"/>
      <c r="S58" s="491"/>
      <c r="T58" s="440"/>
      <c r="U58" s="265"/>
      <c r="W58" s="244">
        <f t="shared" si="0"/>
        <v>0</v>
      </c>
      <c r="X58" s="450">
        <f t="shared" ref="X58" si="44">C58</f>
        <v>0</v>
      </c>
      <c r="Y58" s="243" t="str">
        <f t="shared" si="1"/>
        <v/>
      </c>
      <c r="Z58" s="243" t="str">
        <f t="shared" si="2"/>
        <v/>
      </c>
      <c r="AA58" s="243" t="str">
        <f t="shared" si="3"/>
        <v/>
      </c>
      <c r="AB58" s="243" t="str">
        <f t="shared" si="4"/>
        <v/>
      </c>
      <c r="AC58" s="246">
        <f t="shared" si="14"/>
        <v>0</v>
      </c>
      <c r="AD58" s="451" t="str">
        <f t="shared" ref="AD58" si="45">IF(D58="","",D58)</f>
        <v/>
      </c>
      <c r="AH58" s="20">
        <f>IFERROR(IF(D58="",0,IF(COUNTIF($D$19:D58,D58)&gt;1,1,0)),0)</f>
        <v>0</v>
      </c>
      <c r="AJ58" s="238">
        <f t="shared" si="5"/>
        <v>0</v>
      </c>
      <c r="AK58" s="238" t="str">
        <f t="shared" si="15"/>
        <v>00000</v>
      </c>
      <c r="AL58" s="251" t="str">
        <f t="shared" si="16"/>
        <v>0秒0</v>
      </c>
      <c r="AM58" s="252">
        <f t="shared" si="6"/>
        <v>0</v>
      </c>
      <c r="AN58" s="252" t="str">
        <f t="shared" si="7"/>
        <v>0</v>
      </c>
      <c r="AO58" s="252" t="str">
        <f t="shared" si="8"/>
        <v>0</v>
      </c>
      <c r="AP58" s="252" t="str">
        <f t="shared" si="9"/>
        <v>0m</v>
      </c>
      <c r="AQ58" s="252" t="str">
        <f t="shared" si="10"/>
        <v>点</v>
      </c>
      <c r="AR58" s="238">
        <f t="shared" si="11"/>
        <v>0</v>
      </c>
      <c r="AT58" s="238">
        <f t="shared" si="17"/>
        <v>0</v>
      </c>
      <c r="AU58" s="238">
        <f t="shared" si="35"/>
        <v>0</v>
      </c>
      <c r="AV58" s="238">
        <f t="shared" si="36"/>
        <v>0</v>
      </c>
    </row>
    <row r="59" spans="1:48" s="20" customFormat="1" ht="18" customHeight="1" thickBot="1">
      <c r="A59" s="476"/>
      <c r="B59" s="467"/>
      <c r="C59" s="471"/>
      <c r="D59" s="443"/>
      <c r="E59" s="443"/>
      <c r="F59" s="311" t="str">
        <f>IF(C58&gt;0,VLOOKUP(C58,男子登録情報!$A$1:$H$1688,5,0),"")</f>
        <v/>
      </c>
      <c r="G59" s="427"/>
      <c r="H59" s="427"/>
      <c r="I59" s="435"/>
      <c r="J59" s="10" t="s">
        <v>41</v>
      </c>
      <c r="K59" s="6"/>
      <c r="L59" s="7" t="str">
        <f>IF(K59&gt;0,VLOOKUP(K59,男子登録情報!$J$2:$K$21,2,0),"")</f>
        <v/>
      </c>
      <c r="M59" s="409"/>
      <c r="N59" s="278" t="str">
        <f t="shared" si="13"/>
        <v/>
      </c>
      <c r="O59" s="412"/>
      <c r="P59" s="417"/>
      <c r="Q59" s="418"/>
      <c r="R59" s="419"/>
      <c r="S59" s="491"/>
      <c r="T59" s="441"/>
      <c r="U59" s="265"/>
      <c r="W59" s="244">
        <f t="shared" si="0"/>
        <v>0</v>
      </c>
      <c r="X59" s="450"/>
      <c r="Y59" s="243" t="str">
        <f t="shared" si="1"/>
        <v/>
      </c>
      <c r="Z59" s="243" t="str">
        <f t="shared" si="2"/>
        <v/>
      </c>
      <c r="AA59" s="243" t="str">
        <f t="shared" si="3"/>
        <v/>
      </c>
      <c r="AB59" s="243" t="str">
        <f t="shared" si="4"/>
        <v/>
      </c>
      <c r="AC59" s="246">
        <f t="shared" si="14"/>
        <v>0</v>
      </c>
      <c r="AD59" s="452"/>
      <c r="AH59" s="20">
        <f>IFERROR(IF(D59="",0,IF(COUNTIF($D$19:D59,D59)&gt;1,1,0)),0)</f>
        <v>0</v>
      </c>
      <c r="AJ59" s="238">
        <f t="shared" si="5"/>
        <v>0</v>
      </c>
      <c r="AK59" s="238" t="str">
        <f t="shared" si="15"/>
        <v>00000</v>
      </c>
      <c r="AL59" s="251" t="str">
        <f t="shared" si="16"/>
        <v>0秒0</v>
      </c>
      <c r="AM59" s="252">
        <f t="shared" si="6"/>
        <v>0</v>
      </c>
      <c r="AN59" s="252" t="str">
        <f t="shared" si="7"/>
        <v>0</v>
      </c>
      <c r="AO59" s="252" t="str">
        <f t="shared" si="8"/>
        <v>0</v>
      </c>
      <c r="AP59" s="252" t="str">
        <f t="shared" si="9"/>
        <v>0m</v>
      </c>
      <c r="AQ59" s="252" t="str">
        <f t="shared" si="10"/>
        <v>点</v>
      </c>
      <c r="AR59" s="238">
        <f t="shared" si="11"/>
        <v>0</v>
      </c>
      <c r="AT59" s="238">
        <f t="shared" si="17"/>
        <v>0</v>
      </c>
      <c r="AU59" s="238">
        <f t="shared" si="35"/>
        <v>0</v>
      </c>
      <c r="AV59" s="238">
        <f t="shared" si="36"/>
        <v>0</v>
      </c>
    </row>
    <row r="60" spans="1:48" s="20" customFormat="1" ht="18" customHeight="1" thickBot="1">
      <c r="A60" s="477"/>
      <c r="B60" s="464" t="s">
        <v>42</v>
      </c>
      <c r="C60" s="465"/>
      <c r="D60" s="43"/>
      <c r="E60" s="43"/>
      <c r="F60" s="44"/>
      <c r="G60" s="428"/>
      <c r="H60" s="428"/>
      <c r="I60" s="436"/>
      <c r="J60" s="11" t="s">
        <v>43</v>
      </c>
      <c r="K60" s="12"/>
      <c r="L60" s="13" t="str">
        <f>IF(K60&gt;0,VLOOKUP(K60,男子登録情報!$J$2:$K$21,2,0),"")</f>
        <v/>
      </c>
      <c r="M60" s="410"/>
      <c r="N60" s="261" t="str">
        <f t="shared" si="13"/>
        <v/>
      </c>
      <c r="O60" s="413"/>
      <c r="P60" s="420"/>
      <c r="Q60" s="421"/>
      <c r="R60" s="422"/>
      <c r="S60" s="491"/>
      <c r="T60" s="442"/>
      <c r="U60" s="265"/>
      <c r="W60" s="244">
        <f t="shared" si="0"/>
        <v>0</v>
      </c>
      <c r="X60" s="450"/>
      <c r="Y60" s="243" t="str">
        <f t="shared" si="1"/>
        <v/>
      </c>
      <c r="Z60" s="243" t="str">
        <f t="shared" si="2"/>
        <v/>
      </c>
      <c r="AA60" s="243" t="str">
        <f t="shared" si="3"/>
        <v/>
      </c>
      <c r="AB60" s="243" t="str">
        <f t="shared" si="4"/>
        <v/>
      </c>
      <c r="AC60" s="246">
        <f t="shared" si="14"/>
        <v>0</v>
      </c>
      <c r="AD60" s="453"/>
      <c r="AH60" s="20">
        <f>IFERROR(IF(D60="",0,IF(COUNTIF($D$19:D60,D60)&gt;1,1,0)),0)</f>
        <v>0</v>
      </c>
      <c r="AJ60" s="238">
        <f t="shared" si="5"/>
        <v>0</v>
      </c>
      <c r="AK60" s="238" t="str">
        <f t="shared" si="15"/>
        <v>00000</v>
      </c>
      <c r="AL60" s="251" t="str">
        <f t="shared" si="16"/>
        <v>0秒0</v>
      </c>
      <c r="AM60" s="252">
        <f t="shared" si="6"/>
        <v>0</v>
      </c>
      <c r="AN60" s="252" t="str">
        <f t="shared" si="7"/>
        <v>0</v>
      </c>
      <c r="AO60" s="252" t="str">
        <f t="shared" si="8"/>
        <v>0</v>
      </c>
      <c r="AP60" s="252" t="str">
        <f t="shared" si="9"/>
        <v>0m</v>
      </c>
      <c r="AQ60" s="252" t="str">
        <f t="shared" si="10"/>
        <v>点</v>
      </c>
      <c r="AR60" s="238">
        <f t="shared" si="11"/>
        <v>0</v>
      </c>
      <c r="AT60" s="238">
        <f t="shared" si="17"/>
        <v>0</v>
      </c>
      <c r="AU60" s="238">
        <f t="shared" si="35"/>
        <v>0</v>
      </c>
      <c r="AV60" s="238">
        <f t="shared" si="36"/>
        <v>0</v>
      </c>
    </row>
    <row r="61" spans="1:48" s="20" customFormat="1" ht="18" customHeight="1" thickTop="1" thickBot="1">
      <c r="A61" s="475" t="s">
        <v>6168</v>
      </c>
      <c r="B61" s="466" t="s">
        <v>44</v>
      </c>
      <c r="C61" s="470"/>
      <c r="D61" s="434" t="str">
        <f>IF(C61&gt;0,VLOOKUP(C61,男子登録情報!$A$1:$H$1688,3,0),"")</f>
        <v/>
      </c>
      <c r="E61" s="434" t="str">
        <f>IF(C61&gt;0,VLOOKUP(C61,男子登録情報!$A$1:$H$1688,4,0),"")</f>
        <v/>
      </c>
      <c r="F61" s="310" t="str">
        <f>IF(C61&gt;0,VLOOKUP(C61,男子登録情報!$A$1:$H$1688,8,0),"")</f>
        <v/>
      </c>
      <c r="G61" s="426" t="e">
        <f>IF(F62&gt;0,VLOOKUP(F62,男子登録情報!$N$2:$O$48,2,0),"")</f>
        <v>#N/A</v>
      </c>
      <c r="H61" s="426" t="str">
        <f t="shared" ref="H61" si="46">IF(C61&gt;0,TEXT(C61,"100000000"),"")</f>
        <v/>
      </c>
      <c r="I61" s="434" t="str">
        <f>IFERROR(VLOOKUP(C61,男子登録情報!A:G,7,FALSE),"")</f>
        <v/>
      </c>
      <c r="J61" s="5" t="s">
        <v>39</v>
      </c>
      <c r="K61" s="6"/>
      <c r="L61" s="7" t="str">
        <f>IF(K61&gt;0,VLOOKUP(K61,男子登録情報!$J$1:$K$21,2,0),"")</f>
        <v/>
      </c>
      <c r="M61" s="408"/>
      <c r="N61" s="8" t="str">
        <f t="shared" si="13"/>
        <v/>
      </c>
      <c r="O61" s="411"/>
      <c r="P61" s="414"/>
      <c r="Q61" s="415"/>
      <c r="R61" s="416"/>
      <c r="S61" s="491"/>
      <c r="T61" s="440"/>
      <c r="U61" s="265"/>
      <c r="AJ61" s="238">
        <f t="shared" si="5"/>
        <v>0</v>
      </c>
      <c r="AK61" s="238" t="str">
        <f t="shared" si="15"/>
        <v>00000</v>
      </c>
    </row>
    <row r="62" spans="1:48" s="20" customFormat="1" ht="18" customHeight="1" thickBot="1">
      <c r="A62" s="476"/>
      <c r="B62" s="467"/>
      <c r="C62" s="471"/>
      <c r="D62" s="443"/>
      <c r="E62" s="443"/>
      <c r="F62" s="311" t="str">
        <f>IF(C61&gt;0,VLOOKUP(C61,男子登録情報!$A$1:$H$1688,5,0),"")</f>
        <v/>
      </c>
      <c r="G62" s="427"/>
      <c r="H62" s="427"/>
      <c r="I62" s="435"/>
      <c r="J62" s="10" t="s">
        <v>41</v>
      </c>
      <c r="K62" s="6"/>
      <c r="L62" s="7" t="str">
        <f>IF(K62&gt;0,VLOOKUP(K62,男子登録情報!$J$2:$K$21,2,0),"")</f>
        <v/>
      </c>
      <c r="M62" s="409"/>
      <c r="N62" s="8" t="str">
        <f t="shared" si="13"/>
        <v/>
      </c>
      <c r="O62" s="412"/>
      <c r="P62" s="417"/>
      <c r="Q62" s="418"/>
      <c r="R62" s="419"/>
      <c r="S62" s="491"/>
      <c r="T62" s="441"/>
      <c r="U62" s="265"/>
      <c r="AJ62" s="238">
        <f t="shared" si="5"/>
        <v>0</v>
      </c>
      <c r="AK62" s="238" t="str">
        <f t="shared" si="15"/>
        <v>00000</v>
      </c>
    </row>
    <row r="63" spans="1:48" s="20" customFormat="1" ht="18" customHeight="1" thickBot="1">
      <c r="A63" s="477"/>
      <c r="B63" s="464" t="s">
        <v>42</v>
      </c>
      <c r="C63" s="465"/>
      <c r="D63" s="43"/>
      <c r="E63" s="43"/>
      <c r="F63" s="44"/>
      <c r="G63" s="428"/>
      <c r="H63" s="428"/>
      <c r="I63" s="436"/>
      <c r="J63" s="11" t="s">
        <v>43</v>
      </c>
      <c r="K63" s="12"/>
      <c r="L63" s="13" t="str">
        <f>IF(K63&gt;0,VLOOKUP(K63,男子登録情報!$J$2:$K$21,2,0),"")</f>
        <v/>
      </c>
      <c r="M63" s="410"/>
      <c r="N63" s="8" t="str">
        <f t="shared" si="13"/>
        <v/>
      </c>
      <c r="O63" s="413"/>
      <c r="P63" s="420"/>
      <c r="Q63" s="421"/>
      <c r="R63" s="422"/>
      <c r="S63" s="491"/>
      <c r="T63" s="442"/>
      <c r="U63" s="265"/>
      <c r="AJ63" s="238">
        <f t="shared" si="5"/>
        <v>0</v>
      </c>
      <c r="AK63" s="238" t="str">
        <f t="shared" si="15"/>
        <v>00000</v>
      </c>
    </row>
    <row r="64" spans="1:48" s="20" customFormat="1" ht="18" customHeight="1" thickTop="1" thickBot="1">
      <c r="A64" s="475" t="s">
        <v>6170</v>
      </c>
      <c r="B64" s="466" t="s">
        <v>44</v>
      </c>
      <c r="C64" s="470"/>
      <c r="D64" s="434" t="str">
        <f>IF(C64&gt;0,VLOOKUP(C64,男子登録情報!$A$1:$H$1688,3,0),"")</f>
        <v/>
      </c>
      <c r="E64" s="434" t="str">
        <f>IF(C64&gt;0,VLOOKUP(C64,男子登録情報!$A$1:$H$1688,4,0),"")</f>
        <v/>
      </c>
      <c r="F64" s="310" t="str">
        <f>IF(C64&gt;0,VLOOKUP(C64,男子登録情報!$A$1:$H$1688,8,0),"")</f>
        <v/>
      </c>
      <c r="G64" s="426" t="e">
        <f>IF(F65&gt;0,VLOOKUP(F65,男子登録情報!$N$2:$O$48,2,0),"")</f>
        <v>#N/A</v>
      </c>
      <c r="H64" s="426" t="str">
        <f t="shared" ref="H64" si="47">IF(C64&gt;0,TEXT(C64,"100000000"),"")</f>
        <v/>
      </c>
      <c r="I64" s="434" t="str">
        <f>IFERROR(VLOOKUP(C64,男子登録情報!A:G,7,FALSE),"")</f>
        <v/>
      </c>
      <c r="J64" s="5" t="s">
        <v>39</v>
      </c>
      <c r="K64" s="6"/>
      <c r="L64" s="7" t="str">
        <f>IF(K64&gt;0,VLOOKUP(K64,男子登録情報!$J$1:$K$21,2,0),"")</f>
        <v/>
      </c>
      <c r="M64" s="408"/>
      <c r="N64" s="8" t="str">
        <f t="shared" si="13"/>
        <v/>
      </c>
      <c r="O64" s="411"/>
      <c r="P64" s="414"/>
      <c r="Q64" s="415"/>
      <c r="R64" s="416"/>
      <c r="S64" s="491"/>
      <c r="T64" s="440"/>
      <c r="U64" s="265"/>
      <c r="AJ64" s="238">
        <f t="shared" si="5"/>
        <v>0</v>
      </c>
      <c r="AK64" s="238" t="str">
        <f t="shared" si="15"/>
        <v>00000</v>
      </c>
    </row>
    <row r="65" spans="1:37" s="20" customFormat="1" ht="18" customHeight="1" thickBot="1">
      <c r="A65" s="476"/>
      <c r="B65" s="467"/>
      <c r="C65" s="471"/>
      <c r="D65" s="443"/>
      <c r="E65" s="443"/>
      <c r="F65" s="311" t="str">
        <f>IF(C64&gt;0,VLOOKUP(C64,男子登録情報!$A$1:$H$1688,5,0),"")</f>
        <v/>
      </c>
      <c r="G65" s="427"/>
      <c r="H65" s="427"/>
      <c r="I65" s="435"/>
      <c r="J65" s="10" t="s">
        <v>41</v>
      </c>
      <c r="K65" s="6"/>
      <c r="L65" s="7" t="str">
        <f>IF(K65&gt;0,VLOOKUP(K65,男子登録情報!$J$2:$K$21,2,0),"")</f>
        <v/>
      </c>
      <c r="M65" s="409"/>
      <c r="N65" s="8" t="str">
        <f t="shared" si="13"/>
        <v/>
      </c>
      <c r="O65" s="412"/>
      <c r="P65" s="417"/>
      <c r="Q65" s="418"/>
      <c r="R65" s="419"/>
      <c r="S65" s="491"/>
      <c r="T65" s="441"/>
      <c r="U65" s="265"/>
      <c r="AJ65" s="238">
        <f t="shared" si="5"/>
        <v>0</v>
      </c>
      <c r="AK65" s="238" t="str">
        <f t="shared" si="15"/>
        <v>00000</v>
      </c>
    </row>
    <row r="66" spans="1:37" s="20" customFormat="1" ht="18" customHeight="1" thickBot="1">
      <c r="A66" s="477"/>
      <c r="B66" s="464" t="s">
        <v>42</v>
      </c>
      <c r="C66" s="465"/>
      <c r="D66" s="43"/>
      <c r="E66" s="43"/>
      <c r="F66" s="44"/>
      <c r="G66" s="428"/>
      <c r="H66" s="428"/>
      <c r="I66" s="436"/>
      <c r="J66" s="11" t="s">
        <v>43</v>
      </c>
      <c r="K66" s="12"/>
      <c r="L66" s="13" t="str">
        <f>IF(K66&gt;0,VLOOKUP(K66,男子登録情報!$J$2:$K$21,2,0),"")</f>
        <v/>
      </c>
      <c r="M66" s="410"/>
      <c r="N66" s="8" t="str">
        <f t="shared" si="13"/>
        <v/>
      </c>
      <c r="O66" s="413"/>
      <c r="P66" s="420"/>
      <c r="Q66" s="421"/>
      <c r="R66" s="422"/>
      <c r="S66" s="491"/>
      <c r="T66" s="442"/>
      <c r="U66" s="265"/>
      <c r="AJ66" s="238">
        <f t="shared" si="5"/>
        <v>0</v>
      </c>
      <c r="AK66" s="238" t="str">
        <f t="shared" si="15"/>
        <v>00000</v>
      </c>
    </row>
    <row r="67" spans="1:37" s="20" customFormat="1" ht="18" customHeight="1" thickTop="1" thickBot="1">
      <c r="A67" s="475" t="s">
        <v>45</v>
      </c>
      <c r="B67" s="466" t="s">
        <v>44</v>
      </c>
      <c r="C67" s="470"/>
      <c r="D67" s="434" t="str">
        <f>IF(C67&gt;0,VLOOKUP(C67,男子登録情報!$A$1:$H$1688,3,0),"")</f>
        <v/>
      </c>
      <c r="E67" s="434" t="str">
        <f>IF(C67&gt;0,VLOOKUP(C67,男子登録情報!$A$1:$H$1688,4,0),"")</f>
        <v/>
      </c>
      <c r="F67" s="310" t="str">
        <f>IF(C67&gt;0,VLOOKUP(C67,男子登録情報!$A$1:$H$1688,8,0),"")</f>
        <v/>
      </c>
      <c r="G67" s="426" t="e">
        <f>IF(F68&gt;0,VLOOKUP(F68,男子登録情報!$N$2:$O$48,2,0),"")</f>
        <v>#N/A</v>
      </c>
      <c r="H67" s="426" t="str">
        <f t="shared" ref="H67" si="48">IF(C67&gt;0,TEXT(C67,"100000000"),"")</f>
        <v/>
      </c>
      <c r="I67" s="434" t="str">
        <f>IFERROR(VLOOKUP(C67,男子登録情報!A:G,7,FALSE),"")</f>
        <v/>
      </c>
      <c r="J67" s="5" t="s">
        <v>39</v>
      </c>
      <c r="K67" s="6"/>
      <c r="L67" s="7" t="str">
        <f>IF(K67&gt;0,VLOOKUP(K67,男子登録情報!$J$1:$K$21,2,0),"")</f>
        <v/>
      </c>
      <c r="M67" s="408"/>
      <c r="N67" s="8" t="str">
        <f t="shared" si="13"/>
        <v/>
      </c>
      <c r="O67" s="411"/>
      <c r="P67" s="414"/>
      <c r="Q67" s="415"/>
      <c r="R67" s="416"/>
      <c r="S67" s="491"/>
      <c r="T67" s="440"/>
      <c r="U67" s="265"/>
      <c r="AJ67" s="238">
        <f t="shared" si="5"/>
        <v>0</v>
      </c>
      <c r="AK67" s="238" t="str">
        <f t="shared" si="15"/>
        <v>00000</v>
      </c>
    </row>
    <row r="68" spans="1:37" s="20" customFormat="1" ht="18" customHeight="1" thickBot="1">
      <c r="A68" s="476"/>
      <c r="B68" s="467"/>
      <c r="C68" s="471"/>
      <c r="D68" s="443"/>
      <c r="E68" s="443"/>
      <c r="F68" s="311" t="str">
        <f>IF(C67&gt;0,VLOOKUP(C67,男子登録情報!$A$1:$H$1688,5,0),"")</f>
        <v/>
      </c>
      <c r="G68" s="427"/>
      <c r="H68" s="427"/>
      <c r="I68" s="435"/>
      <c r="J68" s="10" t="s">
        <v>41</v>
      </c>
      <c r="K68" s="6"/>
      <c r="L68" s="7" t="str">
        <f>IF(K68&gt;0,VLOOKUP(K68,男子登録情報!$J$2:$K$21,2,0),"")</f>
        <v/>
      </c>
      <c r="M68" s="409"/>
      <c r="N68" s="8" t="str">
        <f t="shared" si="13"/>
        <v/>
      </c>
      <c r="O68" s="412"/>
      <c r="P68" s="417"/>
      <c r="Q68" s="418"/>
      <c r="R68" s="419"/>
      <c r="S68" s="491"/>
      <c r="T68" s="441"/>
      <c r="U68" s="265"/>
      <c r="AJ68" s="238">
        <f t="shared" si="5"/>
        <v>0</v>
      </c>
      <c r="AK68" s="238" t="str">
        <f t="shared" si="15"/>
        <v>00000</v>
      </c>
    </row>
    <row r="69" spans="1:37" s="20" customFormat="1" ht="18" customHeight="1" thickBot="1">
      <c r="A69" s="477"/>
      <c r="B69" s="464" t="s">
        <v>42</v>
      </c>
      <c r="C69" s="465"/>
      <c r="D69" s="43"/>
      <c r="E69" s="43"/>
      <c r="F69" s="44"/>
      <c r="G69" s="428"/>
      <c r="H69" s="428"/>
      <c r="I69" s="436"/>
      <c r="J69" s="11" t="s">
        <v>43</v>
      </c>
      <c r="K69" s="12"/>
      <c r="L69" s="13" t="str">
        <f>IF(K69&gt;0,VLOOKUP(K69,男子登録情報!$J$2:$K$21,2,0),"")</f>
        <v/>
      </c>
      <c r="M69" s="410"/>
      <c r="N69" s="8" t="str">
        <f t="shared" si="13"/>
        <v/>
      </c>
      <c r="O69" s="413"/>
      <c r="P69" s="420"/>
      <c r="Q69" s="421"/>
      <c r="R69" s="422"/>
      <c r="S69" s="491"/>
      <c r="T69" s="442"/>
      <c r="U69" s="265"/>
      <c r="AJ69" s="238">
        <f t="shared" si="5"/>
        <v>0</v>
      </c>
      <c r="AK69" s="238" t="str">
        <f t="shared" si="15"/>
        <v>00000</v>
      </c>
    </row>
    <row r="70" spans="1:37" s="20" customFormat="1" ht="18" customHeight="1" thickTop="1" thickBot="1">
      <c r="A70" s="475" t="s">
        <v>46</v>
      </c>
      <c r="B70" s="466" t="s">
        <v>44</v>
      </c>
      <c r="C70" s="470"/>
      <c r="D70" s="434" t="str">
        <f>IF(C70&gt;0,VLOOKUP(C70,男子登録情報!$A$1:$H$1688,3,0),"")</f>
        <v/>
      </c>
      <c r="E70" s="434" t="str">
        <f>IF(C70&gt;0,VLOOKUP(C70,男子登録情報!$A$1:$H$1688,4,0),"")</f>
        <v/>
      </c>
      <c r="F70" s="310" t="str">
        <f>IF(C70&gt;0,VLOOKUP(C70,男子登録情報!$A$1:$H$1688,8,0),"")</f>
        <v/>
      </c>
      <c r="G70" s="426" t="e">
        <f>IF(F71&gt;0,VLOOKUP(F71,男子登録情報!$N$2:$O$48,2,0),"")</f>
        <v>#N/A</v>
      </c>
      <c r="H70" s="426" t="str">
        <f t="shared" ref="H70" si="49">IF(C70&gt;0,TEXT(C70,"100000000"),"")</f>
        <v/>
      </c>
      <c r="I70" s="434" t="str">
        <f>IFERROR(VLOOKUP(C70,男子登録情報!A:G,7,FALSE),"")</f>
        <v/>
      </c>
      <c r="J70" s="5" t="s">
        <v>39</v>
      </c>
      <c r="K70" s="6"/>
      <c r="L70" s="7" t="str">
        <f>IF(K70&gt;0,VLOOKUP(K70,男子登録情報!$J$1:$K$21,2,0),"")</f>
        <v/>
      </c>
      <c r="M70" s="408"/>
      <c r="N70" s="8" t="str">
        <f t="shared" si="13"/>
        <v/>
      </c>
      <c r="O70" s="411"/>
      <c r="P70" s="414"/>
      <c r="Q70" s="415"/>
      <c r="R70" s="416"/>
      <c r="S70" s="491"/>
      <c r="T70" s="440"/>
      <c r="U70" s="265"/>
      <c r="AJ70" s="238">
        <f t="shared" si="5"/>
        <v>0</v>
      </c>
      <c r="AK70" s="238" t="str">
        <f t="shared" si="15"/>
        <v>00000</v>
      </c>
    </row>
    <row r="71" spans="1:37" s="20" customFormat="1" ht="18" customHeight="1" thickBot="1">
      <c r="A71" s="476"/>
      <c r="B71" s="467"/>
      <c r="C71" s="471"/>
      <c r="D71" s="443"/>
      <c r="E71" s="443"/>
      <c r="F71" s="311" t="str">
        <f>IF(C70&gt;0,VLOOKUP(C70,男子登録情報!$A$1:$H$1688,5,0),"")</f>
        <v/>
      </c>
      <c r="G71" s="427"/>
      <c r="H71" s="427"/>
      <c r="I71" s="435"/>
      <c r="J71" s="10" t="s">
        <v>41</v>
      </c>
      <c r="K71" s="6"/>
      <c r="L71" s="7" t="str">
        <f>IF(K71&gt;0,VLOOKUP(K71,男子登録情報!$J$2:$K$21,2,0),"")</f>
        <v/>
      </c>
      <c r="M71" s="409"/>
      <c r="N71" s="8" t="str">
        <f t="shared" si="13"/>
        <v/>
      </c>
      <c r="O71" s="412"/>
      <c r="P71" s="417"/>
      <c r="Q71" s="418"/>
      <c r="R71" s="419"/>
      <c r="S71" s="491"/>
      <c r="T71" s="441"/>
      <c r="U71" s="265"/>
      <c r="AJ71" s="238">
        <f t="shared" si="5"/>
        <v>0</v>
      </c>
      <c r="AK71" s="238" t="str">
        <f t="shared" si="15"/>
        <v>00000</v>
      </c>
    </row>
    <row r="72" spans="1:37" s="20" customFormat="1" ht="18" customHeight="1" thickBot="1">
      <c r="A72" s="477"/>
      <c r="B72" s="464" t="s">
        <v>42</v>
      </c>
      <c r="C72" s="465"/>
      <c r="D72" s="43"/>
      <c r="E72" s="43"/>
      <c r="F72" s="44"/>
      <c r="G72" s="428"/>
      <c r="H72" s="428"/>
      <c r="I72" s="436"/>
      <c r="J72" s="11" t="s">
        <v>43</v>
      </c>
      <c r="K72" s="12"/>
      <c r="L72" s="13" t="str">
        <f>IF(K72&gt;0,VLOOKUP(K72,男子登録情報!$J$2:$K$21,2,0),"")</f>
        <v/>
      </c>
      <c r="M72" s="410"/>
      <c r="N72" s="8" t="str">
        <f t="shared" si="13"/>
        <v/>
      </c>
      <c r="O72" s="413"/>
      <c r="P72" s="420"/>
      <c r="Q72" s="421"/>
      <c r="R72" s="422"/>
      <c r="S72" s="491"/>
      <c r="T72" s="442"/>
      <c r="U72" s="265"/>
      <c r="AJ72" s="238">
        <f t="shared" si="5"/>
        <v>0</v>
      </c>
      <c r="AK72" s="238" t="str">
        <f t="shared" si="15"/>
        <v>00000</v>
      </c>
    </row>
    <row r="73" spans="1:37" s="20" customFormat="1" ht="18" customHeight="1" thickTop="1" thickBot="1">
      <c r="A73" s="475" t="s">
        <v>47</v>
      </c>
      <c r="B73" s="466" t="s">
        <v>44</v>
      </c>
      <c r="C73" s="470"/>
      <c r="D73" s="434" t="str">
        <f>IF(C73&gt;0,VLOOKUP(C73,男子登録情報!$A$1:$H$1688,3,0),"")</f>
        <v/>
      </c>
      <c r="E73" s="434" t="str">
        <f>IF(C73&gt;0,VLOOKUP(C73,男子登録情報!$A$1:$H$1688,4,0),"")</f>
        <v/>
      </c>
      <c r="F73" s="310" t="str">
        <f>IF(C73&gt;0,VLOOKUP(C73,男子登録情報!$A$1:$H$1688,8,0),"")</f>
        <v/>
      </c>
      <c r="G73" s="426" t="e">
        <f>IF(F74&gt;0,VLOOKUP(F74,男子登録情報!$N$2:$O$48,2,0),"")</f>
        <v>#N/A</v>
      </c>
      <c r="H73" s="426" t="str">
        <f t="shared" ref="H73" si="50">IF(C73&gt;0,TEXT(C73,"100000000"),"")</f>
        <v/>
      </c>
      <c r="I73" s="434" t="str">
        <f>IFERROR(VLOOKUP(C73,男子登録情報!A:G,7,FALSE),"")</f>
        <v/>
      </c>
      <c r="J73" s="5" t="s">
        <v>39</v>
      </c>
      <c r="K73" s="6"/>
      <c r="L73" s="7" t="str">
        <f>IF(K73&gt;0,VLOOKUP(K73,男子登録情報!$J$1:$K$21,2,0),"")</f>
        <v/>
      </c>
      <c r="M73" s="408"/>
      <c r="N73" s="8" t="str">
        <f t="shared" si="13"/>
        <v/>
      </c>
      <c r="O73" s="411"/>
      <c r="P73" s="414"/>
      <c r="Q73" s="415"/>
      <c r="R73" s="416"/>
      <c r="S73" s="491"/>
      <c r="T73" s="440"/>
      <c r="U73" s="265"/>
      <c r="AJ73" s="238">
        <f t="shared" si="5"/>
        <v>0</v>
      </c>
      <c r="AK73" s="238" t="str">
        <f t="shared" si="15"/>
        <v>00000</v>
      </c>
    </row>
    <row r="74" spans="1:37" s="20" customFormat="1" ht="18" customHeight="1" thickBot="1">
      <c r="A74" s="476"/>
      <c r="B74" s="467"/>
      <c r="C74" s="471"/>
      <c r="D74" s="443"/>
      <c r="E74" s="443"/>
      <c r="F74" s="311" t="str">
        <f>IF(C73&gt;0,VLOOKUP(C73,男子登録情報!$A$1:$H$1688,5,0),"")</f>
        <v/>
      </c>
      <c r="G74" s="427"/>
      <c r="H74" s="427"/>
      <c r="I74" s="435"/>
      <c r="J74" s="10" t="s">
        <v>41</v>
      </c>
      <c r="K74" s="6"/>
      <c r="L74" s="7" t="str">
        <f>IF(K74&gt;0,VLOOKUP(K74,男子登録情報!$J$2:$K$21,2,0),"")</f>
        <v/>
      </c>
      <c r="M74" s="409"/>
      <c r="N74" s="8" t="str">
        <f t="shared" si="13"/>
        <v/>
      </c>
      <c r="O74" s="412"/>
      <c r="P74" s="417"/>
      <c r="Q74" s="418"/>
      <c r="R74" s="419"/>
      <c r="S74" s="491"/>
      <c r="T74" s="441"/>
      <c r="U74" s="265"/>
      <c r="AJ74" s="238">
        <f t="shared" si="5"/>
        <v>0</v>
      </c>
      <c r="AK74" s="238" t="str">
        <f t="shared" si="15"/>
        <v>00000</v>
      </c>
    </row>
    <row r="75" spans="1:37" s="20" customFormat="1" ht="18" customHeight="1" thickBot="1">
      <c r="A75" s="477"/>
      <c r="B75" s="464" t="s">
        <v>42</v>
      </c>
      <c r="C75" s="465"/>
      <c r="D75" s="43"/>
      <c r="E75" s="43"/>
      <c r="F75" s="44"/>
      <c r="G75" s="428"/>
      <c r="H75" s="428"/>
      <c r="I75" s="436"/>
      <c r="J75" s="11" t="s">
        <v>43</v>
      </c>
      <c r="K75" s="12"/>
      <c r="L75" s="13" t="str">
        <f>IF(K75&gt;0,VLOOKUP(K75,男子登録情報!$J$2:$K$21,2,0),"")</f>
        <v/>
      </c>
      <c r="M75" s="410"/>
      <c r="N75" s="8" t="str">
        <f t="shared" si="13"/>
        <v/>
      </c>
      <c r="O75" s="413"/>
      <c r="P75" s="420"/>
      <c r="Q75" s="421"/>
      <c r="R75" s="422"/>
      <c r="S75" s="491"/>
      <c r="T75" s="442"/>
      <c r="U75" s="265"/>
      <c r="AJ75" s="238">
        <f t="shared" si="5"/>
        <v>0</v>
      </c>
      <c r="AK75" s="238" t="str">
        <f t="shared" si="15"/>
        <v>00000</v>
      </c>
    </row>
    <row r="76" spans="1:37" s="20" customFormat="1" ht="18" customHeight="1" thickTop="1" thickBot="1">
      <c r="A76" s="475" t="s">
        <v>48</v>
      </c>
      <c r="B76" s="466" t="s">
        <v>44</v>
      </c>
      <c r="C76" s="470"/>
      <c r="D76" s="434" t="str">
        <f>IF(C76&gt;0,VLOOKUP(C76,男子登録情報!$A$1:$H$1688,3,0),"")</f>
        <v/>
      </c>
      <c r="E76" s="434" t="str">
        <f>IF(C76&gt;0,VLOOKUP(C76,男子登録情報!$A$1:$H$1688,4,0),"")</f>
        <v/>
      </c>
      <c r="F76" s="310" t="str">
        <f>IF(C76&gt;0,VLOOKUP(C76,男子登録情報!$A$1:$H$1688,8,0),"")</f>
        <v/>
      </c>
      <c r="G76" s="426" t="e">
        <f>IF(F77&gt;0,VLOOKUP(F77,男子登録情報!$N$2:$O$48,2,0),"")</f>
        <v>#N/A</v>
      </c>
      <c r="H76" s="426" t="str">
        <f t="shared" ref="H76" si="51">IF(C76&gt;0,TEXT(C76,"100000000"),"")</f>
        <v/>
      </c>
      <c r="I76" s="434" t="str">
        <f>IFERROR(VLOOKUP(C76,男子登録情報!A:G,7,FALSE),"")</f>
        <v/>
      </c>
      <c r="J76" s="5" t="s">
        <v>39</v>
      </c>
      <c r="K76" s="6"/>
      <c r="L76" s="7" t="str">
        <f>IF(K76&gt;0,VLOOKUP(K76,男子登録情報!$J$1:$K$21,2,0),"")</f>
        <v/>
      </c>
      <c r="M76" s="408"/>
      <c r="N76" s="8" t="str">
        <f t="shared" si="13"/>
        <v/>
      </c>
      <c r="O76" s="411"/>
      <c r="P76" s="414"/>
      <c r="Q76" s="415"/>
      <c r="R76" s="416"/>
      <c r="S76" s="491"/>
      <c r="T76" s="440"/>
      <c r="U76" s="265"/>
      <c r="AJ76" s="238">
        <f t="shared" si="5"/>
        <v>0</v>
      </c>
      <c r="AK76" s="238" t="str">
        <f t="shared" si="15"/>
        <v>00000</v>
      </c>
    </row>
    <row r="77" spans="1:37" s="20" customFormat="1" ht="18" customHeight="1" thickBot="1">
      <c r="A77" s="476"/>
      <c r="B77" s="467"/>
      <c r="C77" s="471"/>
      <c r="D77" s="443"/>
      <c r="E77" s="443"/>
      <c r="F77" s="311" t="str">
        <f>IF(C76&gt;0,VLOOKUP(C76,男子登録情報!$A$1:$H$1688,5,0),"")</f>
        <v/>
      </c>
      <c r="G77" s="427"/>
      <c r="H77" s="427"/>
      <c r="I77" s="435"/>
      <c r="J77" s="10" t="s">
        <v>41</v>
      </c>
      <c r="K77" s="6"/>
      <c r="L77" s="7" t="str">
        <f>IF(K77&gt;0,VLOOKUP(K77,男子登録情報!$J$2:$K$21,2,0),"")</f>
        <v/>
      </c>
      <c r="M77" s="409"/>
      <c r="N77" s="8" t="str">
        <f t="shared" si="13"/>
        <v/>
      </c>
      <c r="O77" s="412"/>
      <c r="P77" s="417"/>
      <c r="Q77" s="418"/>
      <c r="R77" s="419"/>
      <c r="S77" s="491"/>
      <c r="T77" s="441"/>
      <c r="U77" s="265"/>
      <c r="AJ77" s="238">
        <f t="shared" si="5"/>
        <v>0</v>
      </c>
      <c r="AK77" s="238" t="str">
        <f t="shared" si="15"/>
        <v>00000</v>
      </c>
    </row>
    <row r="78" spans="1:37" s="20" customFormat="1" ht="18" customHeight="1" thickBot="1">
      <c r="A78" s="477"/>
      <c r="B78" s="464" t="s">
        <v>42</v>
      </c>
      <c r="C78" s="465"/>
      <c r="D78" s="43"/>
      <c r="E78" s="43"/>
      <c r="F78" s="44"/>
      <c r="G78" s="428"/>
      <c r="H78" s="428"/>
      <c r="I78" s="436"/>
      <c r="J78" s="11" t="s">
        <v>43</v>
      </c>
      <c r="K78" s="12"/>
      <c r="L78" s="13" t="str">
        <f>IF(K78&gt;0,VLOOKUP(K78,男子登録情報!$J$2:$K$21,2,0),"")</f>
        <v/>
      </c>
      <c r="M78" s="410"/>
      <c r="N78" s="8" t="str">
        <f t="shared" si="13"/>
        <v/>
      </c>
      <c r="O78" s="413"/>
      <c r="P78" s="420"/>
      <c r="Q78" s="421"/>
      <c r="R78" s="422"/>
      <c r="S78" s="491"/>
      <c r="T78" s="442"/>
      <c r="U78" s="265"/>
      <c r="AJ78" s="238">
        <f t="shared" si="5"/>
        <v>0</v>
      </c>
      <c r="AK78" s="238" t="str">
        <f t="shared" si="15"/>
        <v>00000</v>
      </c>
    </row>
    <row r="79" spans="1:37" s="20" customFormat="1" ht="18" customHeight="1" thickTop="1" thickBot="1">
      <c r="A79" s="475" t="s">
        <v>49</v>
      </c>
      <c r="B79" s="466" t="s">
        <v>44</v>
      </c>
      <c r="C79" s="470"/>
      <c r="D79" s="434" t="str">
        <f>IF(C79&gt;0,VLOOKUP(C79,男子登録情報!$A$1:$H$1688,3,0),"")</f>
        <v/>
      </c>
      <c r="E79" s="434" t="str">
        <f>IF(C79&gt;0,VLOOKUP(C79,男子登録情報!$A$1:$H$1688,4,0),"")</f>
        <v/>
      </c>
      <c r="F79" s="310" t="str">
        <f>IF(C79&gt;0,VLOOKUP(C79,男子登録情報!$A$1:$H$1688,8,0),"")</f>
        <v/>
      </c>
      <c r="G79" s="426" t="e">
        <f>IF(F80&gt;0,VLOOKUP(F80,男子登録情報!$N$2:$O$48,2,0),"")</f>
        <v>#N/A</v>
      </c>
      <c r="H79" s="426" t="str">
        <f t="shared" ref="H79" si="52">IF(C79&gt;0,TEXT(C79,"100000000"),"")</f>
        <v/>
      </c>
      <c r="I79" s="434" t="str">
        <f>IFERROR(VLOOKUP(C79,男子登録情報!A:G,7,FALSE),"")</f>
        <v/>
      </c>
      <c r="J79" s="5" t="s">
        <v>39</v>
      </c>
      <c r="K79" s="6"/>
      <c r="L79" s="7" t="str">
        <f>IF(K79&gt;0,VLOOKUP(K79,男子登録情報!$J$1:$K$21,2,0),"")</f>
        <v/>
      </c>
      <c r="M79" s="408"/>
      <c r="N79" s="8" t="str">
        <f t="shared" si="13"/>
        <v/>
      </c>
      <c r="O79" s="411"/>
      <c r="P79" s="414"/>
      <c r="Q79" s="415"/>
      <c r="R79" s="416"/>
      <c r="S79" s="491"/>
      <c r="T79" s="440"/>
      <c r="U79" s="265"/>
      <c r="AJ79" s="238">
        <f t="shared" si="5"/>
        <v>0</v>
      </c>
      <c r="AK79" s="238" t="str">
        <f t="shared" si="15"/>
        <v>00000</v>
      </c>
    </row>
    <row r="80" spans="1:37" s="20" customFormat="1" ht="18" customHeight="1" thickBot="1">
      <c r="A80" s="476"/>
      <c r="B80" s="467"/>
      <c r="C80" s="471"/>
      <c r="D80" s="443"/>
      <c r="E80" s="443"/>
      <c r="F80" s="311" t="str">
        <f>IF(C79&gt;0,VLOOKUP(C79,男子登録情報!$A$1:$H$1688,5,0),"")</f>
        <v/>
      </c>
      <c r="G80" s="427"/>
      <c r="H80" s="427"/>
      <c r="I80" s="435"/>
      <c r="J80" s="10" t="s">
        <v>41</v>
      </c>
      <c r="K80" s="6"/>
      <c r="L80" s="7" t="str">
        <f>IF(K80&gt;0,VLOOKUP(K80,男子登録情報!$J$2:$K$21,2,0),"")</f>
        <v/>
      </c>
      <c r="M80" s="409"/>
      <c r="N80" s="8" t="str">
        <f t="shared" si="13"/>
        <v/>
      </c>
      <c r="O80" s="412"/>
      <c r="P80" s="417"/>
      <c r="Q80" s="418"/>
      <c r="R80" s="419"/>
      <c r="S80" s="491"/>
      <c r="T80" s="441"/>
      <c r="U80" s="265"/>
      <c r="AJ80" s="238">
        <f t="shared" si="5"/>
        <v>0</v>
      </c>
      <c r="AK80" s="238" t="str">
        <f t="shared" si="15"/>
        <v>00000</v>
      </c>
    </row>
    <row r="81" spans="1:37" s="20" customFormat="1" ht="18" customHeight="1" thickBot="1">
      <c r="A81" s="477"/>
      <c r="B81" s="464" t="s">
        <v>42</v>
      </c>
      <c r="C81" s="465"/>
      <c r="D81" s="43"/>
      <c r="E81" s="43"/>
      <c r="F81" s="44"/>
      <c r="G81" s="428"/>
      <c r="H81" s="428"/>
      <c r="I81" s="436"/>
      <c r="J81" s="11" t="s">
        <v>43</v>
      </c>
      <c r="K81" s="12"/>
      <c r="L81" s="13" t="str">
        <f>IF(K81&gt;0,VLOOKUP(K81,男子登録情報!$J$2:$K$21,2,0),"")</f>
        <v/>
      </c>
      <c r="M81" s="410"/>
      <c r="N81" s="8" t="str">
        <f t="shared" si="13"/>
        <v/>
      </c>
      <c r="O81" s="413"/>
      <c r="P81" s="420"/>
      <c r="Q81" s="421"/>
      <c r="R81" s="422"/>
      <c r="S81" s="491"/>
      <c r="T81" s="442"/>
      <c r="U81" s="265"/>
      <c r="AJ81" s="238">
        <f t="shared" si="5"/>
        <v>0</v>
      </c>
      <c r="AK81" s="238" t="str">
        <f t="shared" si="15"/>
        <v>00000</v>
      </c>
    </row>
    <row r="82" spans="1:37" s="20" customFormat="1" ht="18" customHeight="1" thickTop="1" thickBot="1">
      <c r="A82" s="475" t="s">
        <v>50</v>
      </c>
      <c r="B82" s="466" t="s">
        <v>44</v>
      </c>
      <c r="C82" s="470"/>
      <c r="D82" s="434" t="str">
        <f>IF(C82&gt;0,VLOOKUP(C82,男子登録情報!$A$1:$H$1688,3,0),"")</f>
        <v/>
      </c>
      <c r="E82" s="434" t="str">
        <f>IF(C82&gt;0,VLOOKUP(C82,男子登録情報!$A$1:$H$1688,4,0),"")</f>
        <v/>
      </c>
      <c r="F82" s="310" t="str">
        <f>IF(C82&gt;0,VLOOKUP(C82,男子登録情報!$A$1:$H$1688,8,0),"")</f>
        <v/>
      </c>
      <c r="G82" s="426" t="e">
        <f>IF(F83&gt;0,VLOOKUP(F83,男子登録情報!$N$2:$O$48,2,0),"")</f>
        <v>#N/A</v>
      </c>
      <c r="H82" s="426" t="str">
        <f t="shared" ref="H82" si="53">IF(C82&gt;0,TEXT(C82,"100000000"),"")</f>
        <v/>
      </c>
      <c r="I82" s="434" t="str">
        <f>IFERROR(VLOOKUP(C82,男子登録情報!A:G,7,FALSE),"")</f>
        <v/>
      </c>
      <c r="J82" s="5" t="s">
        <v>39</v>
      </c>
      <c r="K82" s="6"/>
      <c r="L82" s="7" t="str">
        <f>IF(K82&gt;0,VLOOKUP(K82,男子登録情報!$J$1:$K$21,2,0),"")</f>
        <v/>
      </c>
      <c r="M82" s="408"/>
      <c r="N82" s="8" t="str">
        <f t="shared" si="13"/>
        <v/>
      </c>
      <c r="O82" s="411"/>
      <c r="P82" s="414"/>
      <c r="Q82" s="415"/>
      <c r="R82" s="416"/>
      <c r="S82" s="491"/>
      <c r="T82" s="440"/>
      <c r="U82" s="265"/>
      <c r="AJ82" s="238">
        <f t="shared" si="5"/>
        <v>0</v>
      </c>
      <c r="AK82" s="238" t="str">
        <f t="shared" si="15"/>
        <v>00000</v>
      </c>
    </row>
    <row r="83" spans="1:37" s="20" customFormat="1" ht="18" customHeight="1" thickBot="1">
      <c r="A83" s="476"/>
      <c r="B83" s="467"/>
      <c r="C83" s="471"/>
      <c r="D83" s="443"/>
      <c r="E83" s="443"/>
      <c r="F83" s="311" t="str">
        <f>IF(C82&gt;0,VLOOKUP(C82,男子登録情報!$A$1:$H$1688,5,0),"")</f>
        <v/>
      </c>
      <c r="G83" s="427"/>
      <c r="H83" s="427"/>
      <c r="I83" s="435"/>
      <c r="J83" s="10" t="s">
        <v>41</v>
      </c>
      <c r="K83" s="6"/>
      <c r="L83" s="7" t="str">
        <f>IF(K83&gt;0,VLOOKUP(K83,男子登録情報!$J$2:$K$21,2,0),"")</f>
        <v/>
      </c>
      <c r="M83" s="409"/>
      <c r="N83" s="8" t="str">
        <f t="shared" ref="N83:N146" si="54">IF(L83="","",LEFT(L83,5)&amp;" "&amp;IF(OR(LEFT(L83,3)*1&lt;70,LEFT(L83,3)*1&gt;100),REPT(0,7-LEN(M83)),REPT(0,5-LEN(M83)))&amp;M83)</f>
        <v/>
      </c>
      <c r="O83" s="412"/>
      <c r="P83" s="417"/>
      <c r="Q83" s="418"/>
      <c r="R83" s="419"/>
      <c r="S83" s="491"/>
      <c r="T83" s="441"/>
      <c r="U83" s="265"/>
      <c r="AJ83" s="238">
        <f t="shared" ref="AJ83:AJ146" si="55">IF(COUNTIF(J83,"*m*")&gt;0,IF(VALUE(AN83)&gt;59,1,0),0)</f>
        <v>0</v>
      </c>
      <c r="AK83" s="238" t="str">
        <f t="shared" si="15"/>
        <v>00000</v>
      </c>
    </row>
    <row r="84" spans="1:37" s="20" customFormat="1" ht="18" customHeight="1" thickBot="1">
      <c r="A84" s="477"/>
      <c r="B84" s="464" t="s">
        <v>42</v>
      </c>
      <c r="C84" s="465"/>
      <c r="D84" s="43"/>
      <c r="E84" s="43"/>
      <c r="F84" s="44"/>
      <c r="G84" s="428"/>
      <c r="H84" s="428"/>
      <c r="I84" s="436"/>
      <c r="J84" s="11" t="s">
        <v>43</v>
      </c>
      <c r="K84" s="12"/>
      <c r="L84" s="13" t="str">
        <f>IF(K84&gt;0,VLOOKUP(K84,男子登録情報!$J$2:$K$21,2,0),"")</f>
        <v/>
      </c>
      <c r="M84" s="410"/>
      <c r="N84" s="8" t="str">
        <f t="shared" si="54"/>
        <v/>
      </c>
      <c r="O84" s="413"/>
      <c r="P84" s="420"/>
      <c r="Q84" s="421"/>
      <c r="R84" s="422"/>
      <c r="S84" s="491"/>
      <c r="T84" s="442"/>
      <c r="U84" s="265"/>
      <c r="AJ84" s="238">
        <f t="shared" si="55"/>
        <v>0</v>
      </c>
      <c r="AK84" s="238" t="str">
        <f t="shared" ref="AK84:AK147" si="56">IF(COUNTIF(K84,"*m*")&gt;0,RIGHT(10000000+AR84,7),RIGHT(100000+AR84,5))</f>
        <v>00000</v>
      </c>
    </row>
    <row r="85" spans="1:37" s="20" customFormat="1" ht="18" customHeight="1" thickTop="1" thickBot="1">
      <c r="A85" s="475" t="s">
        <v>51</v>
      </c>
      <c r="B85" s="466" t="s">
        <v>44</v>
      </c>
      <c r="C85" s="470"/>
      <c r="D85" s="434" t="str">
        <f>IF(C85&gt;0,VLOOKUP(C85,男子登録情報!$A$1:$H$1688,3,0),"")</f>
        <v/>
      </c>
      <c r="E85" s="434" t="str">
        <f>IF(C85&gt;0,VLOOKUP(C85,男子登録情報!$A$1:$H$1688,4,0),"")</f>
        <v/>
      </c>
      <c r="F85" s="310" t="str">
        <f>IF(C85&gt;0,VLOOKUP(C85,男子登録情報!$A$1:$H$1688,8,0),"")</f>
        <v/>
      </c>
      <c r="G85" s="426" t="e">
        <f>IF(F86&gt;0,VLOOKUP(F86,男子登録情報!$N$2:$O$48,2,0),"")</f>
        <v>#N/A</v>
      </c>
      <c r="H85" s="426" t="str">
        <f t="shared" ref="H85" si="57">IF(C85&gt;0,TEXT(C85,"100000000"),"")</f>
        <v/>
      </c>
      <c r="I85" s="434" t="str">
        <f>IFERROR(VLOOKUP(C85,男子登録情報!A:G,7,FALSE),"")</f>
        <v/>
      </c>
      <c r="J85" s="5" t="s">
        <v>39</v>
      </c>
      <c r="K85" s="6"/>
      <c r="L85" s="7" t="str">
        <f>IF(K85&gt;0,VLOOKUP(K85,男子登録情報!$J$1:$K$21,2,0),"")</f>
        <v/>
      </c>
      <c r="M85" s="408"/>
      <c r="N85" s="8" t="str">
        <f t="shared" si="54"/>
        <v/>
      </c>
      <c r="O85" s="411"/>
      <c r="P85" s="414"/>
      <c r="Q85" s="415"/>
      <c r="R85" s="416"/>
      <c r="S85" s="491"/>
      <c r="T85" s="440"/>
      <c r="U85" s="265"/>
      <c r="AJ85" s="238">
        <f t="shared" si="55"/>
        <v>0</v>
      </c>
      <c r="AK85" s="238" t="str">
        <f t="shared" si="56"/>
        <v>00000</v>
      </c>
    </row>
    <row r="86" spans="1:37" s="20" customFormat="1" ht="18" customHeight="1" thickBot="1">
      <c r="A86" s="476"/>
      <c r="B86" s="467"/>
      <c r="C86" s="471"/>
      <c r="D86" s="443"/>
      <c r="E86" s="443"/>
      <c r="F86" s="311" t="str">
        <f>IF(C85&gt;0,VLOOKUP(C85,男子登録情報!$A$1:$H$1688,5,0),"")</f>
        <v/>
      </c>
      <c r="G86" s="427"/>
      <c r="H86" s="427"/>
      <c r="I86" s="435"/>
      <c r="J86" s="10" t="s">
        <v>41</v>
      </c>
      <c r="K86" s="6"/>
      <c r="L86" s="7" t="str">
        <f>IF(K86&gt;0,VLOOKUP(K86,男子登録情報!$J$2:$K$21,2,0),"")</f>
        <v/>
      </c>
      <c r="M86" s="409"/>
      <c r="N86" s="8" t="str">
        <f t="shared" si="54"/>
        <v/>
      </c>
      <c r="O86" s="412"/>
      <c r="P86" s="417"/>
      <c r="Q86" s="418"/>
      <c r="R86" s="419"/>
      <c r="S86" s="491"/>
      <c r="T86" s="441"/>
      <c r="U86" s="265"/>
      <c r="AJ86" s="238">
        <f t="shared" si="55"/>
        <v>0</v>
      </c>
      <c r="AK86" s="238" t="str">
        <f t="shared" si="56"/>
        <v>00000</v>
      </c>
    </row>
    <row r="87" spans="1:37" s="20" customFormat="1" ht="18" customHeight="1" thickBot="1">
      <c r="A87" s="477"/>
      <c r="B87" s="464" t="s">
        <v>42</v>
      </c>
      <c r="C87" s="465"/>
      <c r="D87" s="43"/>
      <c r="E87" s="43"/>
      <c r="F87" s="44"/>
      <c r="G87" s="428"/>
      <c r="H87" s="428"/>
      <c r="I87" s="436"/>
      <c r="J87" s="11" t="s">
        <v>43</v>
      </c>
      <c r="K87" s="12"/>
      <c r="L87" s="13" t="str">
        <f>IF(K87&gt;0,VLOOKUP(K87,男子登録情報!$J$2:$K$21,2,0),"")</f>
        <v/>
      </c>
      <c r="M87" s="410"/>
      <c r="N87" s="8" t="str">
        <f t="shared" si="54"/>
        <v/>
      </c>
      <c r="O87" s="413"/>
      <c r="P87" s="420"/>
      <c r="Q87" s="421"/>
      <c r="R87" s="422"/>
      <c r="S87" s="491"/>
      <c r="T87" s="442"/>
      <c r="U87" s="265"/>
      <c r="AJ87" s="238">
        <f t="shared" si="55"/>
        <v>0</v>
      </c>
      <c r="AK87" s="238" t="str">
        <f t="shared" si="56"/>
        <v>00000</v>
      </c>
    </row>
    <row r="88" spans="1:37" s="20" customFormat="1" ht="18" customHeight="1" thickTop="1" thickBot="1">
      <c r="A88" s="475" t="s">
        <v>52</v>
      </c>
      <c r="B88" s="466" t="s">
        <v>44</v>
      </c>
      <c r="C88" s="470"/>
      <c r="D88" s="434" t="str">
        <f>IF(C88&gt;0,VLOOKUP(C88,男子登録情報!$A$1:$H$1688,3,0),"")</f>
        <v/>
      </c>
      <c r="E88" s="434" t="str">
        <f>IF(C88&gt;0,VLOOKUP(C88,男子登録情報!$A$1:$H$1688,4,0),"")</f>
        <v/>
      </c>
      <c r="F88" s="310" t="str">
        <f>IF(C88&gt;0,VLOOKUP(C88,男子登録情報!$A$1:$H$1688,8,0),"")</f>
        <v/>
      </c>
      <c r="G88" s="426" t="e">
        <f>IF(F89&gt;0,VLOOKUP(F89,男子登録情報!$N$2:$O$48,2,0),"")</f>
        <v>#N/A</v>
      </c>
      <c r="H88" s="426" t="str">
        <f t="shared" ref="H88" si="58">IF(C88&gt;0,TEXT(C88,"100000000"),"")</f>
        <v/>
      </c>
      <c r="I88" s="434" t="str">
        <f>IFERROR(VLOOKUP(C88,男子登録情報!A:G,7,FALSE),"")</f>
        <v/>
      </c>
      <c r="J88" s="5" t="s">
        <v>39</v>
      </c>
      <c r="K88" s="6"/>
      <c r="L88" s="7" t="str">
        <f>IF(K88&gt;0,VLOOKUP(K88,男子登録情報!$J$1:$K$21,2,0),"")</f>
        <v/>
      </c>
      <c r="M88" s="408"/>
      <c r="N88" s="8" t="str">
        <f t="shared" si="54"/>
        <v/>
      </c>
      <c r="O88" s="411"/>
      <c r="P88" s="414"/>
      <c r="Q88" s="415"/>
      <c r="R88" s="416"/>
      <c r="S88" s="491"/>
      <c r="T88" s="440"/>
      <c r="U88" s="265"/>
      <c r="AJ88" s="238">
        <f t="shared" si="55"/>
        <v>0</v>
      </c>
      <c r="AK88" s="238" t="str">
        <f t="shared" si="56"/>
        <v>00000</v>
      </c>
    </row>
    <row r="89" spans="1:37" s="20" customFormat="1" ht="18" customHeight="1" thickBot="1">
      <c r="A89" s="476"/>
      <c r="B89" s="467"/>
      <c r="C89" s="471"/>
      <c r="D89" s="443"/>
      <c r="E89" s="443"/>
      <c r="F89" s="311" t="str">
        <f>IF(C88&gt;0,VLOOKUP(C88,男子登録情報!$A$1:$H$1688,5,0),"")</f>
        <v/>
      </c>
      <c r="G89" s="427"/>
      <c r="H89" s="427"/>
      <c r="I89" s="435"/>
      <c r="J89" s="10" t="s">
        <v>41</v>
      </c>
      <c r="K89" s="6"/>
      <c r="L89" s="7" t="str">
        <f>IF(K89&gt;0,VLOOKUP(K89,男子登録情報!$J$2:$K$21,2,0),"")</f>
        <v/>
      </c>
      <c r="M89" s="409"/>
      <c r="N89" s="8" t="str">
        <f t="shared" si="54"/>
        <v/>
      </c>
      <c r="O89" s="412"/>
      <c r="P89" s="417"/>
      <c r="Q89" s="418"/>
      <c r="R89" s="419"/>
      <c r="S89" s="491"/>
      <c r="T89" s="441"/>
      <c r="U89" s="265"/>
      <c r="AJ89" s="238">
        <f t="shared" si="55"/>
        <v>0</v>
      </c>
      <c r="AK89" s="238" t="str">
        <f t="shared" si="56"/>
        <v>00000</v>
      </c>
    </row>
    <row r="90" spans="1:37" s="20" customFormat="1" ht="18" customHeight="1" thickBot="1">
      <c r="A90" s="477"/>
      <c r="B90" s="464" t="s">
        <v>42</v>
      </c>
      <c r="C90" s="465"/>
      <c r="D90" s="45"/>
      <c r="E90" s="43"/>
      <c r="F90" s="44"/>
      <c r="G90" s="428"/>
      <c r="H90" s="428"/>
      <c r="I90" s="436"/>
      <c r="J90" s="11" t="s">
        <v>43</v>
      </c>
      <c r="K90" s="12"/>
      <c r="L90" s="13" t="str">
        <f>IF(K90&gt;0,VLOOKUP(K90,男子登録情報!$J$2:$K$21,2,0),"")</f>
        <v/>
      </c>
      <c r="M90" s="410"/>
      <c r="N90" s="8" t="str">
        <f t="shared" si="54"/>
        <v/>
      </c>
      <c r="O90" s="413"/>
      <c r="P90" s="420"/>
      <c r="Q90" s="421"/>
      <c r="R90" s="422"/>
      <c r="S90" s="491"/>
      <c r="T90" s="442"/>
      <c r="U90" s="265"/>
      <c r="AJ90" s="238">
        <f t="shared" si="55"/>
        <v>0</v>
      </c>
      <c r="AK90" s="238" t="str">
        <f t="shared" si="56"/>
        <v>00000</v>
      </c>
    </row>
    <row r="91" spans="1:37" s="20" customFormat="1" ht="18" customHeight="1" thickTop="1" thickBot="1">
      <c r="A91" s="475" t="s">
        <v>6171</v>
      </c>
      <c r="B91" s="466" t="s">
        <v>44</v>
      </c>
      <c r="C91" s="470"/>
      <c r="D91" s="434" t="str">
        <f>IF(C91&gt;0,VLOOKUP(C91,男子登録情報!$A$1:$H$1688,3,0),"")</f>
        <v/>
      </c>
      <c r="E91" s="434" t="str">
        <f>IF(C91&gt;0,VLOOKUP(C91,男子登録情報!$A$1:$H$1688,4,0),"")</f>
        <v/>
      </c>
      <c r="F91" s="310" t="str">
        <f>IF(C91&gt;0,VLOOKUP(C91,男子登録情報!$A$1:$H$1688,8,0),"")</f>
        <v/>
      </c>
      <c r="G91" s="426" t="e">
        <f>IF(F92&gt;0,VLOOKUP(F92,男子登録情報!$N$2:$O$48,2,0),"")</f>
        <v>#N/A</v>
      </c>
      <c r="H91" s="426" t="str">
        <f t="shared" ref="H91" si="59">IF(C91&gt;0,TEXT(C91,"100000000"),"")</f>
        <v/>
      </c>
      <c r="I91" s="434" t="str">
        <f>IFERROR(VLOOKUP(C91,男子登録情報!A:G,7,FALSE),"")</f>
        <v/>
      </c>
      <c r="J91" s="5" t="s">
        <v>39</v>
      </c>
      <c r="K91" s="6"/>
      <c r="L91" s="7" t="str">
        <f>IF(K91&gt;0,VLOOKUP(K91,男子登録情報!$J$1:$K$21,2,0),"")</f>
        <v/>
      </c>
      <c r="M91" s="408"/>
      <c r="N91" s="8" t="str">
        <f t="shared" si="54"/>
        <v/>
      </c>
      <c r="O91" s="411"/>
      <c r="P91" s="414"/>
      <c r="Q91" s="415"/>
      <c r="R91" s="416"/>
      <c r="S91" s="491"/>
      <c r="T91" s="440"/>
      <c r="U91" s="265"/>
      <c r="AJ91" s="238">
        <f t="shared" si="55"/>
        <v>0</v>
      </c>
      <c r="AK91" s="238" t="str">
        <f t="shared" si="56"/>
        <v>00000</v>
      </c>
    </row>
    <row r="92" spans="1:37" s="20" customFormat="1" ht="18" customHeight="1" thickBot="1">
      <c r="A92" s="476"/>
      <c r="B92" s="467"/>
      <c r="C92" s="471"/>
      <c r="D92" s="443"/>
      <c r="E92" s="443"/>
      <c r="F92" s="311" t="str">
        <f>IF(C91&gt;0,VLOOKUP(C91,男子登録情報!$A$1:$H$1688,5,0),"")</f>
        <v/>
      </c>
      <c r="G92" s="427"/>
      <c r="H92" s="427"/>
      <c r="I92" s="435"/>
      <c r="J92" s="10" t="s">
        <v>41</v>
      </c>
      <c r="K92" s="6"/>
      <c r="L92" s="7" t="str">
        <f>IF(K92&gt;0,VLOOKUP(K92,男子登録情報!$J$2:$K$21,2,0),"")</f>
        <v/>
      </c>
      <c r="M92" s="409"/>
      <c r="N92" s="8" t="str">
        <f t="shared" si="54"/>
        <v/>
      </c>
      <c r="O92" s="412"/>
      <c r="P92" s="417"/>
      <c r="Q92" s="418"/>
      <c r="R92" s="419"/>
      <c r="S92" s="491"/>
      <c r="T92" s="441"/>
      <c r="U92" s="265"/>
      <c r="AJ92" s="238">
        <f t="shared" si="55"/>
        <v>0</v>
      </c>
      <c r="AK92" s="238" t="str">
        <f t="shared" si="56"/>
        <v>00000</v>
      </c>
    </row>
    <row r="93" spans="1:37" s="20" customFormat="1" ht="18" customHeight="1" thickBot="1">
      <c r="A93" s="477"/>
      <c r="B93" s="464" t="s">
        <v>42</v>
      </c>
      <c r="C93" s="465"/>
      <c r="D93" s="43"/>
      <c r="E93" s="43"/>
      <c r="F93" s="44"/>
      <c r="G93" s="428"/>
      <c r="H93" s="428"/>
      <c r="I93" s="436"/>
      <c r="J93" s="11" t="s">
        <v>43</v>
      </c>
      <c r="K93" s="12"/>
      <c r="L93" s="13" t="str">
        <f>IF(K93&gt;0,VLOOKUP(K93,男子登録情報!$J$2:$K$21,2,0),"")</f>
        <v/>
      </c>
      <c r="M93" s="410"/>
      <c r="N93" s="8" t="str">
        <f t="shared" si="54"/>
        <v/>
      </c>
      <c r="O93" s="413"/>
      <c r="P93" s="420"/>
      <c r="Q93" s="421"/>
      <c r="R93" s="422"/>
      <c r="S93" s="491"/>
      <c r="T93" s="442"/>
      <c r="U93" s="265"/>
      <c r="AJ93" s="238">
        <f t="shared" si="55"/>
        <v>0</v>
      </c>
      <c r="AK93" s="238" t="str">
        <f t="shared" si="56"/>
        <v>00000</v>
      </c>
    </row>
    <row r="94" spans="1:37" s="20" customFormat="1" ht="18" customHeight="1" thickTop="1" thickBot="1">
      <c r="A94" s="475" t="s">
        <v>6172</v>
      </c>
      <c r="B94" s="466" t="s">
        <v>44</v>
      </c>
      <c r="C94" s="470"/>
      <c r="D94" s="434" t="str">
        <f>IF(C94&gt;0,VLOOKUP(C94,男子登録情報!$A$1:$H$1688,3,0),"")</f>
        <v/>
      </c>
      <c r="E94" s="434" t="str">
        <f>IF(C94&gt;0,VLOOKUP(C94,男子登録情報!$A$1:$H$1688,4,0),"")</f>
        <v/>
      </c>
      <c r="F94" s="310" t="str">
        <f>IF(C94&gt;0,VLOOKUP(C94,男子登録情報!$A$1:$H$1688,8,0),"")</f>
        <v/>
      </c>
      <c r="G94" s="426" t="e">
        <f>IF(F95&gt;0,VLOOKUP(F95,男子登録情報!$N$2:$O$48,2,0),"")</f>
        <v>#N/A</v>
      </c>
      <c r="H94" s="426" t="str">
        <f t="shared" ref="H94" si="60">IF(C94&gt;0,TEXT(C94,"100000000"),"")</f>
        <v/>
      </c>
      <c r="I94" s="434" t="str">
        <f>IFERROR(VLOOKUP(C94,男子登録情報!A:G,7,FALSE),"")</f>
        <v/>
      </c>
      <c r="J94" s="5" t="s">
        <v>39</v>
      </c>
      <c r="K94" s="6"/>
      <c r="L94" s="7" t="str">
        <f>IF(K94&gt;0,VLOOKUP(K94,男子登録情報!$J$1:$K$21,2,0),"")</f>
        <v/>
      </c>
      <c r="M94" s="408"/>
      <c r="N94" s="8" t="str">
        <f t="shared" si="54"/>
        <v/>
      </c>
      <c r="O94" s="411"/>
      <c r="P94" s="414"/>
      <c r="Q94" s="415"/>
      <c r="R94" s="416"/>
      <c r="S94" s="491"/>
      <c r="T94" s="440"/>
      <c r="U94" s="265"/>
      <c r="AJ94" s="238">
        <f t="shared" si="55"/>
        <v>0</v>
      </c>
      <c r="AK94" s="238" t="str">
        <f t="shared" si="56"/>
        <v>00000</v>
      </c>
    </row>
    <row r="95" spans="1:37" s="20" customFormat="1" ht="18" customHeight="1" thickBot="1">
      <c r="A95" s="476"/>
      <c r="B95" s="467"/>
      <c r="C95" s="471"/>
      <c r="D95" s="443"/>
      <c r="E95" s="443"/>
      <c r="F95" s="311" t="str">
        <f>IF(C94&gt;0,VLOOKUP(C94,男子登録情報!$A$1:$H$1688,5,0),"")</f>
        <v/>
      </c>
      <c r="G95" s="427"/>
      <c r="H95" s="427"/>
      <c r="I95" s="435"/>
      <c r="J95" s="10" t="s">
        <v>41</v>
      </c>
      <c r="K95" s="6"/>
      <c r="L95" s="7" t="str">
        <f>IF(K95&gt;0,VLOOKUP(K95,男子登録情報!$J$2:$K$21,2,0),"")</f>
        <v/>
      </c>
      <c r="M95" s="409"/>
      <c r="N95" s="8" t="str">
        <f t="shared" si="54"/>
        <v/>
      </c>
      <c r="O95" s="412"/>
      <c r="P95" s="417"/>
      <c r="Q95" s="418"/>
      <c r="R95" s="419"/>
      <c r="S95" s="491"/>
      <c r="T95" s="441"/>
      <c r="U95" s="265"/>
      <c r="AJ95" s="238">
        <f t="shared" si="55"/>
        <v>0</v>
      </c>
      <c r="AK95" s="238" t="str">
        <f t="shared" si="56"/>
        <v>00000</v>
      </c>
    </row>
    <row r="96" spans="1:37" s="20" customFormat="1" ht="18" customHeight="1" thickBot="1">
      <c r="A96" s="477"/>
      <c r="B96" s="464" t="s">
        <v>42</v>
      </c>
      <c r="C96" s="465"/>
      <c r="D96" s="43"/>
      <c r="E96" s="43"/>
      <c r="F96" s="44"/>
      <c r="G96" s="428"/>
      <c r="H96" s="428"/>
      <c r="I96" s="436"/>
      <c r="J96" s="11" t="s">
        <v>43</v>
      </c>
      <c r="K96" s="12"/>
      <c r="L96" s="13" t="str">
        <f>IF(K96&gt;0,VLOOKUP(K96,男子登録情報!$J$2:$K$21,2,0),"")</f>
        <v/>
      </c>
      <c r="M96" s="410"/>
      <c r="N96" s="8" t="str">
        <f t="shared" si="54"/>
        <v/>
      </c>
      <c r="O96" s="413"/>
      <c r="P96" s="420"/>
      <c r="Q96" s="421"/>
      <c r="R96" s="422"/>
      <c r="S96" s="491"/>
      <c r="T96" s="442"/>
      <c r="U96" s="265"/>
      <c r="AJ96" s="238">
        <f t="shared" si="55"/>
        <v>0</v>
      </c>
      <c r="AK96" s="238" t="str">
        <f t="shared" si="56"/>
        <v>00000</v>
      </c>
    </row>
    <row r="97" spans="1:37" s="20" customFormat="1" ht="18" customHeight="1" thickTop="1" thickBot="1">
      <c r="A97" s="475" t="s">
        <v>6173</v>
      </c>
      <c r="B97" s="466" t="s">
        <v>44</v>
      </c>
      <c r="C97" s="470"/>
      <c r="D97" s="434" t="str">
        <f>IF(C97&gt;0,VLOOKUP(C97,男子登録情報!$A$1:$H$1688,3,0),"")</f>
        <v/>
      </c>
      <c r="E97" s="434" t="str">
        <f>IF(C97&gt;0,VLOOKUP(C97,男子登録情報!$A$1:$H$1688,4,0),"")</f>
        <v/>
      </c>
      <c r="F97" s="310" t="str">
        <f>IF(C97&gt;0,VLOOKUP(C97,男子登録情報!$A$1:$H$1688,8,0),"")</f>
        <v/>
      </c>
      <c r="G97" s="426" t="e">
        <f>IF(F98&gt;0,VLOOKUP(F98,男子登録情報!$N$2:$O$48,2,0),"")</f>
        <v>#N/A</v>
      </c>
      <c r="H97" s="426" t="str">
        <f t="shared" ref="H97" si="61">IF(C97&gt;0,TEXT(C97,"100000000"),"")</f>
        <v/>
      </c>
      <c r="I97" s="434" t="str">
        <f>IFERROR(VLOOKUP(C97,男子登録情報!A:G,7,FALSE),"")</f>
        <v/>
      </c>
      <c r="J97" s="5" t="s">
        <v>39</v>
      </c>
      <c r="K97" s="6"/>
      <c r="L97" s="7" t="str">
        <f>IF(K97&gt;0,VLOOKUP(K97,男子登録情報!$J$1:$K$21,2,0),"")</f>
        <v/>
      </c>
      <c r="M97" s="408"/>
      <c r="N97" s="8" t="str">
        <f t="shared" si="54"/>
        <v/>
      </c>
      <c r="O97" s="411"/>
      <c r="P97" s="414"/>
      <c r="Q97" s="415"/>
      <c r="R97" s="416"/>
      <c r="S97" s="491"/>
      <c r="T97" s="440"/>
      <c r="U97" s="265"/>
      <c r="AJ97" s="238">
        <f t="shared" si="55"/>
        <v>0</v>
      </c>
      <c r="AK97" s="238" t="str">
        <f t="shared" si="56"/>
        <v>00000</v>
      </c>
    </row>
    <row r="98" spans="1:37" s="20" customFormat="1" ht="18" customHeight="1" thickBot="1">
      <c r="A98" s="476"/>
      <c r="B98" s="467"/>
      <c r="C98" s="471"/>
      <c r="D98" s="443"/>
      <c r="E98" s="443"/>
      <c r="F98" s="311" t="str">
        <f>IF(C97&gt;0,VLOOKUP(C97,男子登録情報!$A$1:$H$1688,5,0),"")</f>
        <v/>
      </c>
      <c r="G98" s="427"/>
      <c r="H98" s="427"/>
      <c r="I98" s="435"/>
      <c r="J98" s="10" t="s">
        <v>41</v>
      </c>
      <c r="K98" s="6"/>
      <c r="L98" s="7" t="str">
        <f>IF(K98&gt;0,VLOOKUP(K98,男子登録情報!$J$2:$K$21,2,0),"")</f>
        <v/>
      </c>
      <c r="M98" s="409"/>
      <c r="N98" s="8" t="str">
        <f t="shared" si="54"/>
        <v/>
      </c>
      <c r="O98" s="412"/>
      <c r="P98" s="417"/>
      <c r="Q98" s="418"/>
      <c r="R98" s="419"/>
      <c r="S98" s="491"/>
      <c r="T98" s="441"/>
      <c r="U98" s="265"/>
      <c r="AJ98" s="238">
        <f t="shared" si="55"/>
        <v>0</v>
      </c>
      <c r="AK98" s="238" t="str">
        <f t="shared" si="56"/>
        <v>00000</v>
      </c>
    </row>
    <row r="99" spans="1:37" s="20" customFormat="1" ht="18" customHeight="1" thickBot="1">
      <c r="A99" s="477"/>
      <c r="B99" s="464" t="s">
        <v>42</v>
      </c>
      <c r="C99" s="465"/>
      <c r="D99" s="43"/>
      <c r="E99" s="43"/>
      <c r="F99" s="44"/>
      <c r="G99" s="428"/>
      <c r="H99" s="428"/>
      <c r="I99" s="436"/>
      <c r="J99" s="11" t="s">
        <v>43</v>
      </c>
      <c r="K99" s="12"/>
      <c r="L99" s="13" t="str">
        <f>IF(K99&gt;0,VLOOKUP(K99,男子登録情報!$J$2:$K$21,2,0),"")</f>
        <v/>
      </c>
      <c r="M99" s="410"/>
      <c r="N99" s="8" t="str">
        <f t="shared" si="54"/>
        <v/>
      </c>
      <c r="O99" s="413"/>
      <c r="P99" s="420"/>
      <c r="Q99" s="421"/>
      <c r="R99" s="422"/>
      <c r="S99" s="491"/>
      <c r="T99" s="442"/>
      <c r="U99" s="265"/>
      <c r="AJ99" s="238">
        <f t="shared" si="55"/>
        <v>0</v>
      </c>
      <c r="AK99" s="238" t="str">
        <f t="shared" si="56"/>
        <v>00000</v>
      </c>
    </row>
    <row r="100" spans="1:37" s="20" customFormat="1" ht="18" customHeight="1" thickTop="1" thickBot="1">
      <c r="A100" s="475" t="s">
        <v>6174</v>
      </c>
      <c r="B100" s="466" t="s">
        <v>44</v>
      </c>
      <c r="C100" s="470"/>
      <c r="D100" s="434" t="str">
        <f>IF(C100&gt;0,VLOOKUP(C100,男子登録情報!$A$1:$H$1688,3,0),"")</f>
        <v/>
      </c>
      <c r="E100" s="434" t="str">
        <f>IF(C100&gt;0,VLOOKUP(C100,男子登録情報!$A$1:$H$1688,4,0),"")</f>
        <v/>
      </c>
      <c r="F100" s="310" t="str">
        <f>IF(C100&gt;0,VLOOKUP(C100,男子登録情報!$A$1:$H$1688,8,0),"")</f>
        <v/>
      </c>
      <c r="G100" s="426" t="e">
        <f>IF(F101&gt;0,VLOOKUP(F101,男子登録情報!$N$2:$O$48,2,0),"")</f>
        <v>#N/A</v>
      </c>
      <c r="H100" s="426" t="str">
        <f t="shared" ref="H100" si="62">IF(C100&gt;0,TEXT(C100,"100000000"),"")</f>
        <v/>
      </c>
      <c r="I100" s="434" t="str">
        <f>IFERROR(VLOOKUP(C100,男子登録情報!A:G,7,FALSE),"")</f>
        <v/>
      </c>
      <c r="J100" s="5" t="s">
        <v>39</v>
      </c>
      <c r="K100" s="6"/>
      <c r="L100" s="7" t="str">
        <f>IF(K100&gt;0,VLOOKUP(K100,男子登録情報!$J$1:$K$21,2,0),"")</f>
        <v/>
      </c>
      <c r="M100" s="408"/>
      <c r="N100" s="8" t="str">
        <f t="shared" si="54"/>
        <v/>
      </c>
      <c r="O100" s="411"/>
      <c r="P100" s="414"/>
      <c r="Q100" s="415"/>
      <c r="R100" s="416"/>
      <c r="S100" s="491"/>
      <c r="T100" s="440"/>
      <c r="U100" s="265"/>
      <c r="AJ100" s="238">
        <f t="shared" si="55"/>
        <v>0</v>
      </c>
      <c r="AK100" s="238" t="str">
        <f t="shared" si="56"/>
        <v>00000</v>
      </c>
    </row>
    <row r="101" spans="1:37" s="20" customFormat="1" ht="18" customHeight="1" thickBot="1">
      <c r="A101" s="476"/>
      <c r="B101" s="467"/>
      <c r="C101" s="471"/>
      <c r="D101" s="443"/>
      <c r="E101" s="443"/>
      <c r="F101" s="311" t="str">
        <f>IF(C100&gt;0,VLOOKUP(C100,男子登録情報!$A$1:$H$1688,5,0),"")</f>
        <v/>
      </c>
      <c r="G101" s="427"/>
      <c r="H101" s="427"/>
      <c r="I101" s="435"/>
      <c r="J101" s="10" t="s">
        <v>41</v>
      </c>
      <c r="K101" s="6"/>
      <c r="L101" s="7" t="str">
        <f>IF(K101&gt;0,VLOOKUP(K101,男子登録情報!$J$2:$K$21,2,0),"")</f>
        <v/>
      </c>
      <c r="M101" s="409"/>
      <c r="N101" s="8" t="str">
        <f t="shared" si="54"/>
        <v/>
      </c>
      <c r="O101" s="412"/>
      <c r="P101" s="417"/>
      <c r="Q101" s="418"/>
      <c r="R101" s="419"/>
      <c r="S101" s="491"/>
      <c r="T101" s="441"/>
      <c r="U101" s="265"/>
      <c r="AJ101" s="238">
        <f t="shared" si="55"/>
        <v>0</v>
      </c>
      <c r="AK101" s="238" t="str">
        <f t="shared" si="56"/>
        <v>00000</v>
      </c>
    </row>
    <row r="102" spans="1:37" s="20" customFormat="1" ht="18" customHeight="1" thickBot="1">
      <c r="A102" s="477"/>
      <c r="B102" s="464" t="s">
        <v>42</v>
      </c>
      <c r="C102" s="465"/>
      <c r="D102" s="43"/>
      <c r="E102" s="43"/>
      <c r="F102" s="44"/>
      <c r="G102" s="428"/>
      <c r="H102" s="428"/>
      <c r="I102" s="436"/>
      <c r="J102" s="11" t="s">
        <v>43</v>
      </c>
      <c r="K102" s="12"/>
      <c r="L102" s="13" t="str">
        <f>IF(K102&gt;0,VLOOKUP(K102,男子登録情報!$J$2:$K$21,2,0),"")</f>
        <v/>
      </c>
      <c r="M102" s="410"/>
      <c r="N102" s="8" t="str">
        <f t="shared" si="54"/>
        <v/>
      </c>
      <c r="O102" s="413"/>
      <c r="P102" s="420"/>
      <c r="Q102" s="421"/>
      <c r="R102" s="422"/>
      <c r="S102" s="491"/>
      <c r="T102" s="442"/>
      <c r="U102" s="265"/>
      <c r="AJ102" s="238">
        <f t="shared" si="55"/>
        <v>0</v>
      </c>
      <c r="AK102" s="238" t="str">
        <f t="shared" si="56"/>
        <v>00000</v>
      </c>
    </row>
    <row r="103" spans="1:37" s="20" customFormat="1" ht="18" hidden="1" customHeight="1" thickTop="1" thickBot="1">
      <c r="A103" s="475">
        <v>29</v>
      </c>
      <c r="B103" s="484" t="s">
        <v>44</v>
      </c>
      <c r="C103" s="470"/>
      <c r="D103" s="470" t="str">
        <f>IF(C103&gt;0,VLOOKUP(C103,男子登録情報!$A$1:$H$1688,3,0),"")</f>
        <v/>
      </c>
      <c r="E103" s="470" t="str">
        <f>IF(C103&gt;0,VLOOKUP(C103,男子登録情報!$A$1:$H$1688,4,0),"")</f>
        <v/>
      </c>
      <c r="F103" s="41" t="str">
        <f>IF(C103&gt;0,VLOOKUP(C103,男子登録情報!$A$1:$H$1688,8,0),"")</f>
        <v/>
      </c>
      <c r="G103" s="426" t="e">
        <f>IF(F104&gt;0,VLOOKUP(F104,男子登録情報!$N$2:$O$48,2,0),"")</f>
        <v>#N/A</v>
      </c>
      <c r="H103" s="426" t="str">
        <f t="shared" ref="H103" si="63">IF(C103&gt;0,TEXT(C103,"100000000"),"")</f>
        <v/>
      </c>
      <c r="I103" s="225"/>
      <c r="J103" s="5" t="s">
        <v>39</v>
      </c>
      <c r="K103" s="6"/>
      <c r="L103" s="7" t="str">
        <f>IF(K103&gt;0,VLOOKUP(K103,男子登録情報!$J$1:$K$21,2,0),"")</f>
        <v/>
      </c>
      <c r="M103" s="408"/>
      <c r="N103" s="8" t="str">
        <f t="shared" si="54"/>
        <v/>
      </c>
      <c r="O103" s="9"/>
      <c r="P103" s="472"/>
      <c r="Q103" s="473"/>
      <c r="R103" s="474"/>
      <c r="S103" s="488"/>
      <c r="T103" s="487"/>
      <c r="U103" s="265"/>
      <c r="AJ103" s="238">
        <f t="shared" si="55"/>
        <v>0</v>
      </c>
      <c r="AK103" s="238" t="str">
        <f t="shared" si="56"/>
        <v>00000</v>
      </c>
    </row>
    <row r="104" spans="1:37" s="20" customFormat="1" ht="18" hidden="1" customHeight="1" thickBot="1">
      <c r="A104" s="476"/>
      <c r="B104" s="485"/>
      <c r="C104" s="471"/>
      <c r="D104" s="471"/>
      <c r="E104" s="471"/>
      <c r="F104" s="42" t="str">
        <f>IF(C103&gt;0,VLOOKUP(C103,男子登録情報!$A$1:$H$1688,5,0),"")</f>
        <v/>
      </c>
      <c r="G104" s="427"/>
      <c r="H104" s="427"/>
      <c r="I104" s="225"/>
      <c r="J104" s="10" t="s">
        <v>41</v>
      </c>
      <c r="K104" s="6"/>
      <c r="L104" s="7" t="str">
        <f>IF(K104&gt;0,VLOOKUP(K104,男子登録情報!$J$2:$K$21,2,0),"")</f>
        <v/>
      </c>
      <c r="M104" s="490"/>
      <c r="N104" s="8" t="str">
        <f t="shared" si="54"/>
        <v/>
      </c>
      <c r="O104" s="9"/>
      <c r="P104" s="478"/>
      <c r="Q104" s="479"/>
      <c r="R104" s="480"/>
      <c r="S104" s="488"/>
      <c r="T104" s="488"/>
      <c r="U104" s="265"/>
      <c r="AJ104" s="238">
        <f t="shared" si="55"/>
        <v>0</v>
      </c>
      <c r="AK104" s="238" t="str">
        <f t="shared" si="56"/>
        <v>00000</v>
      </c>
    </row>
    <row r="105" spans="1:37" s="20" customFormat="1" ht="18" hidden="1" customHeight="1" thickBot="1">
      <c r="A105" s="477"/>
      <c r="B105" s="486" t="s">
        <v>42</v>
      </c>
      <c r="C105" s="429"/>
      <c r="D105" s="43"/>
      <c r="E105" s="43"/>
      <c r="F105" s="44"/>
      <c r="G105" s="428"/>
      <c r="H105" s="428"/>
      <c r="I105" s="226"/>
      <c r="J105" s="11" t="s">
        <v>43</v>
      </c>
      <c r="K105" s="12"/>
      <c r="L105" s="13" t="str">
        <f>IF(K105&gt;0,VLOOKUP(K105,男子登録情報!$J$2:$K$21,2,0),"")</f>
        <v/>
      </c>
      <c r="M105" s="260"/>
      <c r="N105" s="8" t="str">
        <f t="shared" si="54"/>
        <v/>
      </c>
      <c r="O105" s="15"/>
      <c r="P105" s="481"/>
      <c r="Q105" s="482"/>
      <c r="R105" s="483"/>
      <c r="S105" s="489"/>
      <c r="T105" s="489"/>
      <c r="U105" s="265"/>
      <c r="AJ105" s="238">
        <f t="shared" si="55"/>
        <v>0</v>
      </c>
      <c r="AK105" s="238" t="str">
        <f t="shared" si="56"/>
        <v>00000</v>
      </c>
    </row>
    <row r="106" spans="1:37" s="20" customFormat="1" ht="18" hidden="1" customHeight="1" thickTop="1" thickBot="1">
      <c r="A106" s="475">
        <v>30</v>
      </c>
      <c r="B106" s="484" t="s">
        <v>44</v>
      </c>
      <c r="C106" s="470"/>
      <c r="D106" s="470" t="str">
        <f>IF(C106&gt;0,VLOOKUP(C106,男子登録情報!$A$1:$H$1688,3,0),"")</f>
        <v/>
      </c>
      <c r="E106" s="470" t="str">
        <f>IF(C106&gt;0,VLOOKUP(C106,男子登録情報!$A$1:$H$1688,4,0),"")</f>
        <v/>
      </c>
      <c r="F106" s="41" t="str">
        <f>IF(C106&gt;0,VLOOKUP(C106,男子登録情報!$A$1:$H$1688,8,0),"")</f>
        <v/>
      </c>
      <c r="G106" s="426" t="e">
        <f>IF(F107&gt;0,VLOOKUP(F107,男子登録情報!$N$2:$O$48,2,0),"")</f>
        <v>#N/A</v>
      </c>
      <c r="H106" s="426" t="str">
        <f t="shared" ref="H106" si="64">IF(C106&gt;0,TEXT(C106,"100000000"),"")</f>
        <v/>
      </c>
      <c r="I106" s="225"/>
      <c r="J106" s="5" t="s">
        <v>39</v>
      </c>
      <c r="K106" s="6"/>
      <c r="L106" s="7" t="str">
        <f>IF(K106&gt;0,VLOOKUP(K106,男子登録情報!$J$1:$K$21,2,0),"")</f>
        <v/>
      </c>
      <c r="M106" s="408"/>
      <c r="N106" s="8" t="str">
        <f t="shared" si="54"/>
        <v/>
      </c>
      <c r="O106" s="9"/>
      <c r="P106" s="472"/>
      <c r="Q106" s="473"/>
      <c r="R106" s="474"/>
      <c r="S106" s="487"/>
      <c r="T106" s="487"/>
      <c r="U106" s="265"/>
      <c r="AJ106" s="238">
        <f t="shared" si="55"/>
        <v>0</v>
      </c>
      <c r="AK106" s="238" t="str">
        <f t="shared" si="56"/>
        <v>00000</v>
      </c>
    </row>
    <row r="107" spans="1:37" s="20" customFormat="1" ht="18" hidden="1" customHeight="1" thickBot="1">
      <c r="A107" s="476"/>
      <c r="B107" s="485"/>
      <c r="C107" s="471"/>
      <c r="D107" s="471"/>
      <c r="E107" s="471"/>
      <c r="F107" s="42" t="str">
        <f>IF(C106&gt;0,VLOOKUP(C106,男子登録情報!$A$1:$H$1688,5,0),"")</f>
        <v/>
      </c>
      <c r="G107" s="427"/>
      <c r="H107" s="427"/>
      <c r="I107" s="225"/>
      <c r="J107" s="10" t="s">
        <v>41</v>
      </c>
      <c r="K107" s="6"/>
      <c r="L107" s="7" t="str">
        <f>IF(K107&gt;0,VLOOKUP(K107,男子登録情報!$J$2:$K$21,2,0),"")</f>
        <v/>
      </c>
      <c r="M107" s="490"/>
      <c r="N107" s="8" t="str">
        <f t="shared" si="54"/>
        <v/>
      </c>
      <c r="O107" s="9"/>
      <c r="P107" s="478"/>
      <c r="Q107" s="479"/>
      <c r="R107" s="480"/>
      <c r="S107" s="488"/>
      <c r="T107" s="488"/>
      <c r="U107" s="265"/>
      <c r="AJ107" s="238">
        <f t="shared" si="55"/>
        <v>0</v>
      </c>
      <c r="AK107" s="238" t="str">
        <f t="shared" si="56"/>
        <v>00000</v>
      </c>
    </row>
    <row r="108" spans="1:37" s="20" customFormat="1" ht="18" hidden="1" customHeight="1" thickBot="1">
      <c r="A108" s="477"/>
      <c r="B108" s="486" t="s">
        <v>42</v>
      </c>
      <c r="C108" s="429"/>
      <c r="D108" s="43"/>
      <c r="E108" s="43"/>
      <c r="F108" s="44"/>
      <c r="G108" s="428"/>
      <c r="H108" s="428"/>
      <c r="I108" s="226"/>
      <c r="J108" s="11" t="s">
        <v>43</v>
      </c>
      <c r="K108" s="12"/>
      <c r="L108" s="13" t="str">
        <f>IF(K108&gt;0,VLOOKUP(K108,男子登録情報!$J$2:$K$21,2,0),"")</f>
        <v/>
      </c>
      <c r="M108" s="260"/>
      <c r="N108" s="8" t="str">
        <f t="shared" si="54"/>
        <v/>
      </c>
      <c r="O108" s="15"/>
      <c r="P108" s="481"/>
      <c r="Q108" s="482"/>
      <c r="R108" s="483"/>
      <c r="S108" s="489"/>
      <c r="T108" s="489"/>
      <c r="U108" s="265"/>
      <c r="AJ108" s="238">
        <f t="shared" si="55"/>
        <v>0</v>
      </c>
      <c r="AK108" s="238" t="str">
        <f t="shared" si="56"/>
        <v>00000</v>
      </c>
    </row>
    <row r="109" spans="1:37" s="20" customFormat="1" ht="18" hidden="1" customHeight="1" thickTop="1" thickBot="1">
      <c r="A109" s="475">
        <v>31</v>
      </c>
      <c r="B109" s="484" t="s">
        <v>44</v>
      </c>
      <c r="C109" s="470"/>
      <c r="D109" s="470" t="str">
        <f>IF(C109&gt;0,VLOOKUP(C109,男子登録情報!$A$1:$H$1688,3,0),"")</f>
        <v/>
      </c>
      <c r="E109" s="470" t="str">
        <f>IF(C109&gt;0,VLOOKUP(C109,男子登録情報!$A$1:$H$1688,4,0),"")</f>
        <v/>
      </c>
      <c r="F109" s="41" t="str">
        <f>IF(C109&gt;0,VLOOKUP(C109,男子登録情報!$A$1:$H$1688,8,0),"")</f>
        <v/>
      </c>
      <c r="G109" s="426" t="e">
        <f>IF(F110&gt;0,VLOOKUP(F110,男子登録情報!$N$2:$O$48,2,0),"")</f>
        <v>#N/A</v>
      </c>
      <c r="H109" s="426" t="str">
        <f t="shared" ref="H109" si="65">IF(C109&gt;0,TEXT(C109,"100000000"),"")</f>
        <v/>
      </c>
      <c r="I109" s="225"/>
      <c r="J109" s="5" t="s">
        <v>39</v>
      </c>
      <c r="K109" s="6"/>
      <c r="L109" s="7" t="str">
        <f>IF(K109&gt;0,VLOOKUP(K109,男子登録情報!$J$1:$K$21,2,0),"")</f>
        <v/>
      </c>
      <c r="M109" s="408"/>
      <c r="N109" s="8" t="str">
        <f t="shared" si="54"/>
        <v/>
      </c>
      <c r="O109" s="9"/>
      <c r="P109" s="472"/>
      <c r="Q109" s="473"/>
      <c r="R109" s="474"/>
      <c r="S109" s="487"/>
      <c r="T109" s="487"/>
      <c r="U109" s="265"/>
      <c r="AJ109" s="238">
        <f t="shared" si="55"/>
        <v>0</v>
      </c>
      <c r="AK109" s="238" t="str">
        <f t="shared" si="56"/>
        <v>00000</v>
      </c>
    </row>
    <row r="110" spans="1:37" s="20" customFormat="1" ht="18" hidden="1" customHeight="1" thickBot="1">
      <c r="A110" s="476"/>
      <c r="B110" s="485"/>
      <c r="C110" s="471"/>
      <c r="D110" s="471"/>
      <c r="E110" s="471"/>
      <c r="F110" s="42" t="str">
        <f>IF(C109&gt;0,VLOOKUP(C109,男子登録情報!$A$1:$H$1688,5,0),"")</f>
        <v/>
      </c>
      <c r="G110" s="427"/>
      <c r="H110" s="427"/>
      <c r="I110" s="225"/>
      <c r="J110" s="10" t="s">
        <v>41</v>
      </c>
      <c r="K110" s="6"/>
      <c r="L110" s="7" t="str">
        <f>IF(K110&gt;0,VLOOKUP(K110,男子登録情報!$J$2:$K$21,2,0),"")</f>
        <v/>
      </c>
      <c r="M110" s="490"/>
      <c r="N110" s="8" t="str">
        <f t="shared" si="54"/>
        <v/>
      </c>
      <c r="O110" s="9"/>
      <c r="P110" s="478"/>
      <c r="Q110" s="479"/>
      <c r="R110" s="480"/>
      <c r="S110" s="488"/>
      <c r="T110" s="488"/>
      <c r="U110" s="265"/>
      <c r="AJ110" s="238">
        <f t="shared" si="55"/>
        <v>0</v>
      </c>
      <c r="AK110" s="238" t="str">
        <f t="shared" si="56"/>
        <v>00000</v>
      </c>
    </row>
    <row r="111" spans="1:37" s="20" customFormat="1" ht="18" hidden="1" customHeight="1" thickBot="1">
      <c r="A111" s="477"/>
      <c r="B111" s="486" t="s">
        <v>42</v>
      </c>
      <c r="C111" s="429"/>
      <c r="D111" s="43"/>
      <c r="E111" s="43"/>
      <c r="F111" s="44"/>
      <c r="G111" s="428"/>
      <c r="H111" s="428"/>
      <c r="I111" s="226"/>
      <c r="J111" s="11" t="s">
        <v>43</v>
      </c>
      <c r="K111" s="12"/>
      <c r="L111" s="13" t="str">
        <f>IF(K111&gt;0,VLOOKUP(K111,男子登録情報!$J$2:$K$21,2,0),"")</f>
        <v/>
      </c>
      <c r="M111" s="260"/>
      <c r="N111" s="8" t="str">
        <f t="shared" si="54"/>
        <v/>
      </c>
      <c r="O111" s="15"/>
      <c r="P111" s="481"/>
      <c r="Q111" s="482"/>
      <c r="R111" s="483"/>
      <c r="S111" s="489"/>
      <c r="T111" s="489"/>
      <c r="U111" s="265"/>
      <c r="AJ111" s="238">
        <f t="shared" si="55"/>
        <v>0</v>
      </c>
      <c r="AK111" s="238" t="str">
        <f t="shared" si="56"/>
        <v>00000</v>
      </c>
    </row>
    <row r="112" spans="1:37" s="20" customFormat="1" ht="18" hidden="1" customHeight="1" thickTop="1" thickBot="1">
      <c r="A112" s="475">
        <v>32</v>
      </c>
      <c r="B112" s="484" t="s">
        <v>44</v>
      </c>
      <c r="C112" s="470"/>
      <c r="D112" s="470" t="str">
        <f>IF(C112&gt;0,VLOOKUP(C112,男子登録情報!$A$1:$H$1688,3,0),"")</f>
        <v/>
      </c>
      <c r="E112" s="470" t="str">
        <f>IF(C112&gt;0,VLOOKUP(C112,男子登録情報!$A$1:$H$1688,4,0),"")</f>
        <v/>
      </c>
      <c r="F112" s="41" t="str">
        <f>IF(C112&gt;0,VLOOKUP(C112,男子登録情報!$A$1:$H$1688,8,0),"")</f>
        <v/>
      </c>
      <c r="G112" s="426" t="e">
        <f>IF(F113&gt;0,VLOOKUP(F113,男子登録情報!$N$2:$O$48,2,0),"")</f>
        <v>#N/A</v>
      </c>
      <c r="H112" s="426" t="str">
        <f t="shared" ref="H112" si="66">IF(C112&gt;0,TEXT(C112,"100000000"),"")</f>
        <v/>
      </c>
      <c r="I112" s="225"/>
      <c r="J112" s="5" t="s">
        <v>39</v>
      </c>
      <c r="K112" s="6"/>
      <c r="L112" s="7" t="str">
        <f>IF(K112&gt;0,VLOOKUP(K112,男子登録情報!$J$1:$K$21,2,0),"")</f>
        <v/>
      </c>
      <c r="M112" s="408"/>
      <c r="N112" s="8" t="str">
        <f t="shared" si="54"/>
        <v/>
      </c>
      <c r="O112" s="9"/>
      <c r="P112" s="472"/>
      <c r="Q112" s="473"/>
      <c r="R112" s="474"/>
      <c r="S112" s="487"/>
      <c r="T112" s="487"/>
      <c r="U112" s="265"/>
      <c r="AJ112" s="238">
        <f t="shared" si="55"/>
        <v>0</v>
      </c>
      <c r="AK112" s="238" t="str">
        <f t="shared" si="56"/>
        <v>00000</v>
      </c>
    </row>
    <row r="113" spans="1:37" s="20" customFormat="1" ht="18" hidden="1" customHeight="1" thickBot="1">
      <c r="A113" s="476"/>
      <c r="B113" s="485"/>
      <c r="C113" s="471"/>
      <c r="D113" s="471"/>
      <c r="E113" s="471"/>
      <c r="F113" s="42" t="str">
        <f>IF(C112&gt;0,VLOOKUP(C112,男子登録情報!$A$1:$H$1688,5,0),"")</f>
        <v/>
      </c>
      <c r="G113" s="427"/>
      <c r="H113" s="427"/>
      <c r="I113" s="225"/>
      <c r="J113" s="10" t="s">
        <v>41</v>
      </c>
      <c r="K113" s="6"/>
      <c r="L113" s="7" t="str">
        <f>IF(K113&gt;0,VLOOKUP(K113,男子登録情報!$J$2:$K$21,2,0),"")</f>
        <v/>
      </c>
      <c r="M113" s="490"/>
      <c r="N113" s="8" t="str">
        <f t="shared" si="54"/>
        <v/>
      </c>
      <c r="O113" s="9"/>
      <c r="P113" s="478"/>
      <c r="Q113" s="479"/>
      <c r="R113" s="480"/>
      <c r="S113" s="488"/>
      <c r="T113" s="488"/>
      <c r="U113" s="265"/>
      <c r="AJ113" s="238">
        <f t="shared" si="55"/>
        <v>0</v>
      </c>
      <c r="AK113" s="238" t="str">
        <f t="shared" si="56"/>
        <v>00000</v>
      </c>
    </row>
    <row r="114" spans="1:37" s="20" customFormat="1" ht="18" hidden="1" customHeight="1" thickBot="1">
      <c r="A114" s="477"/>
      <c r="B114" s="486" t="s">
        <v>42</v>
      </c>
      <c r="C114" s="429"/>
      <c r="D114" s="43"/>
      <c r="E114" s="43"/>
      <c r="F114" s="44"/>
      <c r="G114" s="428"/>
      <c r="H114" s="428"/>
      <c r="I114" s="226"/>
      <c r="J114" s="11" t="s">
        <v>43</v>
      </c>
      <c r="K114" s="12"/>
      <c r="L114" s="13" t="str">
        <f>IF(K114&gt;0,VLOOKUP(K114,男子登録情報!$J$2:$K$21,2,0),"")</f>
        <v/>
      </c>
      <c r="M114" s="260"/>
      <c r="N114" s="8" t="str">
        <f t="shared" si="54"/>
        <v/>
      </c>
      <c r="O114" s="15"/>
      <c r="P114" s="481"/>
      <c r="Q114" s="482"/>
      <c r="R114" s="483"/>
      <c r="S114" s="489"/>
      <c r="T114" s="489"/>
      <c r="U114" s="265"/>
      <c r="AJ114" s="238">
        <f t="shared" si="55"/>
        <v>0</v>
      </c>
      <c r="AK114" s="238" t="str">
        <f t="shared" si="56"/>
        <v>00000</v>
      </c>
    </row>
    <row r="115" spans="1:37" s="20" customFormat="1" ht="18" hidden="1" customHeight="1" thickTop="1" thickBot="1">
      <c r="A115" s="475">
        <v>33</v>
      </c>
      <c r="B115" s="484" t="s">
        <v>44</v>
      </c>
      <c r="C115" s="470"/>
      <c r="D115" s="470" t="str">
        <f>IF(C115&gt;0,VLOOKUP(C115,男子登録情報!$A$1:$H$1688,3,0),"")</f>
        <v/>
      </c>
      <c r="E115" s="470" t="str">
        <f>IF(C115&gt;0,VLOOKUP(C115,男子登録情報!$A$1:$H$1688,4,0),"")</f>
        <v/>
      </c>
      <c r="F115" s="41" t="str">
        <f>IF(C115&gt;0,VLOOKUP(C115,男子登録情報!$A$1:$H$1688,8,0),"")</f>
        <v/>
      </c>
      <c r="G115" s="426" t="e">
        <f>IF(F116&gt;0,VLOOKUP(F116,男子登録情報!$N$2:$O$48,2,0),"")</f>
        <v>#N/A</v>
      </c>
      <c r="H115" s="426" t="str">
        <f t="shared" ref="H115" si="67">IF(C115&gt;0,TEXT(C115,"100000000"),"")</f>
        <v/>
      </c>
      <c r="I115" s="225"/>
      <c r="J115" s="5" t="s">
        <v>39</v>
      </c>
      <c r="K115" s="6"/>
      <c r="L115" s="7" t="str">
        <f>IF(K115&gt;0,VLOOKUP(K115,男子登録情報!$J$1:$K$21,2,0),"")</f>
        <v/>
      </c>
      <c r="M115" s="408"/>
      <c r="N115" s="8" t="str">
        <f t="shared" si="54"/>
        <v/>
      </c>
      <c r="O115" s="9"/>
      <c r="P115" s="472"/>
      <c r="Q115" s="473"/>
      <c r="R115" s="474"/>
      <c r="S115" s="487"/>
      <c r="T115" s="487"/>
      <c r="U115" s="265"/>
      <c r="AJ115" s="238">
        <f t="shared" si="55"/>
        <v>0</v>
      </c>
      <c r="AK115" s="238" t="str">
        <f t="shared" si="56"/>
        <v>00000</v>
      </c>
    </row>
    <row r="116" spans="1:37" s="20" customFormat="1" ht="18" hidden="1" customHeight="1" thickBot="1">
      <c r="A116" s="476"/>
      <c r="B116" s="485"/>
      <c r="C116" s="471"/>
      <c r="D116" s="471"/>
      <c r="E116" s="471"/>
      <c r="F116" s="42" t="str">
        <f>IF(C115&gt;0,VLOOKUP(C115,男子登録情報!$A$1:$H$1688,5,0),"")</f>
        <v/>
      </c>
      <c r="G116" s="427"/>
      <c r="H116" s="427"/>
      <c r="I116" s="225"/>
      <c r="J116" s="10" t="s">
        <v>41</v>
      </c>
      <c r="K116" s="6"/>
      <c r="L116" s="7" t="str">
        <f>IF(K116&gt;0,VLOOKUP(K116,男子登録情報!$J$2:$K$21,2,0),"")</f>
        <v/>
      </c>
      <c r="M116" s="490"/>
      <c r="N116" s="8" t="str">
        <f t="shared" si="54"/>
        <v/>
      </c>
      <c r="O116" s="9"/>
      <c r="P116" s="478"/>
      <c r="Q116" s="479"/>
      <c r="R116" s="480"/>
      <c r="S116" s="488"/>
      <c r="T116" s="488"/>
      <c r="U116" s="265"/>
      <c r="AJ116" s="238">
        <f t="shared" si="55"/>
        <v>0</v>
      </c>
      <c r="AK116" s="238" t="str">
        <f t="shared" si="56"/>
        <v>00000</v>
      </c>
    </row>
    <row r="117" spans="1:37" s="20" customFormat="1" ht="18" hidden="1" customHeight="1" thickBot="1">
      <c r="A117" s="477"/>
      <c r="B117" s="486" t="s">
        <v>42</v>
      </c>
      <c r="C117" s="429"/>
      <c r="D117" s="43"/>
      <c r="E117" s="43"/>
      <c r="F117" s="44"/>
      <c r="G117" s="428"/>
      <c r="H117" s="428"/>
      <c r="I117" s="226"/>
      <c r="J117" s="11" t="s">
        <v>43</v>
      </c>
      <c r="K117" s="12"/>
      <c r="L117" s="13" t="str">
        <f>IF(K117&gt;0,VLOOKUP(K117,男子登録情報!$J$2:$K$21,2,0),"")</f>
        <v/>
      </c>
      <c r="M117" s="260"/>
      <c r="N117" s="8" t="str">
        <f t="shared" si="54"/>
        <v/>
      </c>
      <c r="O117" s="15"/>
      <c r="P117" s="481"/>
      <c r="Q117" s="482"/>
      <c r="R117" s="483"/>
      <c r="S117" s="489"/>
      <c r="T117" s="489"/>
      <c r="U117" s="265"/>
      <c r="AJ117" s="238">
        <f t="shared" si="55"/>
        <v>0</v>
      </c>
      <c r="AK117" s="238" t="str">
        <f t="shared" si="56"/>
        <v>00000</v>
      </c>
    </row>
    <row r="118" spans="1:37" s="20" customFormat="1" ht="18" hidden="1" customHeight="1" thickTop="1" thickBot="1">
      <c r="A118" s="475">
        <v>34</v>
      </c>
      <c r="B118" s="484" t="s">
        <v>44</v>
      </c>
      <c r="C118" s="470"/>
      <c r="D118" s="470" t="str">
        <f>IF(C118&gt;0,VLOOKUP(C118,男子登録情報!$A$1:$H$1688,3,0),"")</f>
        <v/>
      </c>
      <c r="E118" s="470" t="str">
        <f>IF(C118&gt;0,VLOOKUP(C118,男子登録情報!$A$1:$H$1688,4,0),"")</f>
        <v/>
      </c>
      <c r="F118" s="41" t="str">
        <f>IF(C118&gt;0,VLOOKUP(C118,男子登録情報!$A$1:$H$1688,8,0),"")</f>
        <v/>
      </c>
      <c r="G118" s="426" t="e">
        <f>IF(F119&gt;0,VLOOKUP(F119,男子登録情報!$N$2:$O$48,2,0),"")</f>
        <v>#N/A</v>
      </c>
      <c r="H118" s="426" t="str">
        <f t="shared" ref="H118" si="68">IF(C118&gt;0,TEXT(C118,"100000000"),"")</f>
        <v/>
      </c>
      <c r="I118" s="225"/>
      <c r="J118" s="5" t="s">
        <v>39</v>
      </c>
      <c r="K118" s="6"/>
      <c r="L118" s="7" t="str">
        <f>IF(K118&gt;0,VLOOKUP(K118,男子登録情報!$J$1:$K$21,2,0),"")</f>
        <v/>
      </c>
      <c r="M118" s="408"/>
      <c r="N118" s="8" t="str">
        <f t="shared" si="54"/>
        <v/>
      </c>
      <c r="O118" s="9"/>
      <c r="P118" s="472"/>
      <c r="Q118" s="473"/>
      <c r="R118" s="474"/>
      <c r="S118" s="487"/>
      <c r="T118" s="487"/>
      <c r="U118" s="265"/>
      <c r="AJ118" s="238">
        <f t="shared" si="55"/>
        <v>0</v>
      </c>
      <c r="AK118" s="238" t="str">
        <f t="shared" si="56"/>
        <v>00000</v>
      </c>
    </row>
    <row r="119" spans="1:37" s="20" customFormat="1" ht="18" hidden="1" customHeight="1" thickBot="1">
      <c r="A119" s="476"/>
      <c r="B119" s="485"/>
      <c r="C119" s="471"/>
      <c r="D119" s="471"/>
      <c r="E119" s="471"/>
      <c r="F119" s="42" t="str">
        <f>IF(C118&gt;0,VLOOKUP(C118,男子登録情報!$A$1:$H$1688,5,0),"")</f>
        <v/>
      </c>
      <c r="G119" s="427"/>
      <c r="H119" s="427"/>
      <c r="I119" s="225"/>
      <c r="J119" s="10" t="s">
        <v>41</v>
      </c>
      <c r="K119" s="6"/>
      <c r="L119" s="7" t="str">
        <f>IF(K119&gt;0,VLOOKUP(K119,男子登録情報!$J$2:$K$21,2,0),"")</f>
        <v/>
      </c>
      <c r="M119" s="490"/>
      <c r="N119" s="8" t="str">
        <f t="shared" si="54"/>
        <v/>
      </c>
      <c r="O119" s="9"/>
      <c r="P119" s="478"/>
      <c r="Q119" s="479"/>
      <c r="R119" s="480"/>
      <c r="S119" s="488"/>
      <c r="T119" s="488"/>
      <c r="U119" s="265"/>
      <c r="AJ119" s="238">
        <f t="shared" si="55"/>
        <v>0</v>
      </c>
      <c r="AK119" s="238" t="str">
        <f t="shared" si="56"/>
        <v>00000</v>
      </c>
    </row>
    <row r="120" spans="1:37" s="20" customFormat="1" ht="18" hidden="1" customHeight="1" thickBot="1">
      <c r="A120" s="477"/>
      <c r="B120" s="486" t="s">
        <v>42</v>
      </c>
      <c r="C120" s="429"/>
      <c r="D120" s="43"/>
      <c r="E120" s="43"/>
      <c r="F120" s="44"/>
      <c r="G120" s="428"/>
      <c r="H120" s="428"/>
      <c r="I120" s="226"/>
      <c r="J120" s="11" t="s">
        <v>43</v>
      </c>
      <c r="K120" s="12"/>
      <c r="L120" s="13" t="str">
        <f>IF(K120&gt;0,VLOOKUP(K120,男子登録情報!$J$2:$K$21,2,0),"")</f>
        <v/>
      </c>
      <c r="M120" s="260"/>
      <c r="N120" s="8" t="str">
        <f t="shared" si="54"/>
        <v/>
      </c>
      <c r="O120" s="15"/>
      <c r="P120" s="481"/>
      <c r="Q120" s="482"/>
      <c r="R120" s="483"/>
      <c r="S120" s="489"/>
      <c r="T120" s="489"/>
      <c r="U120" s="265"/>
      <c r="AJ120" s="238">
        <f t="shared" si="55"/>
        <v>0</v>
      </c>
      <c r="AK120" s="238" t="str">
        <f t="shared" si="56"/>
        <v>00000</v>
      </c>
    </row>
    <row r="121" spans="1:37" s="20" customFormat="1" ht="18" hidden="1" customHeight="1" thickTop="1" thickBot="1">
      <c r="A121" s="475">
        <v>35</v>
      </c>
      <c r="B121" s="484" t="s">
        <v>44</v>
      </c>
      <c r="C121" s="470"/>
      <c r="D121" s="470" t="str">
        <f>IF(C121&gt;0,VLOOKUP(C121,男子登録情報!$A$1:$H$1688,3,0),"")</f>
        <v/>
      </c>
      <c r="E121" s="470" t="str">
        <f>IF(C121&gt;0,VLOOKUP(C121,男子登録情報!$A$1:$H$1688,4,0),"")</f>
        <v/>
      </c>
      <c r="F121" s="41" t="str">
        <f>IF(C121&gt;0,VLOOKUP(C121,男子登録情報!$A$1:$H$1688,8,0),"")</f>
        <v/>
      </c>
      <c r="G121" s="426" t="e">
        <f>IF(F122&gt;0,VLOOKUP(F122,男子登録情報!$N$2:$O$48,2,0),"")</f>
        <v>#N/A</v>
      </c>
      <c r="H121" s="426" t="str">
        <f t="shared" ref="H121" si="69">IF(C121&gt;0,TEXT(C121,"100000000"),"")</f>
        <v/>
      </c>
      <c r="I121" s="225"/>
      <c r="J121" s="5" t="s">
        <v>39</v>
      </c>
      <c r="K121" s="6"/>
      <c r="L121" s="7" t="str">
        <f>IF(K121&gt;0,VLOOKUP(K121,男子登録情報!$J$1:$K$21,2,0),"")</f>
        <v/>
      </c>
      <c r="M121" s="408"/>
      <c r="N121" s="8" t="str">
        <f t="shared" si="54"/>
        <v/>
      </c>
      <c r="O121" s="9"/>
      <c r="P121" s="472"/>
      <c r="Q121" s="473"/>
      <c r="R121" s="474"/>
      <c r="S121" s="487"/>
      <c r="T121" s="487"/>
      <c r="U121" s="265"/>
      <c r="AJ121" s="238">
        <f t="shared" si="55"/>
        <v>0</v>
      </c>
      <c r="AK121" s="238" t="str">
        <f t="shared" si="56"/>
        <v>00000</v>
      </c>
    </row>
    <row r="122" spans="1:37" s="20" customFormat="1" ht="18" hidden="1" customHeight="1" thickBot="1">
      <c r="A122" s="476"/>
      <c r="B122" s="485"/>
      <c r="C122" s="471"/>
      <c r="D122" s="471"/>
      <c r="E122" s="471"/>
      <c r="F122" s="42" t="str">
        <f>IF(C121&gt;0,VLOOKUP(C121,男子登録情報!$A$1:$H$1688,5,0),"")</f>
        <v/>
      </c>
      <c r="G122" s="427"/>
      <c r="H122" s="427"/>
      <c r="I122" s="225"/>
      <c r="J122" s="10" t="s">
        <v>41</v>
      </c>
      <c r="K122" s="6"/>
      <c r="L122" s="7" t="str">
        <f>IF(K122&gt;0,VLOOKUP(K122,男子登録情報!$J$2:$K$21,2,0),"")</f>
        <v/>
      </c>
      <c r="M122" s="490"/>
      <c r="N122" s="8" t="str">
        <f t="shared" si="54"/>
        <v/>
      </c>
      <c r="O122" s="9"/>
      <c r="P122" s="478"/>
      <c r="Q122" s="479"/>
      <c r="R122" s="480"/>
      <c r="S122" s="488"/>
      <c r="T122" s="488"/>
      <c r="U122" s="265"/>
      <c r="AJ122" s="238">
        <f t="shared" si="55"/>
        <v>0</v>
      </c>
      <c r="AK122" s="238" t="str">
        <f t="shared" si="56"/>
        <v>00000</v>
      </c>
    </row>
    <row r="123" spans="1:37" s="20" customFormat="1" ht="18" hidden="1" customHeight="1" thickBot="1">
      <c r="A123" s="477"/>
      <c r="B123" s="486" t="s">
        <v>42</v>
      </c>
      <c r="C123" s="429"/>
      <c r="D123" s="43"/>
      <c r="E123" s="43"/>
      <c r="F123" s="44"/>
      <c r="G123" s="428"/>
      <c r="H123" s="428"/>
      <c r="I123" s="226"/>
      <c r="J123" s="11" t="s">
        <v>43</v>
      </c>
      <c r="K123" s="12"/>
      <c r="L123" s="13" t="str">
        <f>IF(K123&gt;0,VLOOKUP(K123,男子登録情報!$J$2:$K$21,2,0),"")</f>
        <v/>
      </c>
      <c r="M123" s="260"/>
      <c r="N123" s="8" t="str">
        <f t="shared" si="54"/>
        <v/>
      </c>
      <c r="O123" s="15"/>
      <c r="P123" s="481"/>
      <c r="Q123" s="482"/>
      <c r="R123" s="483"/>
      <c r="S123" s="489"/>
      <c r="T123" s="489"/>
      <c r="U123" s="265"/>
      <c r="AJ123" s="238">
        <f t="shared" si="55"/>
        <v>0</v>
      </c>
      <c r="AK123" s="238" t="str">
        <f t="shared" si="56"/>
        <v>00000</v>
      </c>
    </row>
    <row r="124" spans="1:37" s="20" customFormat="1" ht="18" hidden="1" customHeight="1" thickTop="1" thickBot="1">
      <c r="A124" s="475">
        <v>36</v>
      </c>
      <c r="B124" s="484" t="s">
        <v>44</v>
      </c>
      <c r="C124" s="470"/>
      <c r="D124" s="470" t="str">
        <f>IF(C124&gt;0,VLOOKUP(C124,男子登録情報!$A$1:$H$1688,3,0),"")</f>
        <v/>
      </c>
      <c r="E124" s="470" t="str">
        <f>IF(C124&gt;0,VLOOKUP(C124,男子登録情報!$A$1:$H$1688,4,0),"")</f>
        <v/>
      </c>
      <c r="F124" s="41" t="str">
        <f>IF(C124&gt;0,VLOOKUP(C124,男子登録情報!$A$1:$H$1688,8,0),"")</f>
        <v/>
      </c>
      <c r="G124" s="426" t="e">
        <f>IF(F125&gt;0,VLOOKUP(F125,男子登録情報!$N$2:$O$48,2,0),"")</f>
        <v>#N/A</v>
      </c>
      <c r="H124" s="426" t="str">
        <f t="shared" ref="H124" si="70">IF(C124&gt;0,TEXT(C124,"100000000"),"")</f>
        <v/>
      </c>
      <c r="I124" s="225"/>
      <c r="J124" s="5" t="s">
        <v>39</v>
      </c>
      <c r="K124" s="6"/>
      <c r="L124" s="7" t="str">
        <f>IF(K124&gt;0,VLOOKUP(K124,男子登録情報!$J$1:$K$21,2,0),"")</f>
        <v/>
      </c>
      <c r="M124" s="408"/>
      <c r="N124" s="8" t="str">
        <f t="shared" si="54"/>
        <v/>
      </c>
      <c r="O124" s="9"/>
      <c r="P124" s="472"/>
      <c r="Q124" s="473"/>
      <c r="R124" s="474"/>
      <c r="S124" s="487"/>
      <c r="T124" s="487"/>
      <c r="U124" s="265"/>
      <c r="AJ124" s="238">
        <f t="shared" si="55"/>
        <v>0</v>
      </c>
      <c r="AK124" s="238" t="str">
        <f t="shared" si="56"/>
        <v>00000</v>
      </c>
    </row>
    <row r="125" spans="1:37" s="20" customFormat="1" ht="18" hidden="1" customHeight="1" thickBot="1">
      <c r="A125" s="476"/>
      <c r="B125" s="485"/>
      <c r="C125" s="471"/>
      <c r="D125" s="471"/>
      <c r="E125" s="471"/>
      <c r="F125" s="42" t="str">
        <f>IF(C124&gt;0,VLOOKUP(C124,男子登録情報!$A$1:$H$1688,5,0),"")</f>
        <v/>
      </c>
      <c r="G125" s="427"/>
      <c r="H125" s="427"/>
      <c r="I125" s="225"/>
      <c r="J125" s="10" t="s">
        <v>41</v>
      </c>
      <c r="K125" s="6"/>
      <c r="L125" s="7" t="str">
        <f>IF(K125&gt;0,VLOOKUP(K125,男子登録情報!$J$2:$K$21,2,0),"")</f>
        <v/>
      </c>
      <c r="M125" s="490"/>
      <c r="N125" s="8" t="str">
        <f t="shared" si="54"/>
        <v/>
      </c>
      <c r="O125" s="9"/>
      <c r="P125" s="478"/>
      <c r="Q125" s="479"/>
      <c r="R125" s="480"/>
      <c r="S125" s="488"/>
      <c r="T125" s="488"/>
      <c r="U125" s="265"/>
      <c r="AJ125" s="238">
        <f t="shared" si="55"/>
        <v>0</v>
      </c>
      <c r="AK125" s="238" t="str">
        <f t="shared" si="56"/>
        <v>00000</v>
      </c>
    </row>
    <row r="126" spans="1:37" s="20" customFormat="1" ht="18" hidden="1" customHeight="1" thickBot="1">
      <c r="A126" s="477"/>
      <c r="B126" s="486" t="s">
        <v>42</v>
      </c>
      <c r="C126" s="429"/>
      <c r="D126" s="43"/>
      <c r="E126" s="43"/>
      <c r="F126" s="44"/>
      <c r="G126" s="428"/>
      <c r="H126" s="428"/>
      <c r="I126" s="226"/>
      <c r="J126" s="11" t="s">
        <v>43</v>
      </c>
      <c r="K126" s="12"/>
      <c r="L126" s="13" t="str">
        <f>IF(K126&gt;0,VLOOKUP(K126,男子登録情報!$J$2:$K$21,2,0),"")</f>
        <v/>
      </c>
      <c r="M126" s="260"/>
      <c r="N126" s="8" t="str">
        <f t="shared" si="54"/>
        <v/>
      </c>
      <c r="O126" s="15"/>
      <c r="P126" s="481"/>
      <c r="Q126" s="482"/>
      <c r="R126" s="483"/>
      <c r="S126" s="489"/>
      <c r="T126" s="489"/>
      <c r="U126" s="265"/>
      <c r="AJ126" s="238">
        <f t="shared" si="55"/>
        <v>0</v>
      </c>
      <c r="AK126" s="238" t="str">
        <f t="shared" si="56"/>
        <v>00000</v>
      </c>
    </row>
    <row r="127" spans="1:37" s="20" customFormat="1" ht="18" hidden="1" customHeight="1" thickTop="1" thickBot="1">
      <c r="A127" s="475">
        <v>37</v>
      </c>
      <c r="B127" s="484" t="s">
        <v>44</v>
      </c>
      <c r="C127" s="470"/>
      <c r="D127" s="470" t="str">
        <f>IF(C127&gt;0,VLOOKUP(C127,男子登録情報!$A$1:$H$1688,3,0),"")</f>
        <v/>
      </c>
      <c r="E127" s="470" t="str">
        <f>IF(C127&gt;0,VLOOKUP(C127,男子登録情報!$A$1:$H$1688,4,0),"")</f>
        <v/>
      </c>
      <c r="F127" s="41" t="str">
        <f>IF(C127&gt;0,VLOOKUP(C127,男子登録情報!$A$1:$H$1688,8,0),"")</f>
        <v/>
      </c>
      <c r="G127" s="426" t="e">
        <f>IF(F128&gt;0,VLOOKUP(F128,男子登録情報!$N$2:$O$48,2,0),"")</f>
        <v>#N/A</v>
      </c>
      <c r="H127" s="426" t="str">
        <f t="shared" ref="H127" si="71">IF(C127&gt;0,TEXT(C127,"100000000"),"")</f>
        <v/>
      </c>
      <c r="I127" s="225"/>
      <c r="J127" s="5" t="s">
        <v>39</v>
      </c>
      <c r="K127" s="6"/>
      <c r="L127" s="7" t="str">
        <f>IF(K127&gt;0,VLOOKUP(K127,男子登録情報!$J$1:$K$21,2,0),"")</f>
        <v/>
      </c>
      <c r="M127" s="408"/>
      <c r="N127" s="8" t="str">
        <f t="shared" si="54"/>
        <v/>
      </c>
      <c r="O127" s="9"/>
      <c r="P127" s="472"/>
      <c r="Q127" s="473"/>
      <c r="R127" s="474"/>
      <c r="S127" s="487"/>
      <c r="T127" s="487"/>
      <c r="U127" s="265"/>
      <c r="AJ127" s="238">
        <f t="shared" si="55"/>
        <v>0</v>
      </c>
      <c r="AK127" s="238" t="str">
        <f t="shared" si="56"/>
        <v>00000</v>
      </c>
    </row>
    <row r="128" spans="1:37" s="20" customFormat="1" ht="18" hidden="1" customHeight="1" thickBot="1">
      <c r="A128" s="476"/>
      <c r="B128" s="485"/>
      <c r="C128" s="471"/>
      <c r="D128" s="471"/>
      <c r="E128" s="471"/>
      <c r="F128" s="42" t="str">
        <f>IF(C127&gt;0,VLOOKUP(C127,男子登録情報!$A$1:$H$1688,5,0),"")</f>
        <v/>
      </c>
      <c r="G128" s="427"/>
      <c r="H128" s="427"/>
      <c r="I128" s="225"/>
      <c r="J128" s="10" t="s">
        <v>41</v>
      </c>
      <c r="K128" s="6"/>
      <c r="L128" s="7" t="str">
        <f>IF(K128&gt;0,VLOOKUP(K128,男子登録情報!$J$2:$K$21,2,0),"")</f>
        <v/>
      </c>
      <c r="M128" s="490"/>
      <c r="N128" s="8" t="str">
        <f t="shared" si="54"/>
        <v/>
      </c>
      <c r="O128" s="9"/>
      <c r="P128" s="478"/>
      <c r="Q128" s="479"/>
      <c r="R128" s="480"/>
      <c r="S128" s="488"/>
      <c r="T128" s="488"/>
      <c r="U128" s="265"/>
      <c r="AJ128" s="238">
        <f t="shared" si="55"/>
        <v>0</v>
      </c>
      <c r="AK128" s="238" t="str">
        <f t="shared" si="56"/>
        <v>00000</v>
      </c>
    </row>
    <row r="129" spans="1:37" s="20" customFormat="1" ht="18" hidden="1" customHeight="1" thickBot="1">
      <c r="A129" s="477"/>
      <c r="B129" s="486" t="s">
        <v>42</v>
      </c>
      <c r="C129" s="429"/>
      <c r="D129" s="43"/>
      <c r="E129" s="43"/>
      <c r="F129" s="44"/>
      <c r="G129" s="428"/>
      <c r="H129" s="428"/>
      <c r="I129" s="226"/>
      <c r="J129" s="11" t="s">
        <v>43</v>
      </c>
      <c r="K129" s="12"/>
      <c r="L129" s="13" t="str">
        <f>IF(K129&gt;0,VLOOKUP(K129,男子登録情報!$J$2:$K$21,2,0),"")</f>
        <v/>
      </c>
      <c r="M129" s="260"/>
      <c r="N129" s="8" t="str">
        <f t="shared" si="54"/>
        <v/>
      </c>
      <c r="O129" s="15"/>
      <c r="P129" s="481"/>
      <c r="Q129" s="482"/>
      <c r="R129" s="483"/>
      <c r="S129" s="489"/>
      <c r="T129" s="489"/>
      <c r="U129" s="265"/>
      <c r="AJ129" s="238">
        <f t="shared" si="55"/>
        <v>0</v>
      </c>
      <c r="AK129" s="238" t="str">
        <f t="shared" si="56"/>
        <v>00000</v>
      </c>
    </row>
    <row r="130" spans="1:37" s="20" customFormat="1" ht="18" hidden="1" customHeight="1" thickTop="1" thickBot="1">
      <c r="A130" s="475">
        <v>38</v>
      </c>
      <c r="B130" s="484" t="s">
        <v>44</v>
      </c>
      <c r="C130" s="470"/>
      <c r="D130" s="470" t="str">
        <f>IF(C130&gt;0,VLOOKUP(C130,男子登録情報!$A$1:$H$1688,3,0),"")</f>
        <v/>
      </c>
      <c r="E130" s="470" t="str">
        <f>IF(C130&gt;0,VLOOKUP(C130,男子登録情報!$A$1:$H$1688,4,0),"")</f>
        <v/>
      </c>
      <c r="F130" s="41" t="str">
        <f>IF(C130&gt;0,VLOOKUP(C130,男子登録情報!$A$1:$H$1688,8,0),"")</f>
        <v/>
      </c>
      <c r="G130" s="426" t="e">
        <f>IF(F131&gt;0,VLOOKUP(F131,男子登録情報!$N$2:$O$48,2,0),"")</f>
        <v>#N/A</v>
      </c>
      <c r="H130" s="426" t="str">
        <f t="shared" ref="H130" si="72">IF(C130&gt;0,TEXT(C130,"100000000"),"")</f>
        <v/>
      </c>
      <c r="I130" s="225"/>
      <c r="J130" s="5" t="s">
        <v>39</v>
      </c>
      <c r="K130" s="6"/>
      <c r="L130" s="7" t="str">
        <f>IF(K130&gt;0,VLOOKUP(K130,男子登録情報!$J$1:$K$21,2,0),"")</f>
        <v/>
      </c>
      <c r="M130" s="408"/>
      <c r="N130" s="8" t="str">
        <f t="shared" si="54"/>
        <v/>
      </c>
      <c r="O130" s="9"/>
      <c r="P130" s="472"/>
      <c r="Q130" s="473"/>
      <c r="R130" s="474"/>
      <c r="S130" s="487"/>
      <c r="T130" s="487"/>
      <c r="U130" s="265"/>
      <c r="AJ130" s="238">
        <f t="shared" si="55"/>
        <v>0</v>
      </c>
      <c r="AK130" s="238" t="str">
        <f t="shared" si="56"/>
        <v>00000</v>
      </c>
    </row>
    <row r="131" spans="1:37" s="20" customFormat="1" ht="18" hidden="1" customHeight="1" thickBot="1">
      <c r="A131" s="476"/>
      <c r="B131" s="485"/>
      <c r="C131" s="471"/>
      <c r="D131" s="471"/>
      <c r="E131" s="471"/>
      <c r="F131" s="42" t="str">
        <f>IF(C130&gt;0,VLOOKUP(C130,男子登録情報!$A$1:$H$1688,5,0),"")</f>
        <v/>
      </c>
      <c r="G131" s="427"/>
      <c r="H131" s="427"/>
      <c r="I131" s="225"/>
      <c r="J131" s="10" t="s">
        <v>41</v>
      </c>
      <c r="K131" s="6"/>
      <c r="L131" s="7" t="str">
        <f>IF(K131&gt;0,VLOOKUP(K131,男子登録情報!$J$2:$K$21,2,0),"")</f>
        <v/>
      </c>
      <c r="M131" s="490"/>
      <c r="N131" s="8" t="str">
        <f t="shared" si="54"/>
        <v/>
      </c>
      <c r="O131" s="9"/>
      <c r="P131" s="478"/>
      <c r="Q131" s="479"/>
      <c r="R131" s="480"/>
      <c r="S131" s="488"/>
      <c r="T131" s="488"/>
      <c r="U131" s="265"/>
      <c r="AJ131" s="238">
        <f t="shared" si="55"/>
        <v>0</v>
      </c>
      <c r="AK131" s="238" t="str">
        <f t="shared" si="56"/>
        <v>00000</v>
      </c>
    </row>
    <row r="132" spans="1:37" s="20" customFormat="1" ht="18" hidden="1" customHeight="1" thickBot="1">
      <c r="A132" s="477"/>
      <c r="B132" s="486" t="s">
        <v>42</v>
      </c>
      <c r="C132" s="429"/>
      <c r="D132" s="43"/>
      <c r="E132" s="43"/>
      <c r="F132" s="44"/>
      <c r="G132" s="428"/>
      <c r="H132" s="428"/>
      <c r="I132" s="226"/>
      <c r="J132" s="11" t="s">
        <v>43</v>
      </c>
      <c r="K132" s="12"/>
      <c r="L132" s="13" t="str">
        <f>IF(K132&gt;0,VLOOKUP(K132,男子登録情報!$J$2:$K$21,2,0),"")</f>
        <v/>
      </c>
      <c r="M132" s="260"/>
      <c r="N132" s="8" t="str">
        <f t="shared" si="54"/>
        <v/>
      </c>
      <c r="O132" s="15"/>
      <c r="P132" s="481"/>
      <c r="Q132" s="482"/>
      <c r="R132" s="483"/>
      <c r="S132" s="489"/>
      <c r="T132" s="489"/>
      <c r="U132" s="265"/>
      <c r="AJ132" s="238">
        <f t="shared" si="55"/>
        <v>0</v>
      </c>
      <c r="AK132" s="238" t="str">
        <f t="shared" si="56"/>
        <v>00000</v>
      </c>
    </row>
    <row r="133" spans="1:37" s="20" customFormat="1" ht="18" hidden="1" customHeight="1" thickTop="1" thickBot="1">
      <c r="A133" s="475">
        <v>39</v>
      </c>
      <c r="B133" s="484" t="s">
        <v>44</v>
      </c>
      <c r="C133" s="470"/>
      <c r="D133" s="470" t="str">
        <f>IF(C133&gt;0,VLOOKUP(C133,男子登録情報!$A$1:$H$1688,3,0),"")</f>
        <v/>
      </c>
      <c r="E133" s="470" t="str">
        <f>IF(C133&gt;0,VLOOKUP(C133,男子登録情報!$A$1:$H$1688,4,0),"")</f>
        <v/>
      </c>
      <c r="F133" s="41" t="str">
        <f>IF(C133&gt;0,VLOOKUP(C133,男子登録情報!$A$1:$H$1688,8,0),"")</f>
        <v/>
      </c>
      <c r="G133" s="426" t="e">
        <f>IF(F134&gt;0,VLOOKUP(F134,男子登録情報!$N$2:$O$48,2,0),"")</f>
        <v>#N/A</v>
      </c>
      <c r="H133" s="426" t="str">
        <f t="shared" ref="H133" si="73">IF(C133&gt;0,TEXT(C133,"100000000"),"")</f>
        <v/>
      </c>
      <c r="I133" s="225"/>
      <c r="J133" s="5" t="s">
        <v>39</v>
      </c>
      <c r="K133" s="6"/>
      <c r="L133" s="7" t="str">
        <f>IF(K133&gt;0,VLOOKUP(K133,男子登録情報!$J$1:$K$21,2,0),"")</f>
        <v/>
      </c>
      <c r="M133" s="408"/>
      <c r="N133" s="8" t="str">
        <f t="shared" si="54"/>
        <v/>
      </c>
      <c r="O133" s="9"/>
      <c r="P133" s="472"/>
      <c r="Q133" s="473"/>
      <c r="R133" s="474"/>
      <c r="S133" s="487"/>
      <c r="T133" s="487"/>
      <c r="U133" s="265"/>
      <c r="AJ133" s="238">
        <f t="shared" si="55"/>
        <v>0</v>
      </c>
      <c r="AK133" s="238" t="str">
        <f t="shared" si="56"/>
        <v>00000</v>
      </c>
    </row>
    <row r="134" spans="1:37" s="20" customFormat="1" ht="18" hidden="1" customHeight="1" thickBot="1">
      <c r="A134" s="476"/>
      <c r="B134" s="485"/>
      <c r="C134" s="471"/>
      <c r="D134" s="471"/>
      <c r="E134" s="471"/>
      <c r="F134" s="42" t="str">
        <f>IF(C133&gt;0,VLOOKUP(C133,男子登録情報!$A$1:$H$1688,5,0),"")</f>
        <v/>
      </c>
      <c r="G134" s="427"/>
      <c r="H134" s="427"/>
      <c r="I134" s="225"/>
      <c r="J134" s="10" t="s">
        <v>41</v>
      </c>
      <c r="K134" s="6"/>
      <c r="L134" s="7" t="str">
        <f>IF(K134&gt;0,VLOOKUP(K134,男子登録情報!$J$2:$K$21,2,0),"")</f>
        <v/>
      </c>
      <c r="M134" s="490"/>
      <c r="N134" s="8" t="str">
        <f t="shared" si="54"/>
        <v/>
      </c>
      <c r="O134" s="9"/>
      <c r="P134" s="478"/>
      <c r="Q134" s="479"/>
      <c r="R134" s="480"/>
      <c r="S134" s="488"/>
      <c r="T134" s="488"/>
      <c r="U134" s="265"/>
      <c r="AJ134" s="238">
        <f t="shared" si="55"/>
        <v>0</v>
      </c>
      <c r="AK134" s="238" t="str">
        <f t="shared" si="56"/>
        <v>00000</v>
      </c>
    </row>
    <row r="135" spans="1:37" s="20" customFormat="1" ht="18" hidden="1" customHeight="1" thickBot="1">
      <c r="A135" s="477"/>
      <c r="B135" s="486" t="s">
        <v>42</v>
      </c>
      <c r="C135" s="429"/>
      <c r="D135" s="43"/>
      <c r="E135" s="43"/>
      <c r="F135" s="44"/>
      <c r="G135" s="428"/>
      <c r="H135" s="428"/>
      <c r="I135" s="226"/>
      <c r="J135" s="11" t="s">
        <v>43</v>
      </c>
      <c r="K135" s="12"/>
      <c r="L135" s="13" t="str">
        <f>IF(K135&gt;0,VLOOKUP(K135,男子登録情報!$J$2:$K$21,2,0),"")</f>
        <v/>
      </c>
      <c r="M135" s="260"/>
      <c r="N135" s="8" t="str">
        <f t="shared" si="54"/>
        <v/>
      </c>
      <c r="O135" s="15"/>
      <c r="P135" s="481"/>
      <c r="Q135" s="482"/>
      <c r="R135" s="483"/>
      <c r="S135" s="489"/>
      <c r="T135" s="489"/>
      <c r="U135" s="265"/>
      <c r="AJ135" s="238">
        <f t="shared" si="55"/>
        <v>0</v>
      </c>
      <c r="AK135" s="238" t="str">
        <f t="shared" si="56"/>
        <v>00000</v>
      </c>
    </row>
    <row r="136" spans="1:37" s="20" customFormat="1" ht="18" hidden="1" customHeight="1" thickTop="1" thickBot="1">
      <c r="A136" s="475">
        <v>40</v>
      </c>
      <c r="B136" s="484" t="s">
        <v>44</v>
      </c>
      <c r="C136" s="470"/>
      <c r="D136" s="470" t="str">
        <f>IF(C136&gt;0,VLOOKUP(C136,男子登録情報!$A$1:$H$1688,3,0),"")</f>
        <v/>
      </c>
      <c r="E136" s="470" t="str">
        <f>IF(C136&gt;0,VLOOKUP(C136,男子登録情報!$A$1:$H$1688,4,0),"")</f>
        <v/>
      </c>
      <c r="F136" s="41" t="str">
        <f>IF(C136&gt;0,VLOOKUP(C136,男子登録情報!$A$1:$H$1688,8,0),"")</f>
        <v/>
      </c>
      <c r="G136" s="426" t="e">
        <f>IF(F137&gt;0,VLOOKUP(F137,男子登録情報!$N$2:$O$48,2,0),"")</f>
        <v>#N/A</v>
      </c>
      <c r="H136" s="426" t="str">
        <f t="shared" ref="H136" si="74">IF(C136&gt;0,TEXT(C136,"100000000"),"")</f>
        <v/>
      </c>
      <c r="I136" s="225"/>
      <c r="J136" s="5" t="s">
        <v>39</v>
      </c>
      <c r="K136" s="6"/>
      <c r="L136" s="7" t="str">
        <f>IF(K136&gt;0,VLOOKUP(K136,男子登録情報!$J$1:$K$21,2,0),"")</f>
        <v/>
      </c>
      <c r="M136" s="408"/>
      <c r="N136" s="8" t="str">
        <f t="shared" si="54"/>
        <v/>
      </c>
      <c r="O136" s="9"/>
      <c r="P136" s="472"/>
      <c r="Q136" s="473"/>
      <c r="R136" s="474"/>
      <c r="S136" s="487"/>
      <c r="T136" s="487"/>
      <c r="U136" s="265"/>
      <c r="AJ136" s="238">
        <f t="shared" si="55"/>
        <v>0</v>
      </c>
      <c r="AK136" s="238" t="str">
        <f t="shared" si="56"/>
        <v>00000</v>
      </c>
    </row>
    <row r="137" spans="1:37" s="20" customFormat="1" ht="18" hidden="1" customHeight="1" thickBot="1">
      <c r="A137" s="476"/>
      <c r="B137" s="485"/>
      <c r="C137" s="471"/>
      <c r="D137" s="471"/>
      <c r="E137" s="471"/>
      <c r="F137" s="42" t="str">
        <f>IF(C136&gt;0,VLOOKUP(C136,男子登録情報!$A$1:$H$1688,5,0),"")</f>
        <v/>
      </c>
      <c r="G137" s="427"/>
      <c r="H137" s="427"/>
      <c r="I137" s="225"/>
      <c r="J137" s="10" t="s">
        <v>41</v>
      </c>
      <c r="K137" s="6"/>
      <c r="L137" s="7" t="str">
        <f>IF(K137&gt;0,VLOOKUP(K137,男子登録情報!$J$2:$K$21,2,0),"")</f>
        <v/>
      </c>
      <c r="M137" s="490"/>
      <c r="N137" s="8" t="str">
        <f t="shared" si="54"/>
        <v/>
      </c>
      <c r="O137" s="9"/>
      <c r="P137" s="478"/>
      <c r="Q137" s="479"/>
      <c r="R137" s="480"/>
      <c r="S137" s="488"/>
      <c r="T137" s="488"/>
      <c r="U137" s="265"/>
      <c r="AJ137" s="238">
        <f t="shared" si="55"/>
        <v>0</v>
      </c>
      <c r="AK137" s="238" t="str">
        <f t="shared" si="56"/>
        <v>00000</v>
      </c>
    </row>
    <row r="138" spans="1:37" s="20" customFormat="1" ht="18" hidden="1" customHeight="1" thickBot="1">
      <c r="A138" s="477"/>
      <c r="B138" s="486" t="s">
        <v>42</v>
      </c>
      <c r="C138" s="429"/>
      <c r="D138" s="43"/>
      <c r="E138" s="43"/>
      <c r="F138" s="44"/>
      <c r="G138" s="428"/>
      <c r="H138" s="428"/>
      <c r="I138" s="226"/>
      <c r="J138" s="11" t="s">
        <v>43</v>
      </c>
      <c r="K138" s="12"/>
      <c r="L138" s="13" t="str">
        <f>IF(K138&gt;0,VLOOKUP(K138,男子登録情報!$J$2:$K$21,2,0),"")</f>
        <v/>
      </c>
      <c r="M138" s="260"/>
      <c r="N138" s="8" t="str">
        <f t="shared" si="54"/>
        <v/>
      </c>
      <c r="O138" s="15"/>
      <c r="P138" s="481"/>
      <c r="Q138" s="482"/>
      <c r="R138" s="483"/>
      <c r="S138" s="489"/>
      <c r="T138" s="489"/>
      <c r="U138" s="265"/>
      <c r="AJ138" s="238">
        <f t="shared" si="55"/>
        <v>0</v>
      </c>
      <c r="AK138" s="238" t="str">
        <f t="shared" si="56"/>
        <v>00000</v>
      </c>
    </row>
    <row r="139" spans="1:37" s="20" customFormat="1" ht="18" hidden="1" customHeight="1" thickTop="1" thickBot="1">
      <c r="A139" s="475">
        <v>41</v>
      </c>
      <c r="B139" s="484" t="s">
        <v>44</v>
      </c>
      <c r="C139" s="470"/>
      <c r="D139" s="470" t="str">
        <f>IF(C139&gt;0,VLOOKUP(C139,男子登録情報!$A$1:$H$1688,3,0),"")</f>
        <v/>
      </c>
      <c r="E139" s="470" t="str">
        <f>IF(C139&gt;0,VLOOKUP(C139,男子登録情報!$A$1:$H$1688,4,0),"")</f>
        <v/>
      </c>
      <c r="F139" s="41" t="str">
        <f>IF(C139&gt;0,VLOOKUP(C139,男子登録情報!$A$1:$H$1688,8,0),"")</f>
        <v/>
      </c>
      <c r="G139" s="426" t="e">
        <f>IF(F140&gt;0,VLOOKUP(F140,男子登録情報!$N$2:$O$48,2,0),"")</f>
        <v>#N/A</v>
      </c>
      <c r="H139" s="426" t="str">
        <f t="shared" ref="H139" si="75">IF(C139&gt;0,TEXT(C139,"100000000"),"")</f>
        <v/>
      </c>
      <c r="I139" s="225"/>
      <c r="J139" s="5" t="s">
        <v>39</v>
      </c>
      <c r="K139" s="6"/>
      <c r="L139" s="7" t="str">
        <f>IF(K139&gt;0,VLOOKUP(K139,男子登録情報!$J$1:$K$21,2,0),"")</f>
        <v/>
      </c>
      <c r="M139" s="408"/>
      <c r="N139" s="8" t="str">
        <f t="shared" si="54"/>
        <v/>
      </c>
      <c r="O139" s="9"/>
      <c r="P139" s="472"/>
      <c r="Q139" s="473"/>
      <c r="R139" s="474"/>
      <c r="S139" s="487"/>
      <c r="T139" s="487"/>
      <c r="U139" s="265"/>
      <c r="AJ139" s="238">
        <f t="shared" si="55"/>
        <v>0</v>
      </c>
      <c r="AK139" s="238" t="str">
        <f t="shared" si="56"/>
        <v>00000</v>
      </c>
    </row>
    <row r="140" spans="1:37" s="20" customFormat="1" ht="18" hidden="1" customHeight="1" thickBot="1">
      <c r="A140" s="476"/>
      <c r="B140" s="485"/>
      <c r="C140" s="471"/>
      <c r="D140" s="471"/>
      <c r="E140" s="471"/>
      <c r="F140" s="42" t="str">
        <f>IF(C139&gt;0,VLOOKUP(C139,男子登録情報!$A$1:$H$1688,5,0),"")</f>
        <v/>
      </c>
      <c r="G140" s="427"/>
      <c r="H140" s="427"/>
      <c r="I140" s="225"/>
      <c r="J140" s="10" t="s">
        <v>41</v>
      </c>
      <c r="K140" s="6"/>
      <c r="L140" s="7" t="str">
        <f>IF(K140&gt;0,VLOOKUP(K140,男子登録情報!$J$2:$K$21,2,0),"")</f>
        <v/>
      </c>
      <c r="M140" s="490"/>
      <c r="N140" s="8" t="str">
        <f t="shared" si="54"/>
        <v/>
      </c>
      <c r="O140" s="9"/>
      <c r="P140" s="478"/>
      <c r="Q140" s="479"/>
      <c r="R140" s="480"/>
      <c r="S140" s="488"/>
      <c r="T140" s="488"/>
      <c r="U140" s="265"/>
      <c r="AJ140" s="238">
        <f t="shared" si="55"/>
        <v>0</v>
      </c>
      <c r="AK140" s="238" t="str">
        <f t="shared" si="56"/>
        <v>00000</v>
      </c>
    </row>
    <row r="141" spans="1:37" s="20" customFormat="1" ht="18" hidden="1" customHeight="1" thickBot="1">
      <c r="A141" s="477"/>
      <c r="B141" s="486" t="s">
        <v>42</v>
      </c>
      <c r="C141" s="429"/>
      <c r="D141" s="43"/>
      <c r="E141" s="43"/>
      <c r="F141" s="44"/>
      <c r="G141" s="428"/>
      <c r="H141" s="428"/>
      <c r="I141" s="226"/>
      <c r="J141" s="11" t="s">
        <v>43</v>
      </c>
      <c r="K141" s="12"/>
      <c r="L141" s="13" t="str">
        <f>IF(K141&gt;0,VLOOKUP(K141,男子登録情報!$J$2:$K$21,2,0),"")</f>
        <v/>
      </c>
      <c r="M141" s="260"/>
      <c r="N141" s="8" t="str">
        <f t="shared" si="54"/>
        <v/>
      </c>
      <c r="O141" s="15"/>
      <c r="P141" s="481"/>
      <c r="Q141" s="482"/>
      <c r="R141" s="483"/>
      <c r="S141" s="489"/>
      <c r="T141" s="489"/>
      <c r="U141" s="265"/>
      <c r="AJ141" s="238">
        <f t="shared" si="55"/>
        <v>0</v>
      </c>
      <c r="AK141" s="238" t="str">
        <f t="shared" si="56"/>
        <v>00000</v>
      </c>
    </row>
    <row r="142" spans="1:37" s="20" customFormat="1" ht="18" hidden="1" customHeight="1" thickTop="1" thickBot="1">
      <c r="A142" s="475">
        <v>42</v>
      </c>
      <c r="B142" s="484" t="s">
        <v>44</v>
      </c>
      <c r="C142" s="470"/>
      <c r="D142" s="470" t="str">
        <f>IF(C142&gt;0,VLOOKUP(C142,男子登録情報!$A$1:$H$1688,3,0),"")</f>
        <v/>
      </c>
      <c r="E142" s="470" t="str">
        <f>IF(C142&gt;0,VLOOKUP(C142,男子登録情報!$A$1:$H$1688,4,0),"")</f>
        <v/>
      </c>
      <c r="F142" s="41" t="str">
        <f>IF(C142&gt;0,VLOOKUP(C142,男子登録情報!$A$1:$H$1688,8,0),"")</f>
        <v/>
      </c>
      <c r="G142" s="426" t="e">
        <f>IF(F143&gt;0,VLOOKUP(F143,男子登録情報!$N$2:$O$48,2,0),"")</f>
        <v>#N/A</v>
      </c>
      <c r="H142" s="426" t="str">
        <f t="shared" ref="H142" si="76">IF(C142&gt;0,TEXT(C142,"100000000"),"")</f>
        <v/>
      </c>
      <c r="I142" s="225"/>
      <c r="J142" s="5" t="s">
        <v>39</v>
      </c>
      <c r="K142" s="6"/>
      <c r="L142" s="7" t="str">
        <f>IF(K142&gt;0,VLOOKUP(K142,男子登録情報!$J$1:$K$21,2,0),"")</f>
        <v/>
      </c>
      <c r="M142" s="408"/>
      <c r="N142" s="8" t="str">
        <f t="shared" si="54"/>
        <v/>
      </c>
      <c r="O142" s="9"/>
      <c r="P142" s="472"/>
      <c r="Q142" s="473"/>
      <c r="R142" s="474"/>
      <c r="S142" s="487"/>
      <c r="T142" s="487"/>
      <c r="U142" s="265"/>
      <c r="AJ142" s="238">
        <f t="shared" si="55"/>
        <v>0</v>
      </c>
      <c r="AK142" s="238" t="str">
        <f t="shared" si="56"/>
        <v>00000</v>
      </c>
    </row>
    <row r="143" spans="1:37" s="20" customFormat="1" ht="18" hidden="1" customHeight="1" thickBot="1">
      <c r="A143" s="476"/>
      <c r="B143" s="485"/>
      <c r="C143" s="471"/>
      <c r="D143" s="471"/>
      <c r="E143" s="471"/>
      <c r="F143" s="42" t="str">
        <f>IF(C142&gt;0,VLOOKUP(C142,男子登録情報!$A$1:$H$1688,5,0),"")</f>
        <v/>
      </c>
      <c r="G143" s="427"/>
      <c r="H143" s="427"/>
      <c r="I143" s="225"/>
      <c r="J143" s="10" t="s">
        <v>41</v>
      </c>
      <c r="K143" s="6"/>
      <c r="L143" s="7" t="str">
        <f>IF(K143&gt;0,VLOOKUP(K143,男子登録情報!$J$2:$K$21,2,0),"")</f>
        <v/>
      </c>
      <c r="M143" s="490"/>
      <c r="N143" s="8" t="str">
        <f t="shared" si="54"/>
        <v/>
      </c>
      <c r="O143" s="9"/>
      <c r="P143" s="478"/>
      <c r="Q143" s="479"/>
      <c r="R143" s="480"/>
      <c r="S143" s="488"/>
      <c r="T143" s="488"/>
      <c r="U143" s="265"/>
      <c r="AJ143" s="238">
        <f t="shared" si="55"/>
        <v>0</v>
      </c>
      <c r="AK143" s="238" t="str">
        <f t="shared" si="56"/>
        <v>00000</v>
      </c>
    </row>
    <row r="144" spans="1:37" s="20" customFormat="1" ht="18" hidden="1" customHeight="1" thickBot="1">
      <c r="A144" s="477"/>
      <c r="B144" s="486" t="s">
        <v>42</v>
      </c>
      <c r="C144" s="429"/>
      <c r="D144" s="43"/>
      <c r="E144" s="43"/>
      <c r="F144" s="44"/>
      <c r="G144" s="428"/>
      <c r="H144" s="428"/>
      <c r="I144" s="226"/>
      <c r="J144" s="11" t="s">
        <v>43</v>
      </c>
      <c r="K144" s="12"/>
      <c r="L144" s="13" t="str">
        <f>IF(K144&gt;0,VLOOKUP(K144,男子登録情報!$J$2:$K$21,2,0),"")</f>
        <v/>
      </c>
      <c r="M144" s="260"/>
      <c r="N144" s="8" t="str">
        <f t="shared" si="54"/>
        <v/>
      </c>
      <c r="O144" s="15"/>
      <c r="P144" s="481"/>
      <c r="Q144" s="482"/>
      <c r="R144" s="483"/>
      <c r="S144" s="489"/>
      <c r="T144" s="489"/>
      <c r="U144" s="265"/>
      <c r="AJ144" s="238">
        <f t="shared" si="55"/>
        <v>0</v>
      </c>
      <c r="AK144" s="238" t="str">
        <f t="shared" si="56"/>
        <v>00000</v>
      </c>
    </row>
    <row r="145" spans="1:37" s="20" customFormat="1" ht="18" hidden="1" customHeight="1" thickTop="1" thickBot="1">
      <c r="A145" s="475">
        <v>43</v>
      </c>
      <c r="B145" s="484" t="s">
        <v>44</v>
      </c>
      <c r="C145" s="470"/>
      <c r="D145" s="470" t="str">
        <f>IF(C145&gt;0,VLOOKUP(C145,男子登録情報!$A$1:$H$1688,3,0),"")</f>
        <v/>
      </c>
      <c r="E145" s="470" t="str">
        <f>IF(C145&gt;0,VLOOKUP(C145,男子登録情報!$A$1:$H$1688,4,0),"")</f>
        <v/>
      </c>
      <c r="F145" s="41" t="str">
        <f>IF(C145&gt;0,VLOOKUP(C145,男子登録情報!$A$1:$H$1688,8,0),"")</f>
        <v/>
      </c>
      <c r="G145" s="426" t="e">
        <f>IF(F146&gt;0,VLOOKUP(F146,男子登録情報!$N$2:$O$48,2,0),"")</f>
        <v>#N/A</v>
      </c>
      <c r="H145" s="426" t="str">
        <f t="shared" ref="H145" si="77">IF(C145&gt;0,TEXT(C145,"100000000"),"")</f>
        <v/>
      </c>
      <c r="I145" s="225"/>
      <c r="J145" s="5" t="s">
        <v>39</v>
      </c>
      <c r="K145" s="6"/>
      <c r="L145" s="7" t="str">
        <f>IF(K145&gt;0,VLOOKUP(K145,男子登録情報!$J$1:$K$21,2,0),"")</f>
        <v/>
      </c>
      <c r="M145" s="408"/>
      <c r="N145" s="8" t="str">
        <f t="shared" si="54"/>
        <v/>
      </c>
      <c r="O145" s="9"/>
      <c r="P145" s="472"/>
      <c r="Q145" s="473"/>
      <c r="R145" s="474"/>
      <c r="S145" s="487"/>
      <c r="T145" s="487"/>
      <c r="U145" s="265"/>
      <c r="AJ145" s="238">
        <f t="shared" si="55"/>
        <v>0</v>
      </c>
      <c r="AK145" s="238" t="str">
        <f t="shared" si="56"/>
        <v>00000</v>
      </c>
    </row>
    <row r="146" spans="1:37" s="20" customFormat="1" ht="18" hidden="1" customHeight="1" thickBot="1">
      <c r="A146" s="476"/>
      <c r="B146" s="485"/>
      <c r="C146" s="471"/>
      <c r="D146" s="471"/>
      <c r="E146" s="471"/>
      <c r="F146" s="42" t="str">
        <f>IF(C145&gt;0,VLOOKUP(C145,男子登録情報!$A$1:$H$1688,5,0),"")</f>
        <v/>
      </c>
      <c r="G146" s="427"/>
      <c r="H146" s="427"/>
      <c r="I146" s="225"/>
      <c r="J146" s="10" t="s">
        <v>41</v>
      </c>
      <c r="K146" s="6"/>
      <c r="L146" s="7" t="str">
        <f>IF(K146&gt;0,VLOOKUP(K146,男子登録情報!$J$2:$K$21,2,0),"")</f>
        <v/>
      </c>
      <c r="M146" s="490"/>
      <c r="N146" s="8" t="str">
        <f t="shared" si="54"/>
        <v/>
      </c>
      <c r="O146" s="9"/>
      <c r="P146" s="478"/>
      <c r="Q146" s="479"/>
      <c r="R146" s="480"/>
      <c r="S146" s="488"/>
      <c r="T146" s="488"/>
      <c r="U146" s="265"/>
      <c r="AJ146" s="238">
        <f t="shared" si="55"/>
        <v>0</v>
      </c>
      <c r="AK146" s="238" t="str">
        <f t="shared" si="56"/>
        <v>00000</v>
      </c>
    </row>
    <row r="147" spans="1:37" s="20" customFormat="1" ht="18" hidden="1" customHeight="1" thickBot="1">
      <c r="A147" s="477"/>
      <c r="B147" s="486" t="s">
        <v>42</v>
      </c>
      <c r="C147" s="429"/>
      <c r="D147" s="43"/>
      <c r="E147" s="43"/>
      <c r="F147" s="44"/>
      <c r="G147" s="428"/>
      <c r="H147" s="428"/>
      <c r="I147" s="226"/>
      <c r="J147" s="11" t="s">
        <v>43</v>
      </c>
      <c r="K147" s="12"/>
      <c r="L147" s="13" t="str">
        <f>IF(K147&gt;0,VLOOKUP(K147,男子登録情報!$J$2:$K$21,2,0),"")</f>
        <v/>
      </c>
      <c r="M147" s="260"/>
      <c r="N147" s="8" t="str">
        <f t="shared" ref="N147:N210" si="78">IF(L147="","",LEFT(L147,5)&amp;" "&amp;IF(OR(LEFT(L147,3)*1&lt;70,LEFT(L147,3)*1&gt;100),REPT(0,7-LEN(M147)),REPT(0,5-LEN(M147)))&amp;M147)</f>
        <v/>
      </c>
      <c r="O147" s="15"/>
      <c r="P147" s="481"/>
      <c r="Q147" s="482"/>
      <c r="R147" s="483"/>
      <c r="S147" s="489"/>
      <c r="T147" s="489"/>
      <c r="U147" s="265"/>
      <c r="AJ147" s="238">
        <f t="shared" ref="AJ147:AJ210" si="79">IF(COUNTIF(J147,"*m*")&gt;0,IF(VALUE(AN147)&gt;59,1,0),0)</f>
        <v>0</v>
      </c>
      <c r="AK147" s="238" t="str">
        <f t="shared" si="56"/>
        <v>00000</v>
      </c>
    </row>
    <row r="148" spans="1:37" s="20" customFormat="1" ht="18" hidden="1" customHeight="1" thickTop="1" thickBot="1">
      <c r="A148" s="475">
        <v>44</v>
      </c>
      <c r="B148" s="484" t="s">
        <v>44</v>
      </c>
      <c r="C148" s="470"/>
      <c r="D148" s="470" t="str">
        <f>IF(C148&gt;0,VLOOKUP(C148,男子登録情報!$A$1:$H$1688,3,0),"")</f>
        <v/>
      </c>
      <c r="E148" s="470" t="str">
        <f>IF(C148&gt;0,VLOOKUP(C148,男子登録情報!$A$1:$H$1688,4,0),"")</f>
        <v/>
      </c>
      <c r="F148" s="41" t="str">
        <f>IF(C148&gt;0,VLOOKUP(C148,男子登録情報!$A$1:$H$1688,8,0),"")</f>
        <v/>
      </c>
      <c r="G148" s="426" t="e">
        <f>IF(F149&gt;0,VLOOKUP(F149,男子登録情報!$N$2:$O$48,2,0),"")</f>
        <v>#N/A</v>
      </c>
      <c r="H148" s="426" t="str">
        <f t="shared" ref="H148" si="80">IF(C148&gt;0,TEXT(C148,"100000000"),"")</f>
        <v/>
      </c>
      <c r="I148" s="225"/>
      <c r="J148" s="5" t="s">
        <v>39</v>
      </c>
      <c r="K148" s="6"/>
      <c r="L148" s="7" t="str">
        <f>IF(K148&gt;0,VLOOKUP(K148,男子登録情報!$J$1:$K$21,2,0),"")</f>
        <v/>
      </c>
      <c r="M148" s="408"/>
      <c r="N148" s="8" t="str">
        <f t="shared" si="78"/>
        <v/>
      </c>
      <c r="O148" s="9"/>
      <c r="P148" s="472"/>
      <c r="Q148" s="473"/>
      <c r="R148" s="474"/>
      <c r="S148" s="487"/>
      <c r="T148" s="487"/>
      <c r="U148" s="265"/>
      <c r="AJ148" s="238">
        <f t="shared" si="79"/>
        <v>0</v>
      </c>
      <c r="AK148" s="238" t="str">
        <f t="shared" ref="AK148:AK211" si="81">IF(COUNTIF(K148,"*m*")&gt;0,RIGHT(10000000+AR148,7),RIGHT(100000+AR148,5))</f>
        <v>00000</v>
      </c>
    </row>
    <row r="149" spans="1:37" s="20" customFormat="1" ht="18" hidden="1" customHeight="1" thickBot="1">
      <c r="A149" s="476"/>
      <c r="B149" s="485"/>
      <c r="C149" s="471"/>
      <c r="D149" s="471"/>
      <c r="E149" s="471"/>
      <c r="F149" s="42" t="str">
        <f>IF(C148&gt;0,VLOOKUP(C148,男子登録情報!$A$1:$H$1688,5,0),"")</f>
        <v/>
      </c>
      <c r="G149" s="427"/>
      <c r="H149" s="427"/>
      <c r="I149" s="225"/>
      <c r="J149" s="10" t="s">
        <v>41</v>
      </c>
      <c r="K149" s="6"/>
      <c r="L149" s="7" t="str">
        <f>IF(K149&gt;0,VLOOKUP(K149,男子登録情報!$J$2:$K$21,2,0),"")</f>
        <v/>
      </c>
      <c r="M149" s="490"/>
      <c r="N149" s="8" t="str">
        <f t="shared" si="78"/>
        <v/>
      </c>
      <c r="O149" s="9"/>
      <c r="P149" s="478"/>
      <c r="Q149" s="479"/>
      <c r="R149" s="480"/>
      <c r="S149" s="488"/>
      <c r="T149" s="488"/>
      <c r="U149" s="265"/>
      <c r="AJ149" s="238">
        <f t="shared" si="79"/>
        <v>0</v>
      </c>
      <c r="AK149" s="238" t="str">
        <f t="shared" si="81"/>
        <v>00000</v>
      </c>
    </row>
    <row r="150" spans="1:37" s="20" customFormat="1" ht="18" hidden="1" customHeight="1" thickBot="1">
      <c r="A150" s="477"/>
      <c r="B150" s="486" t="s">
        <v>42</v>
      </c>
      <c r="C150" s="429"/>
      <c r="D150" s="43"/>
      <c r="E150" s="43"/>
      <c r="F150" s="44"/>
      <c r="G150" s="428"/>
      <c r="H150" s="428"/>
      <c r="I150" s="226"/>
      <c r="J150" s="11" t="s">
        <v>43</v>
      </c>
      <c r="K150" s="12"/>
      <c r="L150" s="13" t="str">
        <f>IF(K150&gt;0,VLOOKUP(K150,男子登録情報!$J$2:$K$21,2,0),"")</f>
        <v/>
      </c>
      <c r="M150" s="260"/>
      <c r="N150" s="8" t="str">
        <f t="shared" si="78"/>
        <v/>
      </c>
      <c r="O150" s="15"/>
      <c r="P150" s="481"/>
      <c r="Q150" s="482"/>
      <c r="R150" s="483"/>
      <c r="S150" s="489"/>
      <c r="T150" s="489"/>
      <c r="U150" s="265"/>
      <c r="AJ150" s="238">
        <f t="shared" si="79"/>
        <v>0</v>
      </c>
      <c r="AK150" s="238" t="str">
        <f t="shared" si="81"/>
        <v>00000</v>
      </c>
    </row>
    <row r="151" spans="1:37" s="20" customFormat="1" ht="18" hidden="1" customHeight="1" thickTop="1" thickBot="1">
      <c r="A151" s="475">
        <v>45</v>
      </c>
      <c r="B151" s="484" t="s">
        <v>44</v>
      </c>
      <c r="C151" s="470"/>
      <c r="D151" s="470" t="str">
        <f>IF(C151&gt;0,VLOOKUP(C151,男子登録情報!$A$1:$H$1688,3,0),"")</f>
        <v/>
      </c>
      <c r="E151" s="470" t="str">
        <f>IF(C151&gt;0,VLOOKUP(C151,男子登録情報!$A$1:$H$1688,4,0),"")</f>
        <v/>
      </c>
      <c r="F151" s="41" t="str">
        <f>IF(C151&gt;0,VLOOKUP(C151,男子登録情報!$A$1:$H$1688,8,0),"")</f>
        <v/>
      </c>
      <c r="G151" s="426" t="e">
        <f>IF(F152&gt;0,VLOOKUP(F152,男子登録情報!$N$2:$O$48,2,0),"")</f>
        <v>#N/A</v>
      </c>
      <c r="H151" s="426" t="str">
        <f t="shared" ref="H151" si="82">IF(C151&gt;0,TEXT(C151,"100000000"),"")</f>
        <v/>
      </c>
      <c r="I151" s="225"/>
      <c r="J151" s="5" t="s">
        <v>39</v>
      </c>
      <c r="K151" s="6"/>
      <c r="L151" s="7" t="str">
        <f>IF(K151&gt;0,VLOOKUP(K151,男子登録情報!$J$1:$K$21,2,0),"")</f>
        <v/>
      </c>
      <c r="M151" s="408"/>
      <c r="N151" s="8" t="str">
        <f t="shared" si="78"/>
        <v/>
      </c>
      <c r="O151" s="9"/>
      <c r="P151" s="472"/>
      <c r="Q151" s="473"/>
      <c r="R151" s="474"/>
      <c r="S151" s="487"/>
      <c r="T151" s="487"/>
      <c r="U151" s="265"/>
      <c r="AJ151" s="238">
        <f t="shared" si="79"/>
        <v>0</v>
      </c>
      <c r="AK151" s="238" t="str">
        <f t="shared" si="81"/>
        <v>00000</v>
      </c>
    </row>
    <row r="152" spans="1:37" s="20" customFormat="1" ht="18" hidden="1" customHeight="1" thickBot="1">
      <c r="A152" s="476"/>
      <c r="B152" s="485"/>
      <c r="C152" s="471"/>
      <c r="D152" s="471"/>
      <c r="E152" s="471"/>
      <c r="F152" s="42" t="str">
        <f>IF(C151&gt;0,VLOOKUP(C151,男子登録情報!$A$1:$H$1688,5,0),"")</f>
        <v/>
      </c>
      <c r="G152" s="427"/>
      <c r="H152" s="427"/>
      <c r="I152" s="225"/>
      <c r="J152" s="10" t="s">
        <v>41</v>
      </c>
      <c r="K152" s="6"/>
      <c r="L152" s="7" t="str">
        <f>IF(K152&gt;0,VLOOKUP(K152,男子登録情報!$J$2:$K$21,2,0),"")</f>
        <v/>
      </c>
      <c r="M152" s="490"/>
      <c r="N152" s="8" t="str">
        <f t="shared" si="78"/>
        <v/>
      </c>
      <c r="O152" s="9"/>
      <c r="P152" s="478"/>
      <c r="Q152" s="479"/>
      <c r="R152" s="480"/>
      <c r="S152" s="488"/>
      <c r="T152" s="488"/>
      <c r="U152" s="265"/>
      <c r="AJ152" s="238">
        <f t="shared" si="79"/>
        <v>0</v>
      </c>
      <c r="AK152" s="238" t="str">
        <f t="shared" si="81"/>
        <v>00000</v>
      </c>
    </row>
    <row r="153" spans="1:37" s="20" customFormat="1" ht="18" hidden="1" customHeight="1" thickBot="1">
      <c r="A153" s="477"/>
      <c r="B153" s="486" t="s">
        <v>42</v>
      </c>
      <c r="C153" s="429"/>
      <c r="D153" s="43"/>
      <c r="E153" s="43"/>
      <c r="F153" s="44"/>
      <c r="G153" s="428"/>
      <c r="H153" s="428"/>
      <c r="I153" s="226"/>
      <c r="J153" s="11" t="s">
        <v>43</v>
      </c>
      <c r="K153" s="12"/>
      <c r="L153" s="13" t="str">
        <f>IF(K153&gt;0,VLOOKUP(K153,男子登録情報!$J$2:$K$21,2,0),"")</f>
        <v/>
      </c>
      <c r="M153" s="260"/>
      <c r="N153" s="8" t="str">
        <f t="shared" si="78"/>
        <v/>
      </c>
      <c r="O153" s="15"/>
      <c r="P153" s="481"/>
      <c r="Q153" s="482"/>
      <c r="R153" s="483"/>
      <c r="S153" s="489"/>
      <c r="T153" s="489"/>
      <c r="U153" s="265"/>
      <c r="AJ153" s="238">
        <f t="shared" si="79"/>
        <v>0</v>
      </c>
      <c r="AK153" s="238" t="str">
        <f t="shared" si="81"/>
        <v>00000</v>
      </c>
    </row>
    <row r="154" spans="1:37" s="20" customFormat="1" ht="18" hidden="1" customHeight="1" thickTop="1" thickBot="1">
      <c r="A154" s="475">
        <v>46</v>
      </c>
      <c r="B154" s="484" t="s">
        <v>44</v>
      </c>
      <c r="C154" s="470"/>
      <c r="D154" s="470" t="str">
        <f>IF(C154&gt;0,VLOOKUP(C154,男子登録情報!$A$1:$H$1688,3,0),"")</f>
        <v/>
      </c>
      <c r="E154" s="470" t="str">
        <f>IF(C154&gt;0,VLOOKUP(C154,男子登録情報!$A$1:$H$1688,4,0),"")</f>
        <v/>
      </c>
      <c r="F154" s="41" t="str">
        <f>IF(C154&gt;0,VLOOKUP(C154,男子登録情報!$A$1:$H$1688,8,0),"")</f>
        <v/>
      </c>
      <c r="G154" s="426" t="e">
        <f>IF(F155&gt;0,VLOOKUP(F155,男子登録情報!$N$2:$O$48,2,0),"")</f>
        <v>#N/A</v>
      </c>
      <c r="H154" s="426" t="str">
        <f t="shared" ref="H154" si="83">IF(C154&gt;0,TEXT(C154,"100000000"),"")</f>
        <v/>
      </c>
      <c r="I154" s="225"/>
      <c r="J154" s="5" t="s">
        <v>39</v>
      </c>
      <c r="K154" s="6"/>
      <c r="L154" s="7" t="str">
        <f>IF(K154&gt;0,VLOOKUP(K154,男子登録情報!$J$1:$K$21,2,0),"")</f>
        <v/>
      </c>
      <c r="M154" s="408"/>
      <c r="N154" s="8" t="str">
        <f t="shared" si="78"/>
        <v/>
      </c>
      <c r="O154" s="9"/>
      <c r="P154" s="472"/>
      <c r="Q154" s="473"/>
      <c r="R154" s="474"/>
      <c r="S154" s="487"/>
      <c r="T154" s="487"/>
      <c r="U154" s="265"/>
      <c r="AJ154" s="238">
        <f t="shared" si="79"/>
        <v>0</v>
      </c>
      <c r="AK154" s="238" t="str">
        <f t="shared" si="81"/>
        <v>00000</v>
      </c>
    </row>
    <row r="155" spans="1:37" s="20" customFormat="1" ht="18" hidden="1" customHeight="1" thickBot="1">
      <c r="A155" s="476"/>
      <c r="B155" s="485"/>
      <c r="C155" s="471"/>
      <c r="D155" s="471"/>
      <c r="E155" s="471"/>
      <c r="F155" s="42" t="str">
        <f>IF(C154&gt;0,VLOOKUP(C154,男子登録情報!$A$1:$H$1688,5,0),"")</f>
        <v/>
      </c>
      <c r="G155" s="427"/>
      <c r="H155" s="427"/>
      <c r="I155" s="225"/>
      <c r="J155" s="10" t="s">
        <v>41</v>
      </c>
      <c r="K155" s="6"/>
      <c r="L155" s="7" t="str">
        <f>IF(K155&gt;0,VLOOKUP(K155,男子登録情報!$J$2:$K$21,2,0),"")</f>
        <v/>
      </c>
      <c r="M155" s="490"/>
      <c r="N155" s="8" t="str">
        <f t="shared" si="78"/>
        <v/>
      </c>
      <c r="O155" s="9"/>
      <c r="P155" s="478"/>
      <c r="Q155" s="479"/>
      <c r="R155" s="480"/>
      <c r="S155" s="488"/>
      <c r="T155" s="488"/>
      <c r="U155" s="265"/>
      <c r="AJ155" s="238">
        <f t="shared" si="79"/>
        <v>0</v>
      </c>
      <c r="AK155" s="238" t="str">
        <f t="shared" si="81"/>
        <v>00000</v>
      </c>
    </row>
    <row r="156" spans="1:37" s="20" customFormat="1" ht="18" hidden="1" customHeight="1" thickBot="1">
      <c r="A156" s="477"/>
      <c r="B156" s="486" t="s">
        <v>42</v>
      </c>
      <c r="C156" s="429"/>
      <c r="D156" s="43"/>
      <c r="E156" s="43"/>
      <c r="F156" s="44"/>
      <c r="G156" s="428"/>
      <c r="H156" s="428"/>
      <c r="I156" s="226"/>
      <c r="J156" s="11" t="s">
        <v>43</v>
      </c>
      <c r="K156" s="12"/>
      <c r="L156" s="13" t="str">
        <f>IF(K156&gt;0,VLOOKUP(K156,男子登録情報!$J$2:$K$21,2,0),"")</f>
        <v/>
      </c>
      <c r="M156" s="260"/>
      <c r="N156" s="8" t="str">
        <f t="shared" si="78"/>
        <v/>
      </c>
      <c r="O156" s="15"/>
      <c r="P156" s="481"/>
      <c r="Q156" s="482"/>
      <c r="R156" s="483"/>
      <c r="S156" s="489"/>
      <c r="T156" s="489"/>
      <c r="U156" s="265"/>
      <c r="AJ156" s="238">
        <f t="shared" si="79"/>
        <v>0</v>
      </c>
      <c r="AK156" s="238" t="str">
        <f t="shared" si="81"/>
        <v>00000</v>
      </c>
    </row>
    <row r="157" spans="1:37" s="20" customFormat="1" ht="18" hidden="1" customHeight="1" thickTop="1" thickBot="1">
      <c r="A157" s="475">
        <v>47</v>
      </c>
      <c r="B157" s="484" t="s">
        <v>44</v>
      </c>
      <c r="C157" s="470"/>
      <c r="D157" s="470" t="str">
        <f>IF(C157&gt;0,VLOOKUP(C157,男子登録情報!$A$1:$H$1688,3,0),"")</f>
        <v/>
      </c>
      <c r="E157" s="470" t="str">
        <f>IF(C157&gt;0,VLOOKUP(C157,男子登録情報!$A$1:$H$1688,4,0),"")</f>
        <v/>
      </c>
      <c r="F157" s="41" t="str">
        <f>IF(C157&gt;0,VLOOKUP(C157,男子登録情報!$A$1:$H$1688,8,0),"")</f>
        <v/>
      </c>
      <c r="G157" s="426" t="e">
        <f>IF(F158&gt;0,VLOOKUP(F158,男子登録情報!$N$2:$O$48,2,0),"")</f>
        <v>#N/A</v>
      </c>
      <c r="H157" s="426" t="str">
        <f t="shared" ref="H157" si="84">IF(C157&gt;0,TEXT(C157,"100000000"),"")</f>
        <v/>
      </c>
      <c r="I157" s="225"/>
      <c r="J157" s="5" t="s">
        <v>39</v>
      </c>
      <c r="K157" s="6"/>
      <c r="L157" s="7" t="str">
        <f>IF(K157&gt;0,VLOOKUP(K157,男子登録情報!$J$1:$K$21,2,0),"")</f>
        <v/>
      </c>
      <c r="M157" s="408"/>
      <c r="N157" s="8" t="str">
        <f t="shared" si="78"/>
        <v/>
      </c>
      <c r="O157" s="9"/>
      <c r="P157" s="472"/>
      <c r="Q157" s="473"/>
      <c r="R157" s="474"/>
      <c r="S157" s="487"/>
      <c r="T157" s="487"/>
      <c r="U157" s="265"/>
      <c r="AJ157" s="238">
        <f t="shared" si="79"/>
        <v>0</v>
      </c>
      <c r="AK157" s="238" t="str">
        <f t="shared" si="81"/>
        <v>00000</v>
      </c>
    </row>
    <row r="158" spans="1:37" s="20" customFormat="1" ht="18" hidden="1" customHeight="1" thickBot="1">
      <c r="A158" s="476"/>
      <c r="B158" s="485"/>
      <c r="C158" s="471"/>
      <c r="D158" s="471"/>
      <c r="E158" s="471"/>
      <c r="F158" s="42" t="str">
        <f>IF(C157&gt;0,VLOOKUP(C157,男子登録情報!$A$1:$H$1688,5,0),"")</f>
        <v/>
      </c>
      <c r="G158" s="427"/>
      <c r="H158" s="427"/>
      <c r="I158" s="225"/>
      <c r="J158" s="10" t="s">
        <v>41</v>
      </c>
      <c r="K158" s="6"/>
      <c r="L158" s="7" t="str">
        <f>IF(K158&gt;0,VLOOKUP(K158,男子登録情報!$J$2:$K$21,2,0),"")</f>
        <v/>
      </c>
      <c r="M158" s="490"/>
      <c r="N158" s="8" t="str">
        <f t="shared" si="78"/>
        <v/>
      </c>
      <c r="O158" s="9"/>
      <c r="P158" s="478"/>
      <c r="Q158" s="479"/>
      <c r="R158" s="480"/>
      <c r="S158" s="488"/>
      <c r="T158" s="488"/>
      <c r="U158" s="265"/>
      <c r="AJ158" s="238">
        <f t="shared" si="79"/>
        <v>0</v>
      </c>
      <c r="AK158" s="238" t="str">
        <f t="shared" si="81"/>
        <v>00000</v>
      </c>
    </row>
    <row r="159" spans="1:37" s="20" customFormat="1" ht="18" hidden="1" customHeight="1" thickBot="1">
      <c r="A159" s="477"/>
      <c r="B159" s="486" t="s">
        <v>42</v>
      </c>
      <c r="C159" s="429"/>
      <c r="D159" s="43"/>
      <c r="E159" s="43"/>
      <c r="F159" s="44"/>
      <c r="G159" s="428"/>
      <c r="H159" s="428"/>
      <c r="I159" s="226"/>
      <c r="J159" s="11" t="s">
        <v>43</v>
      </c>
      <c r="K159" s="12"/>
      <c r="L159" s="13" t="str">
        <f>IF(K159&gt;0,VLOOKUP(K159,男子登録情報!$J$2:$K$21,2,0),"")</f>
        <v/>
      </c>
      <c r="M159" s="260"/>
      <c r="N159" s="8" t="str">
        <f t="shared" si="78"/>
        <v/>
      </c>
      <c r="O159" s="15"/>
      <c r="P159" s="481"/>
      <c r="Q159" s="482"/>
      <c r="R159" s="483"/>
      <c r="S159" s="489"/>
      <c r="T159" s="489"/>
      <c r="U159" s="265"/>
      <c r="AJ159" s="238">
        <f t="shared" si="79"/>
        <v>0</v>
      </c>
      <c r="AK159" s="238" t="str">
        <f t="shared" si="81"/>
        <v>00000</v>
      </c>
    </row>
    <row r="160" spans="1:37" s="20" customFormat="1" ht="18" hidden="1" customHeight="1" thickTop="1" thickBot="1">
      <c r="A160" s="475">
        <v>48</v>
      </c>
      <c r="B160" s="484" t="s">
        <v>44</v>
      </c>
      <c r="C160" s="470"/>
      <c r="D160" s="470" t="str">
        <f>IF(C160&gt;0,VLOOKUP(C160,男子登録情報!$A$1:$H$1688,3,0),"")</f>
        <v/>
      </c>
      <c r="E160" s="470" t="str">
        <f>IF(C160&gt;0,VLOOKUP(C160,男子登録情報!$A$1:$H$1688,4,0),"")</f>
        <v/>
      </c>
      <c r="F160" s="41" t="str">
        <f>IF(C160&gt;0,VLOOKUP(C160,男子登録情報!$A$1:$H$1688,8,0),"")</f>
        <v/>
      </c>
      <c r="G160" s="426" t="e">
        <f>IF(F161&gt;0,VLOOKUP(F161,男子登録情報!$N$2:$O$48,2,0),"")</f>
        <v>#N/A</v>
      </c>
      <c r="H160" s="426" t="str">
        <f t="shared" ref="H160" si="85">IF(C160&gt;0,TEXT(C160,"100000000"),"")</f>
        <v/>
      </c>
      <c r="I160" s="225"/>
      <c r="J160" s="5" t="s">
        <v>39</v>
      </c>
      <c r="K160" s="6"/>
      <c r="L160" s="7" t="str">
        <f>IF(K160&gt;0,VLOOKUP(K160,男子登録情報!$J$1:$K$21,2,0),"")</f>
        <v/>
      </c>
      <c r="M160" s="408"/>
      <c r="N160" s="8" t="str">
        <f t="shared" si="78"/>
        <v/>
      </c>
      <c r="O160" s="9"/>
      <c r="P160" s="472"/>
      <c r="Q160" s="473"/>
      <c r="R160" s="474"/>
      <c r="S160" s="487"/>
      <c r="T160" s="487"/>
      <c r="U160" s="265"/>
      <c r="AJ160" s="238">
        <f t="shared" si="79"/>
        <v>0</v>
      </c>
      <c r="AK160" s="238" t="str">
        <f t="shared" si="81"/>
        <v>00000</v>
      </c>
    </row>
    <row r="161" spans="1:37" s="20" customFormat="1" ht="18" hidden="1" customHeight="1" thickBot="1">
      <c r="A161" s="476"/>
      <c r="B161" s="485"/>
      <c r="C161" s="471"/>
      <c r="D161" s="471"/>
      <c r="E161" s="471"/>
      <c r="F161" s="42" t="str">
        <f>IF(C160&gt;0,VLOOKUP(C160,男子登録情報!$A$1:$H$1688,5,0),"")</f>
        <v/>
      </c>
      <c r="G161" s="427"/>
      <c r="H161" s="427"/>
      <c r="I161" s="225"/>
      <c r="J161" s="10" t="s">
        <v>41</v>
      </c>
      <c r="K161" s="6"/>
      <c r="L161" s="7" t="str">
        <f>IF(K161&gt;0,VLOOKUP(K161,男子登録情報!$J$2:$K$21,2,0),"")</f>
        <v/>
      </c>
      <c r="M161" s="490"/>
      <c r="N161" s="8" t="str">
        <f t="shared" si="78"/>
        <v/>
      </c>
      <c r="O161" s="9"/>
      <c r="P161" s="478"/>
      <c r="Q161" s="479"/>
      <c r="R161" s="480"/>
      <c r="S161" s="488"/>
      <c r="T161" s="488"/>
      <c r="U161" s="265"/>
      <c r="AJ161" s="238">
        <f t="shared" si="79"/>
        <v>0</v>
      </c>
      <c r="AK161" s="238" t="str">
        <f t="shared" si="81"/>
        <v>00000</v>
      </c>
    </row>
    <row r="162" spans="1:37" s="20" customFormat="1" ht="18" hidden="1" customHeight="1" thickBot="1">
      <c r="A162" s="477"/>
      <c r="B162" s="486" t="s">
        <v>42</v>
      </c>
      <c r="C162" s="429"/>
      <c r="D162" s="45"/>
      <c r="E162" s="43"/>
      <c r="F162" s="44"/>
      <c r="G162" s="428"/>
      <c r="H162" s="428"/>
      <c r="I162" s="226"/>
      <c r="J162" s="11" t="s">
        <v>43</v>
      </c>
      <c r="K162" s="12"/>
      <c r="L162" s="13" t="str">
        <f>IF(K162&gt;0,VLOOKUP(K162,男子登録情報!$J$2:$K$21,2,0),"")</f>
        <v/>
      </c>
      <c r="M162" s="260"/>
      <c r="N162" s="8" t="str">
        <f t="shared" si="78"/>
        <v/>
      </c>
      <c r="O162" s="15"/>
      <c r="P162" s="481"/>
      <c r="Q162" s="482"/>
      <c r="R162" s="483"/>
      <c r="S162" s="489"/>
      <c r="T162" s="489"/>
      <c r="U162" s="265"/>
      <c r="AJ162" s="238">
        <f t="shared" si="79"/>
        <v>0</v>
      </c>
      <c r="AK162" s="238" t="str">
        <f t="shared" si="81"/>
        <v>00000</v>
      </c>
    </row>
    <row r="163" spans="1:37" s="20" customFormat="1" ht="18" hidden="1" customHeight="1" thickTop="1" thickBot="1">
      <c r="A163" s="475">
        <v>49</v>
      </c>
      <c r="B163" s="484" t="s">
        <v>44</v>
      </c>
      <c r="C163" s="470"/>
      <c r="D163" s="470" t="str">
        <f>IF(C163&gt;0,VLOOKUP(C163,男子登録情報!$A$1:$H$1688,3,0),"")</f>
        <v/>
      </c>
      <c r="E163" s="470" t="str">
        <f>IF(C163&gt;0,VLOOKUP(C163,男子登録情報!$A$1:$H$1688,4,0),"")</f>
        <v/>
      </c>
      <c r="F163" s="41" t="str">
        <f>IF(C163&gt;0,VLOOKUP(C163,男子登録情報!$A$1:$H$1688,8,0),"")</f>
        <v/>
      </c>
      <c r="G163" s="426" t="e">
        <f>IF(F164&gt;0,VLOOKUP(F164,男子登録情報!$N$2:$O$48,2,0),"")</f>
        <v>#N/A</v>
      </c>
      <c r="H163" s="426" t="str">
        <f t="shared" ref="H163" si="86">IF(C163&gt;0,TEXT(C163,"100000000"),"")</f>
        <v/>
      </c>
      <c r="I163" s="225"/>
      <c r="J163" s="5" t="s">
        <v>39</v>
      </c>
      <c r="K163" s="6"/>
      <c r="L163" s="7" t="str">
        <f>IF(K163&gt;0,VLOOKUP(K163,男子登録情報!$J$1:$K$21,2,0),"")</f>
        <v/>
      </c>
      <c r="M163" s="408"/>
      <c r="N163" s="8" t="str">
        <f t="shared" si="78"/>
        <v/>
      </c>
      <c r="O163" s="9"/>
      <c r="P163" s="472"/>
      <c r="Q163" s="473"/>
      <c r="R163" s="474"/>
      <c r="S163" s="487"/>
      <c r="T163" s="487"/>
      <c r="U163" s="265"/>
      <c r="AJ163" s="238">
        <f t="shared" si="79"/>
        <v>0</v>
      </c>
      <c r="AK163" s="238" t="str">
        <f t="shared" si="81"/>
        <v>00000</v>
      </c>
    </row>
    <row r="164" spans="1:37" s="20" customFormat="1" ht="18" hidden="1" customHeight="1" thickBot="1">
      <c r="A164" s="476"/>
      <c r="B164" s="485"/>
      <c r="C164" s="471"/>
      <c r="D164" s="471"/>
      <c r="E164" s="471"/>
      <c r="F164" s="42" t="str">
        <f>IF(C163&gt;0,VLOOKUP(C163,男子登録情報!$A$1:$H$1688,5,0),"")</f>
        <v/>
      </c>
      <c r="G164" s="427"/>
      <c r="H164" s="427"/>
      <c r="I164" s="225"/>
      <c r="J164" s="10" t="s">
        <v>41</v>
      </c>
      <c r="K164" s="6"/>
      <c r="L164" s="7" t="str">
        <f>IF(K164&gt;0,VLOOKUP(K164,男子登録情報!$J$2:$K$21,2,0),"")</f>
        <v/>
      </c>
      <c r="M164" s="490"/>
      <c r="N164" s="8" t="str">
        <f t="shared" si="78"/>
        <v/>
      </c>
      <c r="O164" s="9"/>
      <c r="P164" s="478"/>
      <c r="Q164" s="479"/>
      <c r="R164" s="480"/>
      <c r="S164" s="488"/>
      <c r="T164" s="488"/>
      <c r="U164" s="265"/>
      <c r="AJ164" s="238">
        <f t="shared" si="79"/>
        <v>0</v>
      </c>
      <c r="AK164" s="238" t="str">
        <f t="shared" si="81"/>
        <v>00000</v>
      </c>
    </row>
    <row r="165" spans="1:37" s="20" customFormat="1" ht="18" hidden="1" customHeight="1" thickBot="1">
      <c r="A165" s="477"/>
      <c r="B165" s="486" t="s">
        <v>42</v>
      </c>
      <c r="C165" s="429"/>
      <c r="D165" s="43"/>
      <c r="E165" s="43"/>
      <c r="F165" s="44"/>
      <c r="G165" s="428"/>
      <c r="H165" s="428"/>
      <c r="I165" s="226"/>
      <c r="J165" s="11" t="s">
        <v>43</v>
      </c>
      <c r="K165" s="12"/>
      <c r="L165" s="13" t="str">
        <f>IF(K165&gt;0,VLOOKUP(K165,男子登録情報!$J$2:$K$21,2,0),"")</f>
        <v/>
      </c>
      <c r="M165" s="260"/>
      <c r="N165" s="8" t="str">
        <f t="shared" si="78"/>
        <v/>
      </c>
      <c r="O165" s="15"/>
      <c r="P165" s="481"/>
      <c r="Q165" s="482"/>
      <c r="R165" s="483"/>
      <c r="S165" s="489"/>
      <c r="T165" s="489"/>
      <c r="U165" s="265"/>
      <c r="AJ165" s="238">
        <f t="shared" si="79"/>
        <v>0</v>
      </c>
      <c r="AK165" s="238" t="str">
        <f t="shared" si="81"/>
        <v>00000</v>
      </c>
    </row>
    <row r="166" spans="1:37" s="20" customFormat="1" ht="18" hidden="1" customHeight="1" thickTop="1" thickBot="1">
      <c r="A166" s="475">
        <v>50</v>
      </c>
      <c r="B166" s="484" t="s">
        <v>44</v>
      </c>
      <c r="C166" s="470"/>
      <c r="D166" s="470" t="str">
        <f>IF(C166&gt;0,VLOOKUP(C166,男子登録情報!$A$1:$H$1688,3,0),"")</f>
        <v/>
      </c>
      <c r="E166" s="470" t="str">
        <f>IF(C166&gt;0,VLOOKUP(C166,男子登録情報!$A$1:$H$1688,4,0),"")</f>
        <v/>
      </c>
      <c r="F166" s="41" t="str">
        <f>IF(C166&gt;0,VLOOKUP(C166,男子登録情報!$A$1:$H$1688,8,0),"")</f>
        <v/>
      </c>
      <c r="G166" s="426" t="e">
        <f>IF(F167&gt;0,VLOOKUP(F167,男子登録情報!$N$2:$O$48,2,0),"")</f>
        <v>#N/A</v>
      </c>
      <c r="H166" s="426" t="str">
        <f t="shared" ref="H166" si="87">IF(C166&gt;0,TEXT(C166,"100000000"),"")</f>
        <v/>
      </c>
      <c r="I166" s="225"/>
      <c r="J166" s="5" t="s">
        <v>39</v>
      </c>
      <c r="K166" s="6"/>
      <c r="L166" s="7" t="str">
        <f>IF(K166&gt;0,VLOOKUP(K166,男子登録情報!$J$1:$K$21,2,0),"")</f>
        <v/>
      </c>
      <c r="M166" s="408"/>
      <c r="N166" s="8" t="str">
        <f t="shared" si="78"/>
        <v/>
      </c>
      <c r="O166" s="9"/>
      <c r="P166" s="472"/>
      <c r="Q166" s="473"/>
      <c r="R166" s="474"/>
      <c r="S166" s="487"/>
      <c r="T166" s="487"/>
      <c r="U166" s="265"/>
      <c r="AJ166" s="238">
        <f t="shared" si="79"/>
        <v>0</v>
      </c>
      <c r="AK166" s="238" t="str">
        <f t="shared" si="81"/>
        <v>00000</v>
      </c>
    </row>
    <row r="167" spans="1:37" s="20" customFormat="1" ht="18" hidden="1" customHeight="1" thickBot="1">
      <c r="A167" s="476"/>
      <c r="B167" s="485"/>
      <c r="C167" s="471"/>
      <c r="D167" s="471"/>
      <c r="E167" s="471"/>
      <c r="F167" s="42" t="str">
        <f>IF(C166&gt;0,VLOOKUP(C166,男子登録情報!$A$1:$H$1688,5,0),"")</f>
        <v/>
      </c>
      <c r="G167" s="427"/>
      <c r="H167" s="427"/>
      <c r="I167" s="225"/>
      <c r="J167" s="10" t="s">
        <v>41</v>
      </c>
      <c r="K167" s="6"/>
      <c r="L167" s="7" t="str">
        <f>IF(K167&gt;0,VLOOKUP(K167,男子登録情報!$J$2:$K$21,2,0),"")</f>
        <v/>
      </c>
      <c r="M167" s="490"/>
      <c r="N167" s="8" t="str">
        <f t="shared" si="78"/>
        <v/>
      </c>
      <c r="O167" s="9"/>
      <c r="P167" s="478"/>
      <c r="Q167" s="479"/>
      <c r="R167" s="480"/>
      <c r="S167" s="488"/>
      <c r="T167" s="488"/>
      <c r="U167" s="265"/>
      <c r="AJ167" s="238">
        <f t="shared" si="79"/>
        <v>0</v>
      </c>
      <c r="AK167" s="238" t="str">
        <f t="shared" si="81"/>
        <v>00000</v>
      </c>
    </row>
    <row r="168" spans="1:37" s="20" customFormat="1" ht="18" hidden="1" customHeight="1" thickBot="1">
      <c r="A168" s="477"/>
      <c r="B168" s="486" t="s">
        <v>42</v>
      </c>
      <c r="C168" s="429"/>
      <c r="D168" s="43"/>
      <c r="E168" s="43"/>
      <c r="F168" s="44"/>
      <c r="G168" s="428"/>
      <c r="H168" s="428"/>
      <c r="I168" s="226"/>
      <c r="J168" s="11" t="s">
        <v>43</v>
      </c>
      <c r="K168" s="12"/>
      <c r="L168" s="13" t="str">
        <f>IF(K168&gt;0,VLOOKUP(K168,男子登録情報!$J$2:$K$21,2,0),"")</f>
        <v/>
      </c>
      <c r="M168" s="260"/>
      <c r="N168" s="8" t="str">
        <f t="shared" si="78"/>
        <v/>
      </c>
      <c r="O168" s="15"/>
      <c r="P168" s="481"/>
      <c r="Q168" s="482"/>
      <c r="R168" s="483"/>
      <c r="S168" s="489"/>
      <c r="T168" s="489"/>
      <c r="U168" s="265"/>
      <c r="AJ168" s="238">
        <f t="shared" si="79"/>
        <v>0</v>
      </c>
      <c r="AK168" s="238" t="str">
        <f t="shared" si="81"/>
        <v>00000</v>
      </c>
    </row>
    <row r="169" spans="1:37" s="20" customFormat="1" ht="18" hidden="1" customHeight="1" thickTop="1" thickBot="1">
      <c r="A169" s="475">
        <v>51</v>
      </c>
      <c r="B169" s="484" t="s">
        <v>44</v>
      </c>
      <c r="C169" s="470"/>
      <c r="D169" s="470" t="str">
        <f>IF(C169&gt;0,VLOOKUP(C169,男子登録情報!$A$1:$H$1688,3,0),"")</f>
        <v/>
      </c>
      <c r="E169" s="470" t="str">
        <f>IF(C169&gt;0,VLOOKUP(C169,男子登録情報!$A$1:$H$1688,4,0),"")</f>
        <v/>
      </c>
      <c r="F169" s="41" t="str">
        <f>IF(C169&gt;0,VLOOKUP(C169,男子登録情報!$A$1:$H$1688,8,0),"")</f>
        <v/>
      </c>
      <c r="G169" s="426" t="e">
        <f>IF(F170&gt;0,VLOOKUP(F170,男子登録情報!$N$2:$O$48,2,0),"")</f>
        <v>#N/A</v>
      </c>
      <c r="H169" s="426" t="str">
        <f t="shared" ref="H169" si="88">IF(C169&gt;0,TEXT(C169,"100000000"),"")</f>
        <v/>
      </c>
      <c r="I169" s="225"/>
      <c r="J169" s="5" t="s">
        <v>39</v>
      </c>
      <c r="K169" s="6"/>
      <c r="L169" s="7" t="str">
        <f>IF(K169&gt;0,VLOOKUP(K169,男子登録情報!$J$1:$K$21,2,0),"")</f>
        <v/>
      </c>
      <c r="M169" s="408"/>
      <c r="N169" s="8" t="str">
        <f t="shared" si="78"/>
        <v/>
      </c>
      <c r="O169" s="9"/>
      <c r="P169" s="472"/>
      <c r="Q169" s="473"/>
      <c r="R169" s="474"/>
      <c r="S169" s="487"/>
      <c r="T169" s="487"/>
      <c r="U169" s="265"/>
      <c r="AJ169" s="238">
        <f t="shared" si="79"/>
        <v>0</v>
      </c>
      <c r="AK169" s="238" t="str">
        <f t="shared" si="81"/>
        <v>00000</v>
      </c>
    </row>
    <row r="170" spans="1:37" s="20" customFormat="1" ht="18" hidden="1" customHeight="1" thickBot="1">
      <c r="A170" s="476"/>
      <c r="B170" s="485"/>
      <c r="C170" s="471"/>
      <c r="D170" s="471"/>
      <c r="E170" s="471"/>
      <c r="F170" s="42" t="str">
        <f>IF(C169&gt;0,VLOOKUP(C169,男子登録情報!$A$1:$H$1688,5,0),"")</f>
        <v/>
      </c>
      <c r="G170" s="427"/>
      <c r="H170" s="427"/>
      <c r="I170" s="225"/>
      <c r="J170" s="10" t="s">
        <v>41</v>
      </c>
      <c r="K170" s="6"/>
      <c r="L170" s="7" t="str">
        <f>IF(K170&gt;0,VLOOKUP(K170,男子登録情報!$J$2:$K$21,2,0),"")</f>
        <v/>
      </c>
      <c r="M170" s="490"/>
      <c r="N170" s="8" t="str">
        <f t="shared" si="78"/>
        <v/>
      </c>
      <c r="O170" s="9"/>
      <c r="P170" s="478"/>
      <c r="Q170" s="479"/>
      <c r="R170" s="480"/>
      <c r="S170" s="488"/>
      <c r="T170" s="488"/>
      <c r="U170" s="265"/>
      <c r="AJ170" s="238">
        <f t="shared" si="79"/>
        <v>0</v>
      </c>
      <c r="AK170" s="238" t="str">
        <f t="shared" si="81"/>
        <v>00000</v>
      </c>
    </row>
    <row r="171" spans="1:37" s="20" customFormat="1" ht="18" hidden="1" customHeight="1" thickBot="1">
      <c r="A171" s="477"/>
      <c r="B171" s="486" t="s">
        <v>42</v>
      </c>
      <c r="C171" s="429"/>
      <c r="D171" s="43"/>
      <c r="E171" s="43"/>
      <c r="F171" s="44"/>
      <c r="G171" s="428"/>
      <c r="H171" s="428"/>
      <c r="I171" s="226"/>
      <c r="J171" s="11" t="s">
        <v>43</v>
      </c>
      <c r="K171" s="12"/>
      <c r="L171" s="13" t="str">
        <f>IF(K171&gt;0,VLOOKUP(K171,男子登録情報!$J$2:$K$21,2,0),"")</f>
        <v/>
      </c>
      <c r="M171" s="260"/>
      <c r="N171" s="8" t="str">
        <f t="shared" si="78"/>
        <v/>
      </c>
      <c r="O171" s="15"/>
      <c r="P171" s="481"/>
      <c r="Q171" s="482"/>
      <c r="R171" s="483"/>
      <c r="S171" s="489"/>
      <c r="T171" s="489"/>
      <c r="U171" s="265"/>
      <c r="AJ171" s="238">
        <f t="shared" si="79"/>
        <v>0</v>
      </c>
      <c r="AK171" s="238" t="str">
        <f t="shared" si="81"/>
        <v>00000</v>
      </c>
    </row>
    <row r="172" spans="1:37" s="20" customFormat="1" ht="18" hidden="1" customHeight="1" thickTop="1" thickBot="1">
      <c r="A172" s="475">
        <v>52</v>
      </c>
      <c r="B172" s="484" t="s">
        <v>44</v>
      </c>
      <c r="C172" s="470"/>
      <c r="D172" s="470" t="str">
        <f>IF(C172&gt;0,VLOOKUP(C172,男子登録情報!$A$1:$H$1688,3,0),"")</f>
        <v/>
      </c>
      <c r="E172" s="470" t="str">
        <f>IF(C172&gt;0,VLOOKUP(C172,男子登録情報!$A$1:$H$1688,4,0),"")</f>
        <v/>
      </c>
      <c r="F172" s="41" t="str">
        <f>IF(C172&gt;0,VLOOKUP(C172,男子登録情報!$A$1:$H$1688,8,0),"")</f>
        <v/>
      </c>
      <c r="G172" s="426" t="e">
        <f>IF(F173&gt;0,VLOOKUP(F173,男子登録情報!$N$2:$O$48,2,0),"")</f>
        <v>#N/A</v>
      </c>
      <c r="H172" s="426" t="str">
        <f t="shared" ref="H172" si="89">IF(C172&gt;0,TEXT(C172,"100000000"),"")</f>
        <v/>
      </c>
      <c r="I172" s="225"/>
      <c r="J172" s="5" t="s">
        <v>39</v>
      </c>
      <c r="K172" s="6"/>
      <c r="L172" s="7" t="str">
        <f>IF(K172&gt;0,VLOOKUP(K172,男子登録情報!$J$1:$K$21,2,0),"")</f>
        <v/>
      </c>
      <c r="M172" s="408"/>
      <c r="N172" s="8" t="str">
        <f t="shared" si="78"/>
        <v/>
      </c>
      <c r="O172" s="9"/>
      <c r="P172" s="472"/>
      <c r="Q172" s="473"/>
      <c r="R172" s="474"/>
      <c r="S172" s="487"/>
      <c r="T172" s="487"/>
      <c r="U172" s="265"/>
      <c r="AJ172" s="238">
        <f t="shared" si="79"/>
        <v>0</v>
      </c>
      <c r="AK172" s="238" t="str">
        <f t="shared" si="81"/>
        <v>00000</v>
      </c>
    </row>
    <row r="173" spans="1:37" s="20" customFormat="1" ht="18" hidden="1" customHeight="1" thickBot="1">
      <c r="A173" s="476"/>
      <c r="B173" s="485"/>
      <c r="C173" s="471"/>
      <c r="D173" s="471"/>
      <c r="E173" s="471"/>
      <c r="F173" s="42" t="str">
        <f>IF(C172&gt;0,VLOOKUP(C172,男子登録情報!$A$1:$H$1688,5,0),"")</f>
        <v/>
      </c>
      <c r="G173" s="427"/>
      <c r="H173" s="427"/>
      <c r="I173" s="225"/>
      <c r="J173" s="10" t="s">
        <v>41</v>
      </c>
      <c r="K173" s="6"/>
      <c r="L173" s="7" t="str">
        <f>IF(K173&gt;0,VLOOKUP(K173,男子登録情報!$J$2:$K$21,2,0),"")</f>
        <v/>
      </c>
      <c r="M173" s="490"/>
      <c r="N173" s="8" t="str">
        <f t="shared" si="78"/>
        <v/>
      </c>
      <c r="O173" s="9"/>
      <c r="P173" s="478"/>
      <c r="Q173" s="479"/>
      <c r="R173" s="480"/>
      <c r="S173" s="488"/>
      <c r="T173" s="488"/>
      <c r="U173" s="265"/>
      <c r="AJ173" s="238">
        <f t="shared" si="79"/>
        <v>0</v>
      </c>
      <c r="AK173" s="238" t="str">
        <f t="shared" si="81"/>
        <v>00000</v>
      </c>
    </row>
    <row r="174" spans="1:37" s="20" customFormat="1" ht="18" hidden="1" customHeight="1" thickBot="1">
      <c r="A174" s="477"/>
      <c r="B174" s="486" t="s">
        <v>42</v>
      </c>
      <c r="C174" s="429"/>
      <c r="D174" s="43"/>
      <c r="E174" s="43"/>
      <c r="F174" s="44"/>
      <c r="G174" s="428"/>
      <c r="H174" s="428"/>
      <c r="I174" s="226"/>
      <c r="J174" s="11" t="s">
        <v>43</v>
      </c>
      <c r="K174" s="12"/>
      <c r="L174" s="13" t="str">
        <f>IF(K174&gt;0,VLOOKUP(K174,男子登録情報!$J$2:$K$21,2,0),"")</f>
        <v/>
      </c>
      <c r="M174" s="260"/>
      <c r="N174" s="8" t="str">
        <f t="shared" si="78"/>
        <v/>
      </c>
      <c r="O174" s="15"/>
      <c r="P174" s="481"/>
      <c r="Q174" s="482"/>
      <c r="R174" s="483"/>
      <c r="S174" s="489"/>
      <c r="T174" s="489"/>
      <c r="U174" s="265"/>
      <c r="AJ174" s="238">
        <f t="shared" si="79"/>
        <v>0</v>
      </c>
      <c r="AK174" s="238" t="str">
        <f t="shared" si="81"/>
        <v>00000</v>
      </c>
    </row>
    <row r="175" spans="1:37" s="20" customFormat="1" ht="18" hidden="1" customHeight="1" thickTop="1" thickBot="1">
      <c r="A175" s="475">
        <v>53</v>
      </c>
      <c r="B175" s="484" t="s">
        <v>44</v>
      </c>
      <c r="C175" s="470"/>
      <c r="D175" s="470" t="str">
        <f>IF(C175&gt;0,VLOOKUP(C175,男子登録情報!$A$1:$H$1688,3,0),"")</f>
        <v/>
      </c>
      <c r="E175" s="470" t="str">
        <f>IF(C175&gt;0,VLOOKUP(C175,男子登録情報!$A$1:$H$1688,4,0),"")</f>
        <v/>
      </c>
      <c r="F175" s="41" t="str">
        <f>IF(C175&gt;0,VLOOKUP(C175,男子登録情報!$A$1:$H$1688,8,0),"")</f>
        <v/>
      </c>
      <c r="G175" s="426" t="e">
        <f>IF(F176&gt;0,VLOOKUP(F176,男子登録情報!$N$2:$O$48,2,0),"")</f>
        <v>#N/A</v>
      </c>
      <c r="H175" s="426" t="str">
        <f t="shared" ref="H175" si="90">IF(C175&gt;0,TEXT(C175,"100000000"),"")</f>
        <v/>
      </c>
      <c r="I175" s="225"/>
      <c r="J175" s="5" t="s">
        <v>39</v>
      </c>
      <c r="K175" s="6"/>
      <c r="L175" s="7" t="str">
        <f>IF(K175&gt;0,VLOOKUP(K175,男子登録情報!$J$1:$K$21,2,0),"")</f>
        <v/>
      </c>
      <c r="M175" s="408"/>
      <c r="N175" s="8" t="str">
        <f t="shared" si="78"/>
        <v/>
      </c>
      <c r="O175" s="9"/>
      <c r="P175" s="472"/>
      <c r="Q175" s="473"/>
      <c r="R175" s="474"/>
      <c r="S175" s="487"/>
      <c r="T175" s="487"/>
      <c r="U175" s="265"/>
      <c r="AJ175" s="238">
        <f t="shared" si="79"/>
        <v>0</v>
      </c>
      <c r="AK175" s="238" t="str">
        <f t="shared" si="81"/>
        <v>00000</v>
      </c>
    </row>
    <row r="176" spans="1:37" s="20" customFormat="1" ht="18" hidden="1" customHeight="1" thickBot="1">
      <c r="A176" s="476"/>
      <c r="B176" s="485"/>
      <c r="C176" s="471"/>
      <c r="D176" s="471"/>
      <c r="E176" s="471"/>
      <c r="F176" s="42" t="str">
        <f>IF(C175&gt;0,VLOOKUP(C175,男子登録情報!$A$1:$H$1688,5,0),"")</f>
        <v/>
      </c>
      <c r="G176" s="427"/>
      <c r="H176" s="427"/>
      <c r="I176" s="225"/>
      <c r="J176" s="10" t="s">
        <v>41</v>
      </c>
      <c r="K176" s="6"/>
      <c r="L176" s="7" t="str">
        <f>IF(K176&gt;0,VLOOKUP(K176,男子登録情報!$J$2:$K$21,2,0),"")</f>
        <v/>
      </c>
      <c r="M176" s="490"/>
      <c r="N176" s="8" t="str">
        <f t="shared" si="78"/>
        <v/>
      </c>
      <c r="O176" s="9"/>
      <c r="P176" s="478"/>
      <c r="Q176" s="479"/>
      <c r="R176" s="480"/>
      <c r="S176" s="488"/>
      <c r="T176" s="488"/>
      <c r="U176" s="265"/>
      <c r="AJ176" s="238">
        <f t="shared" si="79"/>
        <v>0</v>
      </c>
      <c r="AK176" s="238" t="str">
        <f t="shared" si="81"/>
        <v>00000</v>
      </c>
    </row>
    <row r="177" spans="1:37" s="20" customFormat="1" ht="18" hidden="1" customHeight="1" thickBot="1">
      <c r="A177" s="477"/>
      <c r="B177" s="486" t="s">
        <v>42</v>
      </c>
      <c r="C177" s="429"/>
      <c r="D177" s="43"/>
      <c r="E177" s="43"/>
      <c r="F177" s="44"/>
      <c r="G177" s="428"/>
      <c r="H177" s="428"/>
      <c r="I177" s="226"/>
      <c r="J177" s="11" t="s">
        <v>43</v>
      </c>
      <c r="K177" s="12"/>
      <c r="L177" s="13" t="str">
        <f>IF(K177&gt;0,VLOOKUP(K177,男子登録情報!$J$2:$K$21,2,0),"")</f>
        <v/>
      </c>
      <c r="M177" s="260"/>
      <c r="N177" s="8" t="str">
        <f t="shared" si="78"/>
        <v/>
      </c>
      <c r="O177" s="15"/>
      <c r="P177" s="481"/>
      <c r="Q177" s="482"/>
      <c r="R177" s="483"/>
      <c r="S177" s="489"/>
      <c r="T177" s="489"/>
      <c r="U177" s="265"/>
      <c r="AJ177" s="238">
        <f t="shared" si="79"/>
        <v>0</v>
      </c>
      <c r="AK177" s="238" t="str">
        <f t="shared" si="81"/>
        <v>00000</v>
      </c>
    </row>
    <row r="178" spans="1:37" s="20" customFormat="1" ht="18" hidden="1" customHeight="1" thickTop="1" thickBot="1">
      <c r="A178" s="475">
        <v>54</v>
      </c>
      <c r="B178" s="484" t="s">
        <v>44</v>
      </c>
      <c r="C178" s="470"/>
      <c r="D178" s="470" t="str">
        <f>IF(C178&gt;0,VLOOKUP(C178,男子登録情報!$A$1:$H$1688,3,0),"")</f>
        <v/>
      </c>
      <c r="E178" s="470" t="str">
        <f>IF(C178&gt;0,VLOOKUP(C178,男子登録情報!$A$1:$H$1688,4,0),"")</f>
        <v/>
      </c>
      <c r="F178" s="41" t="str">
        <f>IF(C178&gt;0,VLOOKUP(C178,男子登録情報!$A$1:$H$1688,8,0),"")</f>
        <v/>
      </c>
      <c r="G178" s="426" t="e">
        <f>IF(F179&gt;0,VLOOKUP(F179,男子登録情報!$N$2:$O$48,2,0),"")</f>
        <v>#N/A</v>
      </c>
      <c r="H178" s="426" t="str">
        <f t="shared" ref="H178" si="91">IF(C178&gt;0,TEXT(C178,"100000000"),"")</f>
        <v/>
      </c>
      <c r="I178" s="225"/>
      <c r="J178" s="5" t="s">
        <v>39</v>
      </c>
      <c r="K178" s="6"/>
      <c r="L178" s="7" t="str">
        <f>IF(K178&gt;0,VLOOKUP(K178,男子登録情報!$J$1:$K$21,2,0),"")</f>
        <v/>
      </c>
      <c r="M178" s="408"/>
      <c r="N178" s="8" t="str">
        <f t="shared" si="78"/>
        <v/>
      </c>
      <c r="O178" s="9"/>
      <c r="P178" s="472"/>
      <c r="Q178" s="473"/>
      <c r="R178" s="474"/>
      <c r="S178" s="487"/>
      <c r="T178" s="487"/>
      <c r="U178" s="265"/>
      <c r="AJ178" s="238">
        <f t="shared" si="79"/>
        <v>0</v>
      </c>
      <c r="AK178" s="238" t="str">
        <f t="shared" si="81"/>
        <v>00000</v>
      </c>
    </row>
    <row r="179" spans="1:37" s="20" customFormat="1" ht="18" hidden="1" customHeight="1" thickBot="1">
      <c r="A179" s="476"/>
      <c r="B179" s="485"/>
      <c r="C179" s="471"/>
      <c r="D179" s="471"/>
      <c r="E179" s="471"/>
      <c r="F179" s="42" t="str">
        <f>IF(C178&gt;0,VLOOKUP(C178,男子登録情報!$A$1:$H$1688,5,0),"")</f>
        <v/>
      </c>
      <c r="G179" s="427"/>
      <c r="H179" s="427"/>
      <c r="I179" s="225"/>
      <c r="J179" s="10" t="s">
        <v>41</v>
      </c>
      <c r="K179" s="6"/>
      <c r="L179" s="7" t="str">
        <f>IF(K179&gt;0,VLOOKUP(K179,男子登録情報!$J$2:$K$21,2,0),"")</f>
        <v/>
      </c>
      <c r="M179" s="490"/>
      <c r="N179" s="8" t="str">
        <f t="shared" si="78"/>
        <v/>
      </c>
      <c r="O179" s="9"/>
      <c r="P179" s="478"/>
      <c r="Q179" s="479"/>
      <c r="R179" s="480"/>
      <c r="S179" s="488"/>
      <c r="T179" s="488"/>
      <c r="U179" s="265"/>
      <c r="AJ179" s="238">
        <f t="shared" si="79"/>
        <v>0</v>
      </c>
      <c r="AK179" s="238" t="str">
        <f t="shared" si="81"/>
        <v>00000</v>
      </c>
    </row>
    <row r="180" spans="1:37" s="20" customFormat="1" ht="18" hidden="1" customHeight="1" thickBot="1">
      <c r="A180" s="477"/>
      <c r="B180" s="486" t="s">
        <v>42</v>
      </c>
      <c r="C180" s="429"/>
      <c r="D180" s="43"/>
      <c r="E180" s="43"/>
      <c r="F180" s="44"/>
      <c r="G180" s="428"/>
      <c r="H180" s="428"/>
      <c r="I180" s="226"/>
      <c r="J180" s="11" t="s">
        <v>43</v>
      </c>
      <c r="K180" s="12"/>
      <c r="L180" s="13" t="str">
        <f>IF(K180&gt;0,VLOOKUP(K180,男子登録情報!$J$2:$K$21,2,0),"")</f>
        <v/>
      </c>
      <c r="M180" s="260"/>
      <c r="N180" s="8" t="str">
        <f t="shared" si="78"/>
        <v/>
      </c>
      <c r="O180" s="15"/>
      <c r="P180" s="481"/>
      <c r="Q180" s="482"/>
      <c r="R180" s="483"/>
      <c r="S180" s="489"/>
      <c r="T180" s="489"/>
      <c r="U180" s="265"/>
      <c r="AJ180" s="238">
        <f t="shared" si="79"/>
        <v>0</v>
      </c>
      <c r="AK180" s="238" t="str">
        <f t="shared" si="81"/>
        <v>00000</v>
      </c>
    </row>
    <row r="181" spans="1:37" s="20" customFormat="1" ht="18" hidden="1" customHeight="1" thickTop="1" thickBot="1">
      <c r="A181" s="475">
        <v>55</v>
      </c>
      <c r="B181" s="484" t="s">
        <v>44</v>
      </c>
      <c r="C181" s="470"/>
      <c r="D181" s="470" t="str">
        <f>IF(C181&gt;0,VLOOKUP(C181,男子登録情報!$A$1:$H$1688,3,0),"")</f>
        <v/>
      </c>
      <c r="E181" s="470" t="str">
        <f>IF(C181&gt;0,VLOOKUP(C181,男子登録情報!$A$1:$H$1688,4,0),"")</f>
        <v/>
      </c>
      <c r="F181" s="41" t="str">
        <f>IF(C181&gt;0,VLOOKUP(C181,男子登録情報!$A$1:$H$1688,8,0),"")</f>
        <v/>
      </c>
      <c r="G181" s="426" t="e">
        <f>IF(F182&gt;0,VLOOKUP(F182,男子登録情報!$N$2:$O$48,2,0),"")</f>
        <v>#N/A</v>
      </c>
      <c r="H181" s="426" t="str">
        <f t="shared" ref="H181" si="92">IF(C181&gt;0,TEXT(C181,"100000000"),"")</f>
        <v/>
      </c>
      <c r="I181" s="225"/>
      <c r="J181" s="5" t="s">
        <v>39</v>
      </c>
      <c r="K181" s="6"/>
      <c r="L181" s="7" t="str">
        <f>IF(K181&gt;0,VLOOKUP(K181,男子登録情報!$J$1:$K$21,2,0),"")</f>
        <v/>
      </c>
      <c r="M181" s="408"/>
      <c r="N181" s="8" t="str">
        <f t="shared" si="78"/>
        <v/>
      </c>
      <c r="O181" s="9"/>
      <c r="P181" s="472"/>
      <c r="Q181" s="473"/>
      <c r="R181" s="474"/>
      <c r="S181" s="487"/>
      <c r="T181" s="487"/>
      <c r="U181" s="265"/>
      <c r="AJ181" s="238">
        <f t="shared" si="79"/>
        <v>0</v>
      </c>
      <c r="AK181" s="238" t="str">
        <f t="shared" si="81"/>
        <v>00000</v>
      </c>
    </row>
    <row r="182" spans="1:37" s="20" customFormat="1" ht="18" hidden="1" customHeight="1" thickBot="1">
      <c r="A182" s="476"/>
      <c r="B182" s="485"/>
      <c r="C182" s="471"/>
      <c r="D182" s="471"/>
      <c r="E182" s="471"/>
      <c r="F182" s="42" t="str">
        <f>IF(C181&gt;0,VLOOKUP(C181,男子登録情報!$A$1:$H$1688,5,0),"")</f>
        <v/>
      </c>
      <c r="G182" s="427"/>
      <c r="H182" s="427"/>
      <c r="I182" s="225"/>
      <c r="J182" s="10" t="s">
        <v>41</v>
      </c>
      <c r="K182" s="6"/>
      <c r="L182" s="7" t="str">
        <f>IF(K182&gt;0,VLOOKUP(K182,男子登録情報!$J$2:$K$21,2,0),"")</f>
        <v/>
      </c>
      <c r="M182" s="490"/>
      <c r="N182" s="8" t="str">
        <f t="shared" si="78"/>
        <v/>
      </c>
      <c r="O182" s="9"/>
      <c r="P182" s="478"/>
      <c r="Q182" s="479"/>
      <c r="R182" s="480"/>
      <c r="S182" s="488"/>
      <c r="T182" s="488"/>
      <c r="U182" s="265"/>
      <c r="AJ182" s="238">
        <f t="shared" si="79"/>
        <v>0</v>
      </c>
      <c r="AK182" s="238" t="str">
        <f t="shared" si="81"/>
        <v>00000</v>
      </c>
    </row>
    <row r="183" spans="1:37" s="20" customFormat="1" ht="18" hidden="1" customHeight="1" thickBot="1">
      <c r="A183" s="477"/>
      <c r="B183" s="486" t="s">
        <v>42</v>
      </c>
      <c r="C183" s="429"/>
      <c r="D183" s="43"/>
      <c r="E183" s="43"/>
      <c r="F183" s="44"/>
      <c r="G183" s="428"/>
      <c r="H183" s="428"/>
      <c r="I183" s="226"/>
      <c r="J183" s="11" t="s">
        <v>43</v>
      </c>
      <c r="K183" s="12"/>
      <c r="L183" s="13" t="str">
        <f>IF(K183&gt;0,VLOOKUP(K183,男子登録情報!$J$2:$K$21,2,0),"")</f>
        <v/>
      </c>
      <c r="M183" s="260"/>
      <c r="N183" s="8" t="str">
        <f t="shared" si="78"/>
        <v/>
      </c>
      <c r="O183" s="15"/>
      <c r="P183" s="481"/>
      <c r="Q183" s="482"/>
      <c r="R183" s="483"/>
      <c r="S183" s="489"/>
      <c r="T183" s="489"/>
      <c r="U183" s="265"/>
      <c r="AJ183" s="238">
        <f t="shared" si="79"/>
        <v>0</v>
      </c>
      <c r="AK183" s="238" t="str">
        <f t="shared" si="81"/>
        <v>00000</v>
      </c>
    </row>
    <row r="184" spans="1:37" s="20" customFormat="1" ht="18" hidden="1" customHeight="1" thickTop="1" thickBot="1">
      <c r="A184" s="475">
        <v>56</v>
      </c>
      <c r="B184" s="484" t="s">
        <v>44</v>
      </c>
      <c r="C184" s="470"/>
      <c r="D184" s="470" t="str">
        <f>IF(C184&gt;0,VLOOKUP(C184,男子登録情報!$A$1:$H$1688,3,0),"")</f>
        <v/>
      </c>
      <c r="E184" s="470" t="str">
        <f>IF(C184&gt;0,VLOOKUP(C184,男子登録情報!$A$1:$H$1688,4,0),"")</f>
        <v/>
      </c>
      <c r="F184" s="41" t="str">
        <f>IF(C184&gt;0,VLOOKUP(C184,男子登録情報!$A$1:$H$1688,8,0),"")</f>
        <v/>
      </c>
      <c r="G184" s="426" t="e">
        <f>IF(F185&gt;0,VLOOKUP(F185,男子登録情報!$N$2:$O$48,2,0),"")</f>
        <v>#N/A</v>
      </c>
      <c r="H184" s="426" t="str">
        <f t="shared" ref="H184" si="93">IF(C184&gt;0,TEXT(C184,"100000000"),"")</f>
        <v/>
      </c>
      <c r="I184" s="225"/>
      <c r="J184" s="5" t="s">
        <v>39</v>
      </c>
      <c r="K184" s="6"/>
      <c r="L184" s="7" t="str">
        <f>IF(K184&gt;0,VLOOKUP(K184,男子登録情報!$J$1:$K$21,2,0),"")</f>
        <v/>
      </c>
      <c r="M184" s="408"/>
      <c r="N184" s="8" t="str">
        <f t="shared" si="78"/>
        <v/>
      </c>
      <c r="O184" s="9"/>
      <c r="P184" s="472"/>
      <c r="Q184" s="473"/>
      <c r="R184" s="474"/>
      <c r="S184" s="487"/>
      <c r="T184" s="487"/>
      <c r="U184" s="265"/>
      <c r="AJ184" s="238">
        <f t="shared" si="79"/>
        <v>0</v>
      </c>
      <c r="AK184" s="238" t="str">
        <f t="shared" si="81"/>
        <v>00000</v>
      </c>
    </row>
    <row r="185" spans="1:37" s="20" customFormat="1" ht="18" hidden="1" customHeight="1" thickBot="1">
      <c r="A185" s="476"/>
      <c r="B185" s="485"/>
      <c r="C185" s="471"/>
      <c r="D185" s="471"/>
      <c r="E185" s="471"/>
      <c r="F185" s="42" t="str">
        <f>IF(C184&gt;0,VLOOKUP(C184,男子登録情報!$A$1:$H$1688,5,0),"")</f>
        <v/>
      </c>
      <c r="G185" s="427"/>
      <c r="H185" s="427"/>
      <c r="I185" s="225"/>
      <c r="J185" s="10" t="s">
        <v>41</v>
      </c>
      <c r="K185" s="6"/>
      <c r="L185" s="7" t="str">
        <f>IF(K185&gt;0,VLOOKUP(K185,男子登録情報!$J$2:$K$21,2,0),"")</f>
        <v/>
      </c>
      <c r="M185" s="490"/>
      <c r="N185" s="8" t="str">
        <f t="shared" si="78"/>
        <v/>
      </c>
      <c r="O185" s="9"/>
      <c r="P185" s="478"/>
      <c r="Q185" s="479"/>
      <c r="R185" s="480"/>
      <c r="S185" s="488"/>
      <c r="T185" s="488"/>
      <c r="U185" s="265"/>
      <c r="AJ185" s="238">
        <f t="shared" si="79"/>
        <v>0</v>
      </c>
      <c r="AK185" s="238" t="str">
        <f t="shared" si="81"/>
        <v>00000</v>
      </c>
    </row>
    <row r="186" spans="1:37" s="20" customFormat="1" ht="18" hidden="1" customHeight="1" thickBot="1">
      <c r="A186" s="477"/>
      <c r="B186" s="486" t="s">
        <v>42</v>
      </c>
      <c r="C186" s="429"/>
      <c r="D186" s="43"/>
      <c r="E186" s="43"/>
      <c r="F186" s="44"/>
      <c r="G186" s="428"/>
      <c r="H186" s="428"/>
      <c r="I186" s="226"/>
      <c r="J186" s="11" t="s">
        <v>43</v>
      </c>
      <c r="K186" s="12"/>
      <c r="L186" s="13" t="str">
        <f>IF(K186&gt;0,VLOOKUP(K186,男子登録情報!$J$2:$K$21,2,0),"")</f>
        <v/>
      </c>
      <c r="M186" s="260"/>
      <c r="N186" s="8" t="str">
        <f t="shared" si="78"/>
        <v/>
      </c>
      <c r="O186" s="15"/>
      <c r="P186" s="481"/>
      <c r="Q186" s="482"/>
      <c r="R186" s="483"/>
      <c r="S186" s="489"/>
      <c r="T186" s="489"/>
      <c r="U186" s="265"/>
      <c r="AJ186" s="238">
        <f t="shared" si="79"/>
        <v>0</v>
      </c>
      <c r="AK186" s="238" t="str">
        <f t="shared" si="81"/>
        <v>00000</v>
      </c>
    </row>
    <row r="187" spans="1:37" s="20" customFormat="1" ht="18" hidden="1" customHeight="1" thickTop="1" thickBot="1">
      <c r="A187" s="475">
        <v>57</v>
      </c>
      <c r="B187" s="484" t="s">
        <v>44</v>
      </c>
      <c r="C187" s="470"/>
      <c r="D187" s="470" t="str">
        <f>IF(C187&gt;0,VLOOKUP(C187,男子登録情報!$A$1:$H$1688,3,0),"")</f>
        <v/>
      </c>
      <c r="E187" s="470" t="str">
        <f>IF(C187&gt;0,VLOOKUP(C187,男子登録情報!$A$1:$H$1688,4,0),"")</f>
        <v/>
      </c>
      <c r="F187" s="41" t="str">
        <f>IF(C187&gt;0,VLOOKUP(C187,男子登録情報!$A$1:$H$1688,8,0),"")</f>
        <v/>
      </c>
      <c r="G187" s="426" t="e">
        <f>IF(F188&gt;0,VLOOKUP(F188,男子登録情報!$N$2:$O$48,2,0),"")</f>
        <v>#N/A</v>
      </c>
      <c r="H187" s="426" t="str">
        <f t="shared" ref="H187" si="94">IF(C187&gt;0,TEXT(C187,"100000000"),"")</f>
        <v/>
      </c>
      <c r="I187" s="225"/>
      <c r="J187" s="5" t="s">
        <v>39</v>
      </c>
      <c r="K187" s="6"/>
      <c r="L187" s="7" t="str">
        <f>IF(K187&gt;0,VLOOKUP(K187,男子登録情報!$J$1:$K$21,2,0),"")</f>
        <v/>
      </c>
      <c r="M187" s="408"/>
      <c r="N187" s="8" t="str">
        <f t="shared" si="78"/>
        <v/>
      </c>
      <c r="O187" s="9"/>
      <c r="P187" s="472"/>
      <c r="Q187" s="473"/>
      <c r="R187" s="474"/>
      <c r="S187" s="487"/>
      <c r="T187" s="487"/>
      <c r="U187" s="265"/>
      <c r="AJ187" s="238">
        <f t="shared" si="79"/>
        <v>0</v>
      </c>
      <c r="AK187" s="238" t="str">
        <f t="shared" si="81"/>
        <v>00000</v>
      </c>
    </row>
    <row r="188" spans="1:37" s="20" customFormat="1" ht="18" hidden="1" customHeight="1" thickBot="1">
      <c r="A188" s="476"/>
      <c r="B188" s="485"/>
      <c r="C188" s="471"/>
      <c r="D188" s="471"/>
      <c r="E188" s="471"/>
      <c r="F188" s="42" t="str">
        <f>IF(C187&gt;0,VLOOKUP(C187,男子登録情報!$A$1:$H$1688,5,0),"")</f>
        <v/>
      </c>
      <c r="G188" s="427"/>
      <c r="H188" s="427"/>
      <c r="I188" s="225"/>
      <c r="J188" s="10" t="s">
        <v>41</v>
      </c>
      <c r="K188" s="6"/>
      <c r="L188" s="7" t="str">
        <f>IF(K188&gt;0,VLOOKUP(K188,男子登録情報!$J$2:$K$21,2,0),"")</f>
        <v/>
      </c>
      <c r="M188" s="490"/>
      <c r="N188" s="8" t="str">
        <f t="shared" si="78"/>
        <v/>
      </c>
      <c r="O188" s="9"/>
      <c r="P188" s="478"/>
      <c r="Q188" s="479"/>
      <c r="R188" s="480"/>
      <c r="S188" s="488"/>
      <c r="T188" s="488"/>
      <c r="U188" s="265"/>
      <c r="AJ188" s="238">
        <f t="shared" si="79"/>
        <v>0</v>
      </c>
      <c r="AK188" s="238" t="str">
        <f t="shared" si="81"/>
        <v>00000</v>
      </c>
    </row>
    <row r="189" spans="1:37" s="20" customFormat="1" ht="18" hidden="1" customHeight="1" thickBot="1">
      <c r="A189" s="477"/>
      <c r="B189" s="486" t="s">
        <v>42</v>
      </c>
      <c r="C189" s="429"/>
      <c r="D189" s="45"/>
      <c r="E189" s="43"/>
      <c r="F189" s="44"/>
      <c r="G189" s="428"/>
      <c r="H189" s="428"/>
      <c r="I189" s="226"/>
      <c r="J189" s="11" t="s">
        <v>43</v>
      </c>
      <c r="K189" s="12"/>
      <c r="L189" s="13" t="str">
        <f>IF(K189&gt;0,VLOOKUP(K189,男子登録情報!$J$2:$K$21,2,0),"")</f>
        <v/>
      </c>
      <c r="M189" s="260"/>
      <c r="N189" s="8" t="str">
        <f t="shared" si="78"/>
        <v/>
      </c>
      <c r="O189" s="15"/>
      <c r="P189" s="481"/>
      <c r="Q189" s="482"/>
      <c r="R189" s="483"/>
      <c r="S189" s="489"/>
      <c r="T189" s="489"/>
      <c r="U189" s="265"/>
      <c r="AJ189" s="238">
        <f t="shared" si="79"/>
        <v>0</v>
      </c>
      <c r="AK189" s="238" t="str">
        <f t="shared" si="81"/>
        <v>00000</v>
      </c>
    </row>
    <row r="190" spans="1:37" s="20" customFormat="1" ht="18" hidden="1" customHeight="1" thickTop="1" thickBot="1">
      <c r="A190" s="475">
        <v>58</v>
      </c>
      <c r="B190" s="484" t="s">
        <v>44</v>
      </c>
      <c r="C190" s="470"/>
      <c r="D190" s="470" t="str">
        <f>IF(C190&gt;0,VLOOKUP(C190,男子登録情報!$A$1:$H$1688,3,0),"")</f>
        <v/>
      </c>
      <c r="E190" s="470" t="str">
        <f>IF(C190&gt;0,VLOOKUP(C190,男子登録情報!$A$1:$H$1688,4,0),"")</f>
        <v/>
      </c>
      <c r="F190" s="41" t="str">
        <f>IF(C190&gt;0,VLOOKUP(C190,男子登録情報!$A$1:$H$1688,8,0),"")</f>
        <v/>
      </c>
      <c r="G190" s="426" t="e">
        <f>IF(F191&gt;0,VLOOKUP(F191,男子登録情報!$N$2:$O$48,2,0),"")</f>
        <v>#N/A</v>
      </c>
      <c r="H190" s="426" t="str">
        <f t="shared" ref="H190" si="95">IF(C190&gt;0,TEXT(C190,"100000000"),"")</f>
        <v/>
      </c>
      <c r="I190" s="225"/>
      <c r="J190" s="5" t="s">
        <v>39</v>
      </c>
      <c r="K190" s="6"/>
      <c r="L190" s="7" t="str">
        <f>IF(K190&gt;0,VLOOKUP(K190,男子登録情報!$J$1:$K$21,2,0),"")</f>
        <v/>
      </c>
      <c r="M190" s="408"/>
      <c r="N190" s="8" t="str">
        <f t="shared" si="78"/>
        <v/>
      </c>
      <c r="O190" s="9"/>
      <c r="P190" s="472"/>
      <c r="Q190" s="473"/>
      <c r="R190" s="474"/>
      <c r="S190" s="487"/>
      <c r="T190" s="487"/>
      <c r="U190" s="265"/>
      <c r="AJ190" s="238">
        <f t="shared" si="79"/>
        <v>0</v>
      </c>
      <c r="AK190" s="238" t="str">
        <f t="shared" si="81"/>
        <v>00000</v>
      </c>
    </row>
    <row r="191" spans="1:37" s="20" customFormat="1" ht="18" hidden="1" customHeight="1" thickBot="1">
      <c r="A191" s="476"/>
      <c r="B191" s="485"/>
      <c r="C191" s="471"/>
      <c r="D191" s="471"/>
      <c r="E191" s="471"/>
      <c r="F191" s="42" t="str">
        <f>IF(C190&gt;0,VLOOKUP(C190,男子登録情報!$A$1:$H$1688,5,0),"")</f>
        <v/>
      </c>
      <c r="G191" s="427"/>
      <c r="H191" s="427"/>
      <c r="I191" s="225"/>
      <c r="J191" s="10" t="s">
        <v>41</v>
      </c>
      <c r="K191" s="6"/>
      <c r="L191" s="7" t="str">
        <f>IF(K191&gt;0,VLOOKUP(K191,男子登録情報!$J$2:$K$21,2,0),"")</f>
        <v/>
      </c>
      <c r="M191" s="490"/>
      <c r="N191" s="8" t="str">
        <f t="shared" si="78"/>
        <v/>
      </c>
      <c r="O191" s="9"/>
      <c r="P191" s="478"/>
      <c r="Q191" s="479"/>
      <c r="R191" s="480"/>
      <c r="S191" s="488"/>
      <c r="T191" s="488"/>
      <c r="U191" s="265"/>
      <c r="AJ191" s="238">
        <f t="shared" si="79"/>
        <v>0</v>
      </c>
      <c r="AK191" s="238" t="str">
        <f t="shared" si="81"/>
        <v>00000</v>
      </c>
    </row>
    <row r="192" spans="1:37" s="20" customFormat="1" ht="18" hidden="1" customHeight="1" thickBot="1">
      <c r="A192" s="477"/>
      <c r="B192" s="486" t="s">
        <v>42</v>
      </c>
      <c r="C192" s="429"/>
      <c r="D192" s="43"/>
      <c r="E192" s="43"/>
      <c r="F192" s="44"/>
      <c r="G192" s="428"/>
      <c r="H192" s="428"/>
      <c r="I192" s="226"/>
      <c r="J192" s="11" t="s">
        <v>43</v>
      </c>
      <c r="K192" s="12"/>
      <c r="L192" s="13" t="str">
        <f>IF(K192&gt;0,VLOOKUP(K192,男子登録情報!$J$2:$K$21,2,0),"")</f>
        <v/>
      </c>
      <c r="M192" s="260"/>
      <c r="N192" s="8" t="str">
        <f t="shared" si="78"/>
        <v/>
      </c>
      <c r="O192" s="15"/>
      <c r="P192" s="481"/>
      <c r="Q192" s="482"/>
      <c r="R192" s="483"/>
      <c r="S192" s="489"/>
      <c r="T192" s="489"/>
      <c r="U192" s="265"/>
      <c r="AJ192" s="238">
        <f t="shared" si="79"/>
        <v>0</v>
      </c>
      <c r="AK192" s="238" t="str">
        <f t="shared" si="81"/>
        <v>00000</v>
      </c>
    </row>
    <row r="193" spans="1:37" s="20" customFormat="1" ht="18" hidden="1" customHeight="1" thickTop="1" thickBot="1">
      <c r="A193" s="475">
        <v>59</v>
      </c>
      <c r="B193" s="484" t="s">
        <v>44</v>
      </c>
      <c r="C193" s="470"/>
      <c r="D193" s="470" t="str">
        <f>IF(C193&gt;0,VLOOKUP(C193,男子登録情報!$A$1:$H$1688,3,0),"")</f>
        <v/>
      </c>
      <c r="E193" s="470" t="str">
        <f>IF(C193&gt;0,VLOOKUP(C193,男子登録情報!$A$1:$H$1688,4,0),"")</f>
        <v/>
      </c>
      <c r="F193" s="41" t="str">
        <f>IF(C193&gt;0,VLOOKUP(C193,男子登録情報!$A$1:$H$1688,8,0),"")</f>
        <v/>
      </c>
      <c r="G193" s="426" t="e">
        <f>IF(F194&gt;0,VLOOKUP(F194,男子登録情報!$N$2:$O$48,2,0),"")</f>
        <v>#N/A</v>
      </c>
      <c r="H193" s="426" t="str">
        <f t="shared" ref="H193" si="96">IF(C193&gt;0,TEXT(C193,"100000000"),"")</f>
        <v/>
      </c>
      <c r="I193" s="225"/>
      <c r="J193" s="5" t="s">
        <v>39</v>
      </c>
      <c r="K193" s="6"/>
      <c r="L193" s="7" t="str">
        <f>IF(K193&gt;0,VLOOKUP(K193,男子登録情報!$J$1:$K$21,2,0),"")</f>
        <v/>
      </c>
      <c r="M193" s="408"/>
      <c r="N193" s="8" t="str">
        <f t="shared" si="78"/>
        <v/>
      </c>
      <c r="O193" s="9"/>
      <c r="P193" s="472"/>
      <c r="Q193" s="473"/>
      <c r="R193" s="474"/>
      <c r="S193" s="487"/>
      <c r="T193" s="487"/>
      <c r="U193" s="265"/>
      <c r="AJ193" s="238">
        <f t="shared" si="79"/>
        <v>0</v>
      </c>
      <c r="AK193" s="238" t="str">
        <f t="shared" si="81"/>
        <v>00000</v>
      </c>
    </row>
    <row r="194" spans="1:37" s="20" customFormat="1" ht="18" hidden="1" customHeight="1" thickBot="1">
      <c r="A194" s="476"/>
      <c r="B194" s="485"/>
      <c r="C194" s="471"/>
      <c r="D194" s="471"/>
      <c r="E194" s="471"/>
      <c r="F194" s="42" t="str">
        <f>IF(C193&gt;0,VLOOKUP(C193,男子登録情報!$A$1:$H$1688,5,0),"")</f>
        <v/>
      </c>
      <c r="G194" s="427"/>
      <c r="H194" s="427"/>
      <c r="I194" s="225"/>
      <c r="J194" s="10" t="s">
        <v>41</v>
      </c>
      <c r="K194" s="6"/>
      <c r="L194" s="7" t="str">
        <f>IF(K194&gt;0,VLOOKUP(K194,男子登録情報!$J$2:$K$21,2,0),"")</f>
        <v/>
      </c>
      <c r="M194" s="490"/>
      <c r="N194" s="8" t="str">
        <f t="shared" si="78"/>
        <v/>
      </c>
      <c r="O194" s="9"/>
      <c r="P194" s="478"/>
      <c r="Q194" s="479"/>
      <c r="R194" s="480"/>
      <c r="S194" s="488"/>
      <c r="T194" s="488"/>
      <c r="U194" s="265"/>
      <c r="AJ194" s="238">
        <f t="shared" si="79"/>
        <v>0</v>
      </c>
      <c r="AK194" s="238" t="str">
        <f t="shared" si="81"/>
        <v>00000</v>
      </c>
    </row>
    <row r="195" spans="1:37" s="20" customFormat="1" ht="18" hidden="1" customHeight="1" thickBot="1">
      <c r="A195" s="477"/>
      <c r="B195" s="486" t="s">
        <v>42</v>
      </c>
      <c r="C195" s="429"/>
      <c r="D195" s="43"/>
      <c r="E195" s="43"/>
      <c r="F195" s="44"/>
      <c r="G195" s="428"/>
      <c r="H195" s="428"/>
      <c r="I195" s="226"/>
      <c r="J195" s="11" t="s">
        <v>43</v>
      </c>
      <c r="K195" s="12"/>
      <c r="L195" s="13" t="str">
        <f>IF(K195&gt;0,VLOOKUP(K195,男子登録情報!$J$2:$K$21,2,0),"")</f>
        <v/>
      </c>
      <c r="M195" s="260"/>
      <c r="N195" s="8" t="str">
        <f t="shared" si="78"/>
        <v/>
      </c>
      <c r="O195" s="15"/>
      <c r="P195" s="481"/>
      <c r="Q195" s="482"/>
      <c r="R195" s="483"/>
      <c r="S195" s="489"/>
      <c r="T195" s="489"/>
      <c r="U195" s="265"/>
      <c r="AJ195" s="238">
        <f t="shared" si="79"/>
        <v>0</v>
      </c>
      <c r="AK195" s="238" t="str">
        <f t="shared" si="81"/>
        <v>00000</v>
      </c>
    </row>
    <row r="196" spans="1:37" s="20" customFormat="1" ht="18" hidden="1" customHeight="1" thickTop="1" thickBot="1">
      <c r="A196" s="475">
        <v>60</v>
      </c>
      <c r="B196" s="484" t="s">
        <v>44</v>
      </c>
      <c r="C196" s="470"/>
      <c r="D196" s="470" t="str">
        <f>IF(C196&gt;0,VLOOKUP(C196,男子登録情報!$A$1:$H$1688,3,0),"")</f>
        <v/>
      </c>
      <c r="E196" s="470" t="str">
        <f>IF(C196&gt;0,VLOOKUP(C196,男子登録情報!$A$1:$H$1688,4,0),"")</f>
        <v/>
      </c>
      <c r="F196" s="41" t="str">
        <f>IF(C196&gt;0,VLOOKUP(C196,男子登録情報!$A$1:$H$1688,8,0),"")</f>
        <v/>
      </c>
      <c r="G196" s="426" t="e">
        <f>IF(F197&gt;0,VLOOKUP(F197,男子登録情報!$N$2:$O$48,2,0),"")</f>
        <v>#N/A</v>
      </c>
      <c r="H196" s="426" t="str">
        <f t="shared" ref="H196" si="97">IF(C196&gt;0,TEXT(C196,"100000000"),"")</f>
        <v/>
      </c>
      <c r="I196" s="225"/>
      <c r="J196" s="5" t="s">
        <v>39</v>
      </c>
      <c r="K196" s="6"/>
      <c r="L196" s="7" t="str">
        <f>IF(K196&gt;0,VLOOKUP(K196,男子登録情報!$J$1:$K$21,2,0),"")</f>
        <v/>
      </c>
      <c r="M196" s="408"/>
      <c r="N196" s="8" t="str">
        <f t="shared" si="78"/>
        <v/>
      </c>
      <c r="O196" s="9"/>
      <c r="P196" s="472"/>
      <c r="Q196" s="473"/>
      <c r="R196" s="474"/>
      <c r="S196" s="487"/>
      <c r="T196" s="487"/>
      <c r="U196" s="265"/>
      <c r="AJ196" s="238">
        <f t="shared" si="79"/>
        <v>0</v>
      </c>
      <c r="AK196" s="238" t="str">
        <f t="shared" si="81"/>
        <v>00000</v>
      </c>
    </row>
    <row r="197" spans="1:37" s="20" customFormat="1" ht="18" hidden="1" customHeight="1" thickBot="1">
      <c r="A197" s="476"/>
      <c r="B197" s="485"/>
      <c r="C197" s="471"/>
      <c r="D197" s="471"/>
      <c r="E197" s="471"/>
      <c r="F197" s="42" t="str">
        <f>IF(C196&gt;0,VLOOKUP(C196,男子登録情報!$A$1:$H$1688,5,0),"")</f>
        <v/>
      </c>
      <c r="G197" s="427"/>
      <c r="H197" s="427"/>
      <c r="I197" s="225"/>
      <c r="J197" s="10" t="s">
        <v>41</v>
      </c>
      <c r="K197" s="6"/>
      <c r="L197" s="7" t="str">
        <f>IF(K197&gt;0,VLOOKUP(K197,男子登録情報!$J$2:$K$21,2,0),"")</f>
        <v/>
      </c>
      <c r="M197" s="490"/>
      <c r="N197" s="8" t="str">
        <f t="shared" si="78"/>
        <v/>
      </c>
      <c r="O197" s="9"/>
      <c r="P197" s="478"/>
      <c r="Q197" s="479"/>
      <c r="R197" s="480"/>
      <c r="S197" s="488"/>
      <c r="T197" s="488"/>
      <c r="U197" s="265"/>
      <c r="AJ197" s="238">
        <f t="shared" si="79"/>
        <v>0</v>
      </c>
      <c r="AK197" s="238" t="str">
        <f t="shared" si="81"/>
        <v>00000</v>
      </c>
    </row>
    <row r="198" spans="1:37" s="20" customFormat="1" ht="18" hidden="1" customHeight="1" thickBot="1">
      <c r="A198" s="477"/>
      <c r="B198" s="486" t="s">
        <v>42</v>
      </c>
      <c r="C198" s="429"/>
      <c r="D198" s="43"/>
      <c r="E198" s="43"/>
      <c r="F198" s="44"/>
      <c r="G198" s="428"/>
      <c r="H198" s="428"/>
      <c r="I198" s="226"/>
      <c r="J198" s="11" t="s">
        <v>43</v>
      </c>
      <c r="K198" s="12"/>
      <c r="L198" s="13" t="str">
        <f>IF(K198&gt;0,VLOOKUP(K198,男子登録情報!$J$2:$K$21,2,0),"")</f>
        <v/>
      </c>
      <c r="M198" s="260"/>
      <c r="N198" s="8" t="str">
        <f t="shared" si="78"/>
        <v/>
      </c>
      <c r="O198" s="15"/>
      <c r="P198" s="481"/>
      <c r="Q198" s="482"/>
      <c r="R198" s="483"/>
      <c r="S198" s="489"/>
      <c r="T198" s="489"/>
      <c r="U198" s="265"/>
      <c r="AJ198" s="238">
        <f t="shared" si="79"/>
        <v>0</v>
      </c>
      <c r="AK198" s="238" t="str">
        <f t="shared" si="81"/>
        <v>00000</v>
      </c>
    </row>
    <row r="199" spans="1:37" s="20" customFormat="1" ht="18" hidden="1" customHeight="1" thickTop="1" thickBot="1">
      <c r="A199" s="475">
        <v>61</v>
      </c>
      <c r="B199" s="484" t="s">
        <v>44</v>
      </c>
      <c r="C199" s="470"/>
      <c r="D199" s="470" t="str">
        <f>IF(C199&gt;0,VLOOKUP(C199,男子登録情報!$A$1:$H$1688,3,0),"")</f>
        <v/>
      </c>
      <c r="E199" s="470" t="str">
        <f>IF(C199&gt;0,VLOOKUP(C199,男子登録情報!$A$1:$H$1688,4,0),"")</f>
        <v/>
      </c>
      <c r="F199" s="41" t="str">
        <f>IF(C199&gt;0,VLOOKUP(C199,男子登録情報!$A$1:$H$1688,8,0),"")</f>
        <v/>
      </c>
      <c r="G199" s="426" t="e">
        <f>IF(F200&gt;0,VLOOKUP(F200,男子登録情報!$N$2:$O$48,2,0),"")</f>
        <v>#N/A</v>
      </c>
      <c r="H199" s="426" t="str">
        <f t="shared" ref="H199" si="98">IF(C199&gt;0,TEXT(C199,"100000000"),"")</f>
        <v/>
      </c>
      <c r="I199" s="225"/>
      <c r="J199" s="5" t="s">
        <v>39</v>
      </c>
      <c r="K199" s="6"/>
      <c r="L199" s="7" t="str">
        <f>IF(K199&gt;0,VLOOKUP(K199,男子登録情報!$J$1:$K$21,2,0),"")</f>
        <v/>
      </c>
      <c r="M199" s="408"/>
      <c r="N199" s="8" t="str">
        <f t="shared" si="78"/>
        <v/>
      </c>
      <c r="O199" s="9"/>
      <c r="P199" s="472"/>
      <c r="Q199" s="473"/>
      <c r="R199" s="474"/>
      <c r="S199" s="487"/>
      <c r="T199" s="487"/>
      <c r="U199" s="265"/>
      <c r="AJ199" s="238">
        <f t="shared" si="79"/>
        <v>0</v>
      </c>
      <c r="AK199" s="238" t="str">
        <f t="shared" si="81"/>
        <v>00000</v>
      </c>
    </row>
    <row r="200" spans="1:37" s="20" customFormat="1" ht="18" hidden="1" customHeight="1" thickBot="1">
      <c r="A200" s="476"/>
      <c r="B200" s="485"/>
      <c r="C200" s="471"/>
      <c r="D200" s="471"/>
      <c r="E200" s="471"/>
      <c r="F200" s="42" t="str">
        <f>IF(C199&gt;0,VLOOKUP(C199,男子登録情報!$A$1:$H$1688,5,0),"")</f>
        <v/>
      </c>
      <c r="G200" s="427"/>
      <c r="H200" s="427"/>
      <c r="I200" s="225"/>
      <c r="J200" s="10" t="s">
        <v>41</v>
      </c>
      <c r="K200" s="6"/>
      <c r="L200" s="7" t="str">
        <f>IF(K200&gt;0,VLOOKUP(K200,男子登録情報!$J$2:$K$21,2,0),"")</f>
        <v/>
      </c>
      <c r="M200" s="490"/>
      <c r="N200" s="8" t="str">
        <f t="shared" si="78"/>
        <v/>
      </c>
      <c r="O200" s="9"/>
      <c r="P200" s="478"/>
      <c r="Q200" s="479"/>
      <c r="R200" s="480"/>
      <c r="S200" s="488"/>
      <c r="T200" s="488"/>
      <c r="U200" s="265"/>
      <c r="AJ200" s="238">
        <f t="shared" si="79"/>
        <v>0</v>
      </c>
      <c r="AK200" s="238" t="str">
        <f t="shared" si="81"/>
        <v>00000</v>
      </c>
    </row>
    <row r="201" spans="1:37" s="20" customFormat="1" ht="18" hidden="1" customHeight="1" thickBot="1">
      <c r="A201" s="477"/>
      <c r="B201" s="486" t="s">
        <v>42</v>
      </c>
      <c r="C201" s="429"/>
      <c r="D201" s="43"/>
      <c r="E201" s="43"/>
      <c r="F201" s="44"/>
      <c r="G201" s="428"/>
      <c r="H201" s="428"/>
      <c r="I201" s="226"/>
      <c r="J201" s="11" t="s">
        <v>43</v>
      </c>
      <c r="K201" s="12"/>
      <c r="L201" s="13" t="str">
        <f>IF(K201&gt;0,VLOOKUP(K201,男子登録情報!$J$2:$K$21,2,0),"")</f>
        <v/>
      </c>
      <c r="M201" s="260"/>
      <c r="N201" s="8" t="str">
        <f t="shared" si="78"/>
        <v/>
      </c>
      <c r="O201" s="15"/>
      <c r="P201" s="481"/>
      <c r="Q201" s="482"/>
      <c r="R201" s="483"/>
      <c r="S201" s="489"/>
      <c r="T201" s="489"/>
      <c r="U201" s="265"/>
      <c r="AJ201" s="238">
        <f t="shared" si="79"/>
        <v>0</v>
      </c>
      <c r="AK201" s="238" t="str">
        <f t="shared" si="81"/>
        <v>00000</v>
      </c>
    </row>
    <row r="202" spans="1:37" s="20" customFormat="1" ht="18" hidden="1" customHeight="1" thickTop="1" thickBot="1">
      <c r="A202" s="475">
        <v>62</v>
      </c>
      <c r="B202" s="484" t="s">
        <v>44</v>
      </c>
      <c r="C202" s="470"/>
      <c r="D202" s="470" t="str">
        <f>IF(C202&gt;0,VLOOKUP(C202,男子登録情報!$A$1:$H$1688,3,0),"")</f>
        <v/>
      </c>
      <c r="E202" s="470" t="str">
        <f>IF(C202&gt;0,VLOOKUP(C202,男子登録情報!$A$1:$H$1688,4,0),"")</f>
        <v/>
      </c>
      <c r="F202" s="41" t="str">
        <f>IF(C202&gt;0,VLOOKUP(C202,男子登録情報!$A$1:$H$1688,8,0),"")</f>
        <v/>
      </c>
      <c r="G202" s="426" t="e">
        <f>IF(F203&gt;0,VLOOKUP(F203,男子登録情報!$N$2:$O$48,2,0),"")</f>
        <v>#N/A</v>
      </c>
      <c r="H202" s="426" t="str">
        <f t="shared" ref="H202" si="99">IF(C202&gt;0,TEXT(C202,"100000000"),"")</f>
        <v/>
      </c>
      <c r="I202" s="225"/>
      <c r="J202" s="5" t="s">
        <v>39</v>
      </c>
      <c r="K202" s="6"/>
      <c r="L202" s="7" t="str">
        <f>IF(K202&gt;0,VLOOKUP(K202,男子登録情報!$J$1:$K$21,2,0),"")</f>
        <v/>
      </c>
      <c r="M202" s="408"/>
      <c r="N202" s="8" t="str">
        <f t="shared" si="78"/>
        <v/>
      </c>
      <c r="O202" s="9"/>
      <c r="P202" s="472"/>
      <c r="Q202" s="473"/>
      <c r="R202" s="474"/>
      <c r="S202" s="487"/>
      <c r="T202" s="487"/>
      <c r="U202" s="265"/>
      <c r="AJ202" s="238">
        <f t="shared" si="79"/>
        <v>0</v>
      </c>
      <c r="AK202" s="238" t="str">
        <f t="shared" si="81"/>
        <v>00000</v>
      </c>
    </row>
    <row r="203" spans="1:37" s="20" customFormat="1" ht="18" hidden="1" customHeight="1" thickBot="1">
      <c r="A203" s="476"/>
      <c r="B203" s="485"/>
      <c r="C203" s="471"/>
      <c r="D203" s="471"/>
      <c r="E203" s="471"/>
      <c r="F203" s="42" t="str">
        <f>IF(C202&gt;0,VLOOKUP(C202,男子登録情報!$A$1:$H$1688,5,0),"")</f>
        <v/>
      </c>
      <c r="G203" s="427"/>
      <c r="H203" s="427"/>
      <c r="I203" s="225"/>
      <c r="J203" s="10" t="s">
        <v>41</v>
      </c>
      <c r="K203" s="6"/>
      <c r="L203" s="7" t="str">
        <f>IF(K203&gt;0,VLOOKUP(K203,男子登録情報!$J$2:$K$21,2,0),"")</f>
        <v/>
      </c>
      <c r="M203" s="490"/>
      <c r="N203" s="8" t="str">
        <f t="shared" si="78"/>
        <v/>
      </c>
      <c r="O203" s="9"/>
      <c r="P203" s="478"/>
      <c r="Q203" s="479"/>
      <c r="R203" s="480"/>
      <c r="S203" s="488"/>
      <c r="T203" s="488"/>
      <c r="U203" s="265"/>
      <c r="AJ203" s="238">
        <f t="shared" si="79"/>
        <v>0</v>
      </c>
      <c r="AK203" s="238" t="str">
        <f t="shared" si="81"/>
        <v>00000</v>
      </c>
    </row>
    <row r="204" spans="1:37" s="20" customFormat="1" ht="18" hidden="1" customHeight="1" thickBot="1">
      <c r="A204" s="477"/>
      <c r="B204" s="486" t="s">
        <v>42</v>
      </c>
      <c r="C204" s="429"/>
      <c r="D204" s="43"/>
      <c r="E204" s="43"/>
      <c r="F204" s="44"/>
      <c r="G204" s="428"/>
      <c r="H204" s="428"/>
      <c r="I204" s="226"/>
      <c r="J204" s="11" t="s">
        <v>43</v>
      </c>
      <c r="K204" s="12"/>
      <c r="L204" s="13" t="str">
        <f>IF(K204&gt;0,VLOOKUP(K204,男子登録情報!$J$2:$K$21,2,0),"")</f>
        <v/>
      </c>
      <c r="M204" s="260"/>
      <c r="N204" s="8" t="str">
        <f t="shared" si="78"/>
        <v/>
      </c>
      <c r="O204" s="15"/>
      <c r="P204" s="481"/>
      <c r="Q204" s="482"/>
      <c r="R204" s="483"/>
      <c r="S204" s="489"/>
      <c r="T204" s="489"/>
      <c r="U204" s="265"/>
      <c r="AJ204" s="238">
        <f t="shared" si="79"/>
        <v>0</v>
      </c>
      <c r="AK204" s="238" t="str">
        <f t="shared" si="81"/>
        <v>00000</v>
      </c>
    </row>
    <row r="205" spans="1:37" s="20" customFormat="1" ht="18" hidden="1" customHeight="1" thickTop="1" thickBot="1">
      <c r="A205" s="475">
        <v>63</v>
      </c>
      <c r="B205" s="484" t="s">
        <v>44</v>
      </c>
      <c r="C205" s="470"/>
      <c r="D205" s="470" t="str">
        <f>IF(C205&gt;0,VLOOKUP(C205,男子登録情報!$A$1:$H$1688,3,0),"")</f>
        <v/>
      </c>
      <c r="E205" s="470" t="str">
        <f>IF(C205&gt;0,VLOOKUP(C205,男子登録情報!$A$1:$H$1688,4,0),"")</f>
        <v/>
      </c>
      <c r="F205" s="41" t="str">
        <f>IF(C205&gt;0,VLOOKUP(C205,男子登録情報!$A$1:$H$1688,8,0),"")</f>
        <v/>
      </c>
      <c r="G205" s="426" t="e">
        <f>IF(F206&gt;0,VLOOKUP(F206,男子登録情報!$N$2:$O$48,2,0),"")</f>
        <v>#N/A</v>
      </c>
      <c r="H205" s="426" t="str">
        <f t="shared" ref="H205" si="100">IF(C205&gt;0,TEXT(C205,"100000000"),"")</f>
        <v/>
      </c>
      <c r="I205" s="225"/>
      <c r="J205" s="5" t="s">
        <v>39</v>
      </c>
      <c r="K205" s="6"/>
      <c r="L205" s="7" t="str">
        <f>IF(K205&gt;0,VLOOKUP(K205,男子登録情報!$J$1:$K$21,2,0),"")</f>
        <v/>
      </c>
      <c r="M205" s="408"/>
      <c r="N205" s="8" t="str">
        <f t="shared" si="78"/>
        <v/>
      </c>
      <c r="O205" s="9"/>
      <c r="P205" s="472"/>
      <c r="Q205" s="473"/>
      <c r="R205" s="474"/>
      <c r="S205" s="487"/>
      <c r="T205" s="487"/>
      <c r="U205" s="265"/>
      <c r="AJ205" s="238">
        <f t="shared" si="79"/>
        <v>0</v>
      </c>
      <c r="AK205" s="238" t="str">
        <f t="shared" si="81"/>
        <v>00000</v>
      </c>
    </row>
    <row r="206" spans="1:37" s="20" customFormat="1" ht="18" hidden="1" customHeight="1" thickBot="1">
      <c r="A206" s="476"/>
      <c r="B206" s="485"/>
      <c r="C206" s="471"/>
      <c r="D206" s="471"/>
      <c r="E206" s="471"/>
      <c r="F206" s="42" t="str">
        <f>IF(C205&gt;0,VLOOKUP(C205,男子登録情報!$A$1:$H$1688,5,0),"")</f>
        <v/>
      </c>
      <c r="G206" s="427"/>
      <c r="H206" s="427"/>
      <c r="I206" s="225"/>
      <c r="J206" s="10" t="s">
        <v>41</v>
      </c>
      <c r="K206" s="6"/>
      <c r="L206" s="7" t="str">
        <f>IF(K206&gt;0,VLOOKUP(K206,男子登録情報!$J$2:$K$21,2,0),"")</f>
        <v/>
      </c>
      <c r="M206" s="490"/>
      <c r="N206" s="8" t="str">
        <f t="shared" si="78"/>
        <v/>
      </c>
      <c r="O206" s="9"/>
      <c r="P206" s="478"/>
      <c r="Q206" s="479"/>
      <c r="R206" s="480"/>
      <c r="S206" s="488"/>
      <c r="T206" s="488"/>
      <c r="U206" s="265"/>
      <c r="AJ206" s="238">
        <f t="shared" si="79"/>
        <v>0</v>
      </c>
      <c r="AK206" s="238" t="str">
        <f t="shared" si="81"/>
        <v>00000</v>
      </c>
    </row>
    <row r="207" spans="1:37" s="20" customFormat="1" ht="18" hidden="1" customHeight="1" thickBot="1">
      <c r="A207" s="477"/>
      <c r="B207" s="486" t="s">
        <v>42</v>
      </c>
      <c r="C207" s="429"/>
      <c r="D207" s="43"/>
      <c r="E207" s="43"/>
      <c r="F207" s="44"/>
      <c r="G207" s="428"/>
      <c r="H207" s="428"/>
      <c r="I207" s="226"/>
      <c r="J207" s="11" t="s">
        <v>43</v>
      </c>
      <c r="K207" s="12"/>
      <c r="L207" s="13" t="str">
        <f>IF(K207&gt;0,VLOOKUP(K207,男子登録情報!$J$2:$K$21,2,0),"")</f>
        <v/>
      </c>
      <c r="M207" s="260"/>
      <c r="N207" s="8" t="str">
        <f t="shared" si="78"/>
        <v/>
      </c>
      <c r="O207" s="15"/>
      <c r="P207" s="481"/>
      <c r="Q207" s="482"/>
      <c r="R207" s="483"/>
      <c r="S207" s="489"/>
      <c r="T207" s="489"/>
      <c r="U207" s="265"/>
      <c r="AJ207" s="238">
        <f t="shared" si="79"/>
        <v>0</v>
      </c>
      <c r="AK207" s="238" t="str">
        <f t="shared" si="81"/>
        <v>00000</v>
      </c>
    </row>
    <row r="208" spans="1:37" s="20" customFormat="1" ht="18" hidden="1" customHeight="1" thickTop="1" thickBot="1">
      <c r="A208" s="475">
        <v>64</v>
      </c>
      <c r="B208" s="484" t="s">
        <v>44</v>
      </c>
      <c r="C208" s="470"/>
      <c r="D208" s="470" t="str">
        <f>IF(C208&gt;0,VLOOKUP(C208,男子登録情報!$A$1:$H$1688,3,0),"")</f>
        <v/>
      </c>
      <c r="E208" s="470" t="str">
        <f>IF(C208&gt;0,VLOOKUP(C208,男子登録情報!$A$1:$H$1688,4,0),"")</f>
        <v/>
      </c>
      <c r="F208" s="41" t="str">
        <f>IF(C208&gt;0,VLOOKUP(C208,男子登録情報!$A$1:$H$1688,8,0),"")</f>
        <v/>
      </c>
      <c r="G208" s="426" t="e">
        <f>IF(F209&gt;0,VLOOKUP(F209,男子登録情報!$N$2:$O$48,2,0),"")</f>
        <v>#N/A</v>
      </c>
      <c r="H208" s="426" t="str">
        <f t="shared" ref="H208" si="101">IF(C208&gt;0,TEXT(C208,"100000000"),"")</f>
        <v/>
      </c>
      <c r="I208" s="225"/>
      <c r="J208" s="5" t="s">
        <v>39</v>
      </c>
      <c r="K208" s="6"/>
      <c r="L208" s="7" t="str">
        <f>IF(K208&gt;0,VLOOKUP(K208,男子登録情報!$J$1:$K$21,2,0),"")</f>
        <v/>
      </c>
      <c r="M208" s="408"/>
      <c r="N208" s="8" t="str">
        <f t="shared" si="78"/>
        <v/>
      </c>
      <c r="O208" s="9"/>
      <c r="P208" s="472"/>
      <c r="Q208" s="473"/>
      <c r="R208" s="474"/>
      <c r="S208" s="487"/>
      <c r="T208" s="487"/>
      <c r="U208" s="265"/>
      <c r="AJ208" s="238">
        <f t="shared" si="79"/>
        <v>0</v>
      </c>
      <c r="AK208" s="238" t="str">
        <f t="shared" si="81"/>
        <v>00000</v>
      </c>
    </row>
    <row r="209" spans="1:37" s="20" customFormat="1" ht="18" hidden="1" customHeight="1" thickBot="1">
      <c r="A209" s="476"/>
      <c r="B209" s="485"/>
      <c r="C209" s="471"/>
      <c r="D209" s="471"/>
      <c r="E209" s="471"/>
      <c r="F209" s="42" t="str">
        <f>IF(C208&gt;0,VLOOKUP(C208,男子登録情報!$A$1:$H$1688,5,0),"")</f>
        <v/>
      </c>
      <c r="G209" s="427"/>
      <c r="H209" s="427"/>
      <c r="I209" s="225"/>
      <c r="J209" s="10" t="s">
        <v>41</v>
      </c>
      <c r="K209" s="6"/>
      <c r="L209" s="7" t="str">
        <f>IF(K209&gt;0,VLOOKUP(K209,男子登録情報!$J$2:$K$21,2,0),"")</f>
        <v/>
      </c>
      <c r="M209" s="490"/>
      <c r="N209" s="8" t="str">
        <f t="shared" si="78"/>
        <v/>
      </c>
      <c r="O209" s="9"/>
      <c r="P209" s="478"/>
      <c r="Q209" s="479"/>
      <c r="R209" s="480"/>
      <c r="S209" s="488"/>
      <c r="T209" s="488"/>
      <c r="U209" s="265"/>
      <c r="AJ209" s="238">
        <f t="shared" si="79"/>
        <v>0</v>
      </c>
      <c r="AK209" s="238" t="str">
        <f t="shared" si="81"/>
        <v>00000</v>
      </c>
    </row>
    <row r="210" spans="1:37" s="20" customFormat="1" ht="18" hidden="1" customHeight="1" thickBot="1">
      <c r="A210" s="477"/>
      <c r="B210" s="486" t="s">
        <v>42</v>
      </c>
      <c r="C210" s="429"/>
      <c r="D210" s="43"/>
      <c r="E210" s="43"/>
      <c r="F210" s="44"/>
      <c r="G210" s="428"/>
      <c r="H210" s="428"/>
      <c r="I210" s="226"/>
      <c r="J210" s="11" t="s">
        <v>43</v>
      </c>
      <c r="K210" s="12"/>
      <c r="L210" s="13" t="str">
        <f>IF(K210&gt;0,VLOOKUP(K210,男子登録情報!$J$2:$K$21,2,0),"")</f>
        <v/>
      </c>
      <c r="M210" s="260"/>
      <c r="N210" s="8" t="str">
        <f t="shared" si="78"/>
        <v/>
      </c>
      <c r="O210" s="15"/>
      <c r="P210" s="481"/>
      <c r="Q210" s="482"/>
      <c r="R210" s="483"/>
      <c r="S210" s="489"/>
      <c r="T210" s="489"/>
      <c r="U210" s="265"/>
      <c r="AJ210" s="238">
        <f t="shared" si="79"/>
        <v>0</v>
      </c>
      <c r="AK210" s="238" t="str">
        <f t="shared" si="81"/>
        <v>00000</v>
      </c>
    </row>
    <row r="211" spans="1:37" s="20" customFormat="1" ht="18" hidden="1" customHeight="1" thickTop="1" thickBot="1">
      <c r="A211" s="475">
        <v>65</v>
      </c>
      <c r="B211" s="484" t="s">
        <v>44</v>
      </c>
      <c r="C211" s="470"/>
      <c r="D211" s="470" t="str">
        <f>IF(C211&gt;0,VLOOKUP(C211,男子登録情報!$A$1:$H$1688,3,0),"")</f>
        <v/>
      </c>
      <c r="E211" s="470" t="str">
        <f>IF(C211&gt;0,VLOOKUP(C211,男子登録情報!$A$1:$H$1688,4,0),"")</f>
        <v/>
      </c>
      <c r="F211" s="41" t="str">
        <f>IF(C211&gt;0,VLOOKUP(C211,男子登録情報!$A$1:$H$1688,8,0),"")</f>
        <v/>
      </c>
      <c r="G211" s="426" t="e">
        <f>IF(F212&gt;0,VLOOKUP(F212,男子登録情報!$N$2:$O$48,2,0),"")</f>
        <v>#N/A</v>
      </c>
      <c r="H211" s="426" t="str">
        <f t="shared" ref="H211" si="102">IF(C211&gt;0,TEXT(C211,"100000000"),"")</f>
        <v/>
      </c>
      <c r="I211" s="225"/>
      <c r="J211" s="5" t="s">
        <v>39</v>
      </c>
      <c r="K211" s="6"/>
      <c r="L211" s="7" t="str">
        <f>IF(K211&gt;0,VLOOKUP(K211,男子登録情報!$J$1:$K$21,2,0),"")</f>
        <v/>
      </c>
      <c r="M211" s="408"/>
      <c r="N211" s="8" t="str">
        <f t="shared" ref="N211:N274" si="103">IF(L211="","",LEFT(L211,5)&amp;" "&amp;IF(OR(LEFT(L211,3)*1&lt;70,LEFT(L211,3)*1&gt;100),REPT(0,7-LEN(M211)),REPT(0,5-LEN(M211)))&amp;M211)</f>
        <v/>
      </c>
      <c r="O211" s="9"/>
      <c r="P211" s="472"/>
      <c r="Q211" s="473"/>
      <c r="R211" s="474"/>
      <c r="S211" s="487"/>
      <c r="T211" s="487"/>
      <c r="U211" s="265"/>
      <c r="AJ211" s="238">
        <f t="shared" ref="AJ211:AJ274" si="104">IF(COUNTIF(J211,"*m*")&gt;0,IF(VALUE(AN211)&gt;59,1,0),0)</f>
        <v>0</v>
      </c>
      <c r="AK211" s="238" t="str">
        <f t="shared" si="81"/>
        <v>00000</v>
      </c>
    </row>
    <row r="212" spans="1:37" s="20" customFormat="1" ht="18" hidden="1" customHeight="1" thickBot="1">
      <c r="A212" s="476"/>
      <c r="B212" s="485"/>
      <c r="C212" s="471"/>
      <c r="D212" s="471"/>
      <c r="E212" s="471"/>
      <c r="F212" s="42" t="str">
        <f>IF(C211&gt;0,VLOOKUP(C211,男子登録情報!$A$1:$H$1688,5,0),"")</f>
        <v/>
      </c>
      <c r="G212" s="427"/>
      <c r="H212" s="427"/>
      <c r="I212" s="225"/>
      <c r="J212" s="10" t="s">
        <v>41</v>
      </c>
      <c r="K212" s="6"/>
      <c r="L212" s="7" t="str">
        <f>IF(K212&gt;0,VLOOKUP(K212,男子登録情報!$J$2:$K$21,2,0),"")</f>
        <v/>
      </c>
      <c r="M212" s="490"/>
      <c r="N212" s="8" t="str">
        <f t="shared" si="103"/>
        <v/>
      </c>
      <c r="O212" s="9"/>
      <c r="P212" s="478"/>
      <c r="Q212" s="479"/>
      <c r="R212" s="480"/>
      <c r="S212" s="488"/>
      <c r="T212" s="488"/>
      <c r="U212" s="265"/>
      <c r="AJ212" s="238">
        <f t="shared" si="104"/>
        <v>0</v>
      </c>
      <c r="AK212" s="238" t="str">
        <f t="shared" ref="AK212:AK275" si="105">IF(COUNTIF(K212,"*m*")&gt;0,RIGHT(10000000+AR212,7),RIGHT(100000+AR212,5))</f>
        <v>00000</v>
      </c>
    </row>
    <row r="213" spans="1:37" s="20" customFormat="1" ht="18" hidden="1" customHeight="1" thickBot="1">
      <c r="A213" s="477"/>
      <c r="B213" s="486" t="s">
        <v>42</v>
      </c>
      <c r="C213" s="429"/>
      <c r="D213" s="43"/>
      <c r="E213" s="43"/>
      <c r="F213" s="44"/>
      <c r="G213" s="428"/>
      <c r="H213" s="428"/>
      <c r="I213" s="226"/>
      <c r="J213" s="11" t="s">
        <v>43</v>
      </c>
      <c r="K213" s="12"/>
      <c r="L213" s="13" t="str">
        <f>IF(K213&gt;0,VLOOKUP(K213,男子登録情報!$J$2:$K$21,2,0),"")</f>
        <v/>
      </c>
      <c r="M213" s="260"/>
      <c r="N213" s="8" t="str">
        <f t="shared" si="103"/>
        <v/>
      </c>
      <c r="O213" s="15"/>
      <c r="P213" s="481"/>
      <c r="Q213" s="482"/>
      <c r="R213" s="483"/>
      <c r="S213" s="489"/>
      <c r="T213" s="489"/>
      <c r="U213" s="265"/>
      <c r="AJ213" s="238">
        <f t="shared" si="104"/>
        <v>0</v>
      </c>
      <c r="AK213" s="238" t="str">
        <f t="shared" si="105"/>
        <v>00000</v>
      </c>
    </row>
    <row r="214" spans="1:37" s="20" customFormat="1" ht="18" hidden="1" customHeight="1" thickTop="1" thickBot="1">
      <c r="A214" s="475">
        <v>66</v>
      </c>
      <c r="B214" s="484" t="s">
        <v>44</v>
      </c>
      <c r="C214" s="470"/>
      <c r="D214" s="470" t="str">
        <f>IF(C214&gt;0,VLOOKUP(C214,男子登録情報!$A$1:$H$1688,3,0),"")</f>
        <v/>
      </c>
      <c r="E214" s="470" t="str">
        <f>IF(C214&gt;0,VLOOKUP(C214,男子登録情報!$A$1:$H$1688,4,0),"")</f>
        <v/>
      </c>
      <c r="F214" s="41" t="str">
        <f>IF(C214&gt;0,VLOOKUP(C214,男子登録情報!$A$1:$H$1688,8,0),"")</f>
        <v/>
      </c>
      <c r="G214" s="426" t="e">
        <f>IF(F215&gt;0,VLOOKUP(F215,男子登録情報!$N$2:$O$48,2,0),"")</f>
        <v>#N/A</v>
      </c>
      <c r="H214" s="426" t="str">
        <f t="shared" ref="H214" si="106">IF(C214&gt;0,TEXT(C214,"100000000"),"")</f>
        <v/>
      </c>
      <c r="I214" s="225"/>
      <c r="J214" s="5" t="s">
        <v>39</v>
      </c>
      <c r="K214" s="6"/>
      <c r="L214" s="7" t="str">
        <f>IF(K214&gt;0,VLOOKUP(K214,男子登録情報!$J$1:$K$21,2,0),"")</f>
        <v/>
      </c>
      <c r="M214" s="408"/>
      <c r="N214" s="8" t="str">
        <f t="shared" si="103"/>
        <v/>
      </c>
      <c r="O214" s="9"/>
      <c r="P214" s="472"/>
      <c r="Q214" s="473"/>
      <c r="R214" s="474"/>
      <c r="S214" s="487"/>
      <c r="T214" s="487"/>
      <c r="U214" s="265"/>
      <c r="AJ214" s="238">
        <f t="shared" si="104"/>
        <v>0</v>
      </c>
      <c r="AK214" s="238" t="str">
        <f t="shared" si="105"/>
        <v>00000</v>
      </c>
    </row>
    <row r="215" spans="1:37" s="20" customFormat="1" ht="18" hidden="1" customHeight="1" thickBot="1">
      <c r="A215" s="476"/>
      <c r="B215" s="485"/>
      <c r="C215" s="471"/>
      <c r="D215" s="471"/>
      <c r="E215" s="471"/>
      <c r="F215" s="42" t="str">
        <f>IF(C214&gt;0,VLOOKUP(C214,男子登録情報!$A$1:$H$1688,5,0),"")</f>
        <v/>
      </c>
      <c r="G215" s="427"/>
      <c r="H215" s="427"/>
      <c r="I215" s="225"/>
      <c r="J215" s="10" t="s">
        <v>41</v>
      </c>
      <c r="K215" s="6"/>
      <c r="L215" s="7" t="str">
        <f>IF(K215&gt;0,VLOOKUP(K215,男子登録情報!$J$2:$K$21,2,0),"")</f>
        <v/>
      </c>
      <c r="M215" s="490"/>
      <c r="N215" s="8" t="str">
        <f t="shared" si="103"/>
        <v/>
      </c>
      <c r="O215" s="9"/>
      <c r="P215" s="478"/>
      <c r="Q215" s="479"/>
      <c r="R215" s="480"/>
      <c r="S215" s="488"/>
      <c r="T215" s="488"/>
      <c r="U215" s="265"/>
      <c r="AJ215" s="238">
        <f t="shared" si="104"/>
        <v>0</v>
      </c>
      <c r="AK215" s="238" t="str">
        <f t="shared" si="105"/>
        <v>00000</v>
      </c>
    </row>
    <row r="216" spans="1:37" s="20" customFormat="1" ht="18" hidden="1" customHeight="1" thickBot="1">
      <c r="A216" s="477"/>
      <c r="B216" s="486" t="s">
        <v>42</v>
      </c>
      <c r="C216" s="429"/>
      <c r="D216" s="43"/>
      <c r="E216" s="43"/>
      <c r="F216" s="44"/>
      <c r="G216" s="428"/>
      <c r="H216" s="428"/>
      <c r="I216" s="226"/>
      <c r="J216" s="11" t="s">
        <v>43</v>
      </c>
      <c r="K216" s="12"/>
      <c r="L216" s="13" t="str">
        <f>IF(K216&gt;0,VLOOKUP(K216,男子登録情報!$J$2:$K$21,2,0),"")</f>
        <v/>
      </c>
      <c r="M216" s="260"/>
      <c r="N216" s="8" t="str">
        <f t="shared" si="103"/>
        <v/>
      </c>
      <c r="O216" s="15"/>
      <c r="P216" s="481"/>
      <c r="Q216" s="482"/>
      <c r="R216" s="483"/>
      <c r="S216" s="489"/>
      <c r="T216" s="489"/>
      <c r="U216" s="265"/>
      <c r="AJ216" s="238">
        <f t="shared" si="104"/>
        <v>0</v>
      </c>
      <c r="AK216" s="238" t="str">
        <f t="shared" si="105"/>
        <v>00000</v>
      </c>
    </row>
    <row r="217" spans="1:37" s="20" customFormat="1" ht="18" hidden="1" customHeight="1" thickTop="1" thickBot="1">
      <c r="A217" s="475">
        <v>67</v>
      </c>
      <c r="B217" s="484" t="s">
        <v>44</v>
      </c>
      <c r="C217" s="470"/>
      <c r="D217" s="470" t="str">
        <f>IF(C217&gt;0,VLOOKUP(C217,男子登録情報!$A$1:$H$1688,3,0),"")</f>
        <v/>
      </c>
      <c r="E217" s="470" t="str">
        <f>IF(C217&gt;0,VLOOKUP(C217,男子登録情報!$A$1:$H$1688,4,0),"")</f>
        <v/>
      </c>
      <c r="F217" s="41" t="str">
        <f>IF(C217&gt;0,VLOOKUP(C217,男子登録情報!$A$1:$H$1688,8,0),"")</f>
        <v/>
      </c>
      <c r="G217" s="426" t="e">
        <f>IF(F218&gt;0,VLOOKUP(F218,男子登録情報!$N$2:$O$48,2,0),"")</f>
        <v>#N/A</v>
      </c>
      <c r="H217" s="426" t="str">
        <f t="shared" ref="H217" si="107">IF(C217&gt;0,TEXT(C217,"100000000"),"")</f>
        <v/>
      </c>
      <c r="I217" s="225"/>
      <c r="J217" s="5" t="s">
        <v>39</v>
      </c>
      <c r="K217" s="6"/>
      <c r="L217" s="7" t="str">
        <f>IF(K217&gt;0,VLOOKUP(K217,男子登録情報!$J$1:$K$21,2,0),"")</f>
        <v/>
      </c>
      <c r="M217" s="408"/>
      <c r="N217" s="8" t="str">
        <f t="shared" si="103"/>
        <v/>
      </c>
      <c r="O217" s="9"/>
      <c r="P217" s="472"/>
      <c r="Q217" s="473"/>
      <c r="R217" s="474"/>
      <c r="S217" s="487"/>
      <c r="T217" s="487"/>
      <c r="U217" s="265"/>
      <c r="AJ217" s="238">
        <f t="shared" si="104"/>
        <v>0</v>
      </c>
      <c r="AK217" s="238" t="str">
        <f t="shared" si="105"/>
        <v>00000</v>
      </c>
    </row>
    <row r="218" spans="1:37" s="20" customFormat="1" ht="18" hidden="1" customHeight="1" thickBot="1">
      <c r="A218" s="476"/>
      <c r="B218" s="485"/>
      <c r="C218" s="471"/>
      <c r="D218" s="471"/>
      <c r="E218" s="471"/>
      <c r="F218" s="42" t="str">
        <f>IF(C217&gt;0,VLOOKUP(C217,男子登録情報!$A$1:$H$1688,5,0),"")</f>
        <v/>
      </c>
      <c r="G218" s="427"/>
      <c r="H218" s="427"/>
      <c r="I218" s="225"/>
      <c r="J218" s="10" t="s">
        <v>41</v>
      </c>
      <c r="K218" s="6"/>
      <c r="L218" s="7" t="str">
        <f>IF(K218&gt;0,VLOOKUP(K218,男子登録情報!$J$2:$K$21,2,0),"")</f>
        <v/>
      </c>
      <c r="M218" s="490"/>
      <c r="N218" s="8" t="str">
        <f t="shared" si="103"/>
        <v/>
      </c>
      <c r="O218" s="9"/>
      <c r="P218" s="478"/>
      <c r="Q218" s="479"/>
      <c r="R218" s="480"/>
      <c r="S218" s="488"/>
      <c r="T218" s="488"/>
      <c r="U218" s="265"/>
      <c r="AJ218" s="238">
        <f t="shared" si="104"/>
        <v>0</v>
      </c>
      <c r="AK218" s="238" t="str">
        <f t="shared" si="105"/>
        <v>00000</v>
      </c>
    </row>
    <row r="219" spans="1:37" s="20" customFormat="1" ht="18" hidden="1" customHeight="1" thickBot="1">
      <c r="A219" s="477"/>
      <c r="B219" s="486" t="s">
        <v>42</v>
      </c>
      <c r="C219" s="429"/>
      <c r="D219" s="43"/>
      <c r="E219" s="43"/>
      <c r="F219" s="44"/>
      <c r="G219" s="428"/>
      <c r="H219" s="428"/>
      <c r="I219" s="226"/>
      <c r="J219" s="11" t="s">
        <v>43</v>
      </c>
      <c r="K219" s="12"/>
      <c r="L219" s="13" t="str">
        <f>IF(K219&gt;0,VLOOKUP(K219,男子登録情報!$J$2:$K$21,2,0),"")</f>
        <v/>
      </c>
      <c r="M219" s="260"/>
      <c r="N219" s="8" t="str">
        <f t="shared" si="103"/>
        <v/>
      </c>
      <c r="O219" s="15"/>
      <c r="P219" s="481"/>
      <c r="Q219" s="482"/>
      <c r="R219" s="483"/>
      <c r="S219" s="489"/>
      <c r="T219" s="489"/>
      <c r="U219" s="265"/>
      <c r="AJ219" s="238">
        <f t="shared" si="104"/>
        <v>0</v>
      </c>
      <c r="AK219" s="238" t="str">
        <f t="shared" si="105"/>
        <v>00000</v>
      </c>
    </row>
    <row r="220" spans="1:37" s="20" customFormat="1" ht="18" hidden="1" customHeight="1" thickTop="1" thickBot="1">
      <c r="A220" s="475">
        <v>68</v>
      </c>
      <c r="B220" s="484" t="s">
        <v>44</v>
      </c>
      <c r="C220" s="470"/>
      <c r="D220" s="470" t="str">
        <f>IF(C220&gt;0,VLOOKUP(C220,男子登録情報!$A$1:$H$1688,3,0),"")</f>
        <v/>
      </c>
      <c r="E220" s="470" t="str">
        <f>IF(C220&gt;0,VLOOKUP(C220,男子登録情報!$A$1:$H$1688,4,0),"")</f>
        <v/>
      </c>
      <c r="F220" s="41" t="str">
        <f>IF(C220&gt;0,VLOOKUP(C220,男子登録情報!$A$1:$H$1688,8,0),"")</f>
        <v/>
      </c>
      <c r="G220" s="426" t="e">
        <f>IF(F221&gt;0,VLOOKUP(F221,男子登録情報!$N$2:$O$48,2,0),"")</f>
        <v>#N/A</v>
      </c>
      <c r="H220" s="426" t="str">
        <f t="shared" ref="H220" si="108">IF(C220&gt;0,TEXT(C220,"100000000"),"")</f>
        <v/>
      </c>
      <c r="I220" s="225"/>
      <c r="J220" s="5" t="s">
        <v>39</v>
      </c>
      <c r="K220" s="6"/>
      <c r="L220" s="7" t="str">
        <f>IF(K220&gt;0,VLOOKUP(K220,男子登録情報!$J$1:$K$21,2,0),"")</f>
        <v/>
      </c>
      <c r="M220" s="408"/>
      <c r="N220" s="8" t="str">
        <f t="shared" si="103"/>
        <v/>
      </c>
      <c r="O220" s="9"/>
      <c r="P220" s="472"/>
      <c r="Q220" s="473"/>
      <c r="R220" s="474"/>
      <c r="S220" s="487"/>
      <c r="T220" s="487"/>
      <c r="U220" s="265"/>
      <c r="AJ220" s="238">
        <f t="shared" si="104"/>
        <v>0</v>
      </c>
      <c r="AK220" s="238" t="str">
        <f t="shared" si="105"/>
        <v>00000</v>
      </c>
    </row>
    <row r="221" spans="1:37" s="20" customFormat="1" ht="18" hidden="1" customHeight="1" thickBot="1">
      <c r="A221" s="476"/>
      <c r="B221" s="485"/>
      <c r="C221" s="471"/>
      <c r="D221" s="471"/>
      <c r="E221" s="471"/>
      <c r="F221" s="42" t="str">
        <f>IF(C220&gt;0,VLOOKUP(C220,男子登録情報!$A$1:$H$1688,5,0),"")</f>
        <v/>
      </c>
      <c r="G221" s="427"/>
      <c r="H221" s="427"/>
      <c r="I221" s="225"/>
      <c r="J221" s="10" t="s">
        <v>41</v>
      </c>
      <c r="K221" s="6"/>
      <c r="L221" s="7" t="str">
        <f>IF(K221&gt;0,VLOOKUP(K221,男子登録情報!$J$2:$K$21,2,0),"")</f>
        <v/>
      </c>
      <c r="M221" s="490"/>
      <c r="N221" s="8" t="str">
        <f t="shared" si="103"/>
        <v/>
      </c>
      <c r="O221" s="9"/>
      <c r="P221" s="478"/>
      <c r="Q221" s="479"/>
      <c r="R221" s="480"/>
      <c r="S221" s="488"/>
      <c r="T221" s="488"/>
      <c r="U221" s="265"/>
      <c r="AJ221" s="238">
        <f t="shared" si="104"/>
        <v>0</v>
      </c>
      <c r="AK221" s="238" t="str">
        <f t="shared" si="105"/>
        <v>00000</v>
      </c>
    </row>
    <row r="222" spans="1:37" s="20" customFormat="1" ht="18" hidden="1" customHeight="1" thickBot="1">
      <c r="A222" s="477"/>
      <c r="B222" s="486" t="s">
        <v>42</v>
      </c>
      <c r="C222" s="429"/>
      <c r="D222" s="43"/>
      <c r="E222" s="43"/>
      <c r="F222" s="44"/>
      <c r="G222" s="428"/>
      <c r="H222" s="428"/>
      <c r="I222" s="226"/>
      <c r="J222" s="11" t="s">
        <v>43</v>
      </c>
      <c r="K222" s="12"/>
      <c r="L222" s="13" t="str">
        <f>IF(K222&gt;0,VLOOKUP(K222,男子登録情報!$J$2:$K$21,2,0),"")</f>
        <v/>
      </c>
      <c r="M222" s="260"/>
      <c r="N222" s="8" t="str">
        <f t="shared" si="103"/>
        <v/>
      </c>
      <c r="O222" s="15"/>
      <c r="P222" s="481"/>
      <c r="Q222" s="482"/>
      <c r="R222" s="483"/>
      <c r="S222" s="489"/>
      <c r="T222" s="489"/>
      <c r="U222" s="265"/>
      <c r="AJ222" s="238">
        <f t="shared" si="104"/>
        <v>0</v>
      </c>
      <c r="AK222" s="238" t="str">
        <f t="shared" si="105"/>
        <v>00000</v>
      </c>
    </row>
    <row r="223" spans="1:37" s="20" customFormat="1" ht="18" hidden="1" customHeight="1" thickTop="1" thickBot="1">
      <c r="A223" s="475">
        <v>69</v>
      </c>
      <c r="B223" s="484" t="s">
        <v>44</v>
      </c>
      <c r="C223" s="470"/>
      <c r="D223" s="470" t="str">
        <f>IF(C223&gt;0,VLOOKUP(C223,男子登録情報!$A$1:$H$1688,3,0),"")</f>
        <v/>
      </c>
      <c r="E223" s="470" t="str">
        <f>IF(C223&gt;0,VLOOKUP(C223,男子登録情報!$A$1:$H$1688,4,0),"")</f>
        <v/>
      </c>
      <c r="F223" s="41" t="str">
        <f>IF(C223&gt;0,VLOOKUP(C223,男子登録情報!$A$1:$H$1688,8,0),"")</f>
        <v/>
      </c>
      <c r="G223" s="426" t="e">
        <f>IF(F224&gt;0,VLOOKUP(F224,男子登録情報!$N$2:$O$48,2,0),"")</f>
        <v>#N/A</v>
      </c>
      <c r="H223" s="426" t="str">
        <f t="shared" ref="H223" si="109">IF(C223&gt;0,TEXT(C223,"100000000"),"")</f>
        <v/>
      </c>
      <c r="I223" s="225"/>
      <c r="J223" s="5" t="s">
        <v>39</v>
      </c>
      <c r="K223" s="6"/>
      <c r="L223" s="7" t="str">
        <f>IF(K223&gt;0,VLOOKUP(K223,男子登録情報!$J$1:$K$21,2,0),"")</f>
        <v/>
      </c>
      <c r="M223" s="408"/>
      <c r="N223" s="8" t="str">
        <f t="shared" si="103"/>
        <v/>
      </c>
      <c r="O223" s="9"/>
      <c r="P223" s="472"/>
      <c r="Q223" s="473"/>
      <c r="R223" s="474"/>
      <c r="S223" s="487"/>
      <c r="T223" s="487"/>
      <c r="U223" s="265"/>
      <c r="AJ223" s="238">
        <f t="shared" si="104"/>
        <v>0</v>
      </c>
      <c r="AK223" s="238" t="str">
        <f t="shared" si="105"/>
        <v>00000</v>
      </c>
    </row>
    <row r="224" spans="1:37" s="20" customFormat="1" ht="18" hidden="1" customHeight="1" thickBot="1">
      <c r="A224" s="476"/>
      <c r="B224" s="485"/>
      <c r="C224" s="471"/>
      <c r="D224" s="471"/>
      <c r="E224" s="471"/>
      <c r="F224" s="42" t="str">
        <f>IF(C223&gt;0,VLOOKUP(C223,男子登録情報!$A$1:$H$1688,5,0),"")</f>
        <v/>
      </c>
      <c r="G224" s="427"/>
      <c r="H224" s="427"/>
      <c r="I224" s="225"/>
      <c r="J224" s="10" t="s">
        <v>41</v>
      </c>
      <c r="K224" s="6"/>
      <c r="L224" s="7" t="str">
        <f>IF(K224&gt;0,VLOOKUP(K224,男子登録情報!$J$2:$K$21,2,0),"")</f>
        <v/>
      </c>
      <c r="M224" s="490"/>
      <c r="N224" s="8" t="str">
        <f t="shared" si="103"/>
        <v/>
      </c>
      <c r="O224" s="9"/>
      <c r="P224" s="478"/>
      <c r="Q224" s="479"/>
      <c r="R224" s="480"/>
      <c r="S224" s="488"/>
      <c r="T224" s="488"/>
      <c r="U224" s="265"/>
      <c r="AJ224" s="238">
        <f t="shared" si="104"/>
        <v>0</v>
      </c>
      <c r="AK224" s="238" t="str">
        <f t="shared" si="105"/>
        <v>00000</v>
      </c>
    </row>
    <row r="225" spans="1:37" s="20" customFormat="1" ht="18" hidden="1" customHeight="1" thickBot="1">
      <c r="A225" s="477"/>
      <c r="B225" s="486" t="s">
        <v>42</v>
      </c>
      <c r="C225" s="429"/>
      <c r="D225" s="43"/>
      <c r="E225" s="43"/>
      <c r="F225" s="44"/>
      <c r="G225" s="428"/>
      <c r="H225" s="428"/>
      <c r="I225" s="226"/>
      <c r="J225" s="11" t="s">
        <v>43</v>
      </c>
      <c r="K225" s="12"/>
      <c r="L225" s="13" t="str">
        <f>IF(K225&gt;0,VLOOKUP(K225,男子登録情報!$J$2:$K$21,2,0),"")</f>
        <v/>
      </c>
      <c r="M225" s="260"/>
      <c r="N225" s="8" t="str">
        <f t="shared" si="103"/>
        <v/>
      </c>
      <c r="O225" s="15"/>
      <c r="P225" s="481"/>
      <c r="Q225" s="482"/>
      <c r="R225" s="483"/>
      <c r="S225" s="489"/>
      <c r="T225" s="489"/>
      <c r="U225" s="265"/>
      <c r="AJ225" s="238">
        <f t="shared" si="104"/>
        <v>0</v>
      </c>
      <c r="AK225" s="238" t="str">
        <f t="shared" si="105"/>
        <v>00000</v>
      </c>
    </row>
    <row r="226" spans="1:37" s="20" customFormat="1" ht="18" hidden="1" customHeight="1" thickTop="1" thickBot="1">
      <c r="A226" s="475">
        <v>70</v>
      </c>
      <c r="B226" s="484" t="s">
        <v>44</v>
      </c>
      <c r="C226" s="470"/>
      <c r="D226" s="470" t="str">
        <f>IF(C226&gt;0,VLOOKUP(C226,男子登録情報!$A$1:$H$1688,3,0),"")</f>
        <v/>
      </c>
      <c r="E226" s="470" t="str">
        <f>IF(C226&gt;0,VLOOKUP(C226,男子登録情報!$A$1:$H$1688,4,0),"")</f>
        <v/>
      </c>
      <c r="F226" s="41" t="str">
        <f>IF(C226&gt;0,VLOOKUP(C226,男子登録情報!$A$1:$H$1688,8,0),"")</f>
        <v/>
      </c>
      <c r="G226" s="426" t="e">
        <f>IF(F227&gt;0,VLOOKUP(F227,男子登録情報!$N$2:$O$48,2,0),"")</f>
        <v>#N/A</v>
      </c>
      <c r="H226" s="426" t="str">
        <f t="shared" ref="H226" si="110">IF(C226&gt;0,TEXT(C226,"100000000"),"")</f>
        <v/>
      </c>
      <c r="I226" s="225"/>
      <c r="J226" s="5" t="s">
        <v>39</v>
      </c>
      <c r="K226" s="6"/>
      <c r="L226" s="7" t="str">
        <f>IF(K226&gt;0,VLOOKUP(K226,男子登録情報!$J$1:$K$21,2,0),"")</f>
        <v/>
      </c>
      <c r="M226" s="408"/>
      <c r="N226" s="8" t="str">
        <f t="shared" si="103"/>
        <v/>
      </c>
      <c r="O226" s="9"/>
      <c r="P226" s="472"/>
      <c r="Q226" s="473"/>
      <c r="R226" s="474"/>
      <c r="S226" s="487"/>
      <c r="T226" s="487"/>
      <c r="U226" s="265"/>
      <c r="AJ226" s="238">
        <f t="shared" si="104"/>
        <v>0</v>
      </c>
      <c r="AK226" s="238" t="str">
        <f t="shared" si="105"/>
        <v>00000</v>
      </c>
    </row>
    <row r="227" spans="1:37" s="20" customFormat="1" ht="18" hidden="1" customHeight="1" thickBot="1">
      <c r="A227" s="476"/>
      <c r="B227" s="485"/>
      <c r="C227" s="471"/>
      <c r="D227" s="471"/>
      <c r="E227" s="471"/>
      <c r="F227" s="42" t="str">
        <f>IF(C226&gt;0,VLOOKUP(C226,男子登録情報!$A$1:$H$1688,5,0),"")</f>
        <v/>
      </c>
      <c r="G227" s="427"/>
      <c r="H227" s="427"/>
      <c r="I227" s="225"/>
      <c r="J227" s="10" t="s">
        <v>41</v>
      </c>
      <c r="K227" s="6"/>
      <c r="L227" s="7" t="str">
        <f>IF(K227&gt;0,VLOOKUP(K227,男子登録情報!$J$2:$K$21,2,0),"")</f>
        <v/>
      </c>
      <c r="M227" s="490"/>
      <c r="N227" s="8" t="str">
        <f t="shared" si="103"/>
        <v/>
      </c>
      <c r="O227" s="9"/>
      <c r="P227" s="478"/>
      <c r="Q227" s="479"/>
      <c r="R227" s="480"/>
      <c r="S227" s="488"/>
      <c r="T227" s="488"/>
      <c r="U227" s="265"/>
      <c r="AJ227" s="238">
        <f t="shared" si="104"/>
        <v>0</v>
      </c>
      <c r="AK227" s="238" t="str">
        <f t="shared" si="105"/>
        <v>00000</v>
      </c>
    </row>
    <row r="228" spans="1:37" s="20" customFormat="1" ht="18" hidden="1" customHeight="1" thickBot="1">
      <c r="A228" s="477"/>
      <c r="B228" s="486" t="s">
        <v>42</v>
      </c>
      <c r="C228" s="429"/>
      <c r="D228" s="43"/>
      <c r="E228" s="43"/>
      <c r="F228" s="44"/>
      <c r="G228" s="428"/>
      <c r="H228" s="428"/>
      <c r="I228" s="226"/>
      <c r="J228" s="11" t="s">
        <v>43</v>
      </c>
      <c r="K228" s="12"/>
      <c r="L228" s="13" t="str">
        <f>IF(K228&gt;0,VLOOKUP(K228,男子登録情報!$J$2:$K$21,2,0),"")</f>
        <v/>
      </c>
      <c r="M228" s="260"/>
      <c r="N228" s="8" t="str">
        <f t="shared" si="103"/>
        <v/>
      </c>
      <c r="O228" s="15"/>
      <c r="P228" s="481"/>
      <c r="Q228" s="482"/>
      <c r="R228" s="483"/>
      <c r="S228" s="489"/>
      <c r="T228" s="489"/>
      <c r="U228" s="265"/>
      <c r="AJ228" s="238">
        <f t="shared" si="104"/>
        <v>0</v>
      </c>
      <c r="AK228" s="238" t="str">
        <f t="shared" si="105"/>
        <v>00000</v>
      </c>
    </row>
    <row r="229" spans="1:37" s="20" customFormat="1" ht="18" hidden="1" customHeight="1" thickTop="1" thickBot="1">
      <c r="A229" s="475">
        <v>71</v>
      </c>
      <c r="B229" s="484" t="s">
        <v>44</v>
      </c>
      <c r="C229" s="470"/>
      <c r="D229" s="470" t="str">
        <f>IF(C229&gt;0,VLOOKUP(C229,男子登録情報!$A$1:$H$1688,3,0),"")</f>
        <v/>
      </c>
      <c r="E229" s="470" t="str">
        <f>IF(C229&gt;0,VLOOKUP(C229,男子登録情報!$A$1:$H$1688,4,0),"")</f>
        <v/>
      </c>
      <c r="F229" s="41" t="str">
        <f>IF(C229&gt;0,VLOOKUP(C229,男子登録情報!$A$1:$H$1688,8,0),"")</f>
        <v/>
      </c>
      <c r="G229" s="426" t="e">
        <f>IF(F230&gt;0,VLOOKUP(F230,男子登録情報!$N$2:$O$48,2,0),"")</f>
        <v>#N/A</v>
      </c>
      <c r="H229" s="426" t="str">
        <f t="shared" ref="H229" si="111">IF(C229&gt;0,TEXT(C229,"100000000"),"")</f>
        <v/>
      </c>
      <c r="I229" s="225"/>
      <c r="J229" s="5" t="s">
        <v>39</v>
      </c>
      <c r="K229" s="6"/>
      <c r="L229" s="7" t="str">
        <f>IF(K229&gt;0,VLOOKUP(K229,男子登録情報!$J$1:$K$21,2,0),"")</f>
        <v/>
      </c>
      <c r="M229" s="408"/>
      <c r="N229" s="8" t="str">
        <f t="shared" si="103"/>
        <v/>
      </c>
      <c r="O229" s="9"/>
      <c r="P229" s="472"/>
      <c r="Q229" s="473"/>
      <c r="R229" s="474"/>
      <c r="S229" s="487"/>
      <c r="T229" s="487"/>
      <c r="U229" s="265"/>
      <c r="AJ229" s="238">
        <f t="shared" si="104"/>
        <v>0</v>
      </c>
      <c r="AK229" s="238" t="str">
        <f t="shared" si="105"/>
        <v>00000</v>
      </c>
    </row>
    <row r="230" spans="1:37" s="20" customFormat="1" ht="18" hidden="1" customHeight="1" thickBot="1">
      <c r="A230" s="476"/>
      <c r="B230" s="485"/>
      <c r="C230" s="471"/>
      <c r="D230" s="471"/>
      <c r="E230" s="471"/>
      <c r="F230" s="42" t="str">
        <f>IF(C229&gt;0,VLOOKUP(C229,男子登録情報!$A$1:$H$1688,5,0),"")</f>
        <v/>
      </c>
      <c r="G230" s="427"/>
      <c r="H230" s="427"/>
      <c r="I230" s="225"/>
      <c r="J230" s="10" t="s">
        <v>41</v>
      </c>
      <c r="K230" s="6"/>
      <c r="L230" s="7" t="str">
        <f>IF(K230&gt;0,VLOOKUP(K230,男子登録情報!$J$2:$K$21,2,0),"")</f>
        <v/>
      </c>
      <c r="M230" s="490"/>
      <c r="N230" s="8" t="str">
        <f t="shared" si="103"/>
        <v/>
      </c>
      <c r="O230" s="9"/>
      <c r="P230" s="478"/>
      <c r="Q230" s="479"/>
      <c r="R230" s="480"/>
      <c r="S230" s="488"/>
      <c r="T230" s="488"/>
      <c r="U230" s="265"/>
      <c r="AJ230" s="238">
        <f t="shared" si="104"/>
        <v>0</v>
      </c>
      <c r="AK230" s="238" t="str">
        <f t="shared" si="105"/>
        <v>00000</v>
      </c>
    </row>
    <row r="231" spans="1:37" s="20" customFormat="1" ht="18" hidden="1" customHeight="1" thickBot="1">
      <c r="A231" s="477"/>
      <c r="B231" s="486" t="s">
        <v>42</v>
      </c>
      <c r="C231" s="429"/>
      <c r="D231" s="43"/>
      <c r="E231" s="43"/>
      <c r="F231" s="44"/>
      <c r="G231" s="428"/>
      <c r="H231" s="428"/>
      <c r="I231" s="226"/>
      <c r="J231" s="11" t="s">
        <v>43</v>
      </c>
      <c r="K231" s="12"/>
      <c r="L231" s="13" t="str">
        <f>IF(K231&gt;0,VLOOKUP(K231,男子登録情報!$J$2:$K$21,2,0),"")</f>
        <v/>
      </c>
      <c r="M231" s="260"/>
      <c r="N231" s="8" t="str">
        <f t="shared" si="103"/>
        <v/>
      </c>
      <c r="O231" s="15"/>
      <c r="P231" s="481"/>
      <c r="Q231" s="482"/>
      <c r="R231" s="483"/>
      <c r="S231" s="489"/>
      <c r="T231" s="489"/>
      <c r="U231" s="265"/>
      <c r="AJ231" s="238">
        <f t="shared" si="104"/>
        <v>0</v>
      </c>
      <c r="AK231" s="238" t="str">
        <f t="shared" si="105"/>
        <v>00000</v>
      </c>
    </row>
    <row r="232" spans="1:37" s="20" customFormat="1" ht="18" hidden="1" customHeight="1" thickTop="1" thickBot="1">
      <c r="A232" s="475">
        <v>72</v>
      </c>
      <c r="B232" s="484" t="s">
        <v>44</v>
      </c>
      <c r="C232" s="470"/>
      <c r="D232" s="470" t="str">
        <f>IF(C232&gt;0,VLOOKUP(C232,男子登録情報!$A$1:$H$1688,3,0),"")</f>
        <v/>
      </c>
      <c r="E232" s="470" t="str">
        <f>IF(C232&gt;0,VLOOKUP(C232,男子登録情報!$A$1:$H$1688,4,0),"")</f>
        <v/>
      </c>
      <c r="F232" s="41" t="str">
        <f>IF(C232&gt;0,VLOOKUP(C232,男子登録情報!$A$1:$H$1688,8,0),"")</f>
        <v/>
      </c>
      <c r="G232" s="426" t="e">
        <f>IF(F233&gt;0,VLOOKUP(F233,男子登録情報!$N$2:$O$48,2,0),"")</f>
        <v>#N/A</v>
      </c>
      <c r="H232" s="426" t="str">
        <f t="shared" ref="H232" si="112">IF(C232&gt;0,TEXT(C232,"100000000"),"")</f>
        <v/>
      </c>
      <c r="I232" s="225"/>
      <c r="J232" s="5" t="s">
        <v>39</v>
      </c>
      <c r="K232" s="6"/>
      <c r="L232" s="7" t="str">
        <f>IF(K232&gt;0,VLOOKUP(K232,男子登録情報!$J$1:$K$21,2,0),"")</f>
        <v/>
      </c>
      <c r="M232" s="408"/>
      <c r="N232" s="8" t="str">
        <f t="shared" si="103"/>
        <v/>
      </c>
      <c r="O232" s="9"/>
      <c r="P232" s="472"/>
      <c r="Q232" s="473"/>
      <c r="R232" s="474"/>
      <c r="S232" s="487"/>
      <c r="T232" s="487"/>
      <c r="U232" s="265"/>
      <c r="AJ232" s="238">
        <f t="shared" si="104"/>
        <v>0</v>
      </c>
      <c r="AK232" s="238" t="str">
        <f t="shared" si="105"/>
        <v>00000</v>
      </c>
    </row>
    <row r="233" spans="1:37" s="20" customFormat="1" ht="18" hidden="1" customHeight="1" thickBot="1">
      <c r="A233" s="476"/>
      <c r="B233" s="485"/>
      <c r="C233" s="471"/>
      <c r="D233" s="471"/>
      <c r="E233" s="471"/>
      <c r="F233" s="42" t="str">
        <f>IF(C232&gt;0,VLOOKUP(C232,男子登録情報!$A$1:$H$1688,5,0),"")</f>
        <v/>
      </c>
      <c r="G233" s="427"/>
      <c r="H233" s="427"/>
      <c r="I233" s="225"/>
      <c r="J233" s="10" t="s">
        <v>41</v>
      </c>
      <c r="K233" s="6"/>
      <c r="L233" s="7" t="str">
        <f>IF(K233&gt;0,VLOOKUP(K233,男子登録情報!$J$2:$K$21,2,0),"")</f>
        <v/>
      </c>
      <c r="M233" s="490"/>
      <c r="N233" s="8" t="str">
        <f t="shared" si="103"/>
        <v/>
      </c>
      <c r="O233" s="9"/>
      <c r="P233" s="478"/>
      <c r="Q233" s="479"/>
      <c r="R233" s="480"/>
      <c r="S233" s="488"/>
      <c r="T233" s="488"/>
      <c r="U233" s="265"/>
      <c r="AJ233" s="238">
        <f t="shared" si="104"/>
        <v>0</v>
      </c>
      <c r="AK233" s="238" t="str">
        <f t="shared" si="105"/>
        <v>00000</v>
      </c>
    </row>
    <row r="234" spans="1:37" s="20" customFormat="1" ht="18" hidden="1" customHeight="1" thickBot="1">
      <c r="A234" s="477"/>
      <c r="B234" s="486" t="s">
        <v>42</v>
      </c>
      <c r="C234" s="429"/>
      <c r="D234" s="43"/>
      <c r="E234" s="43"/>
      <c r="F234" s="44"/>
      <c r="G234" s="428"/>
      <c r="H234" s="428"/>
      <c r="I234" s="226"/>
      <c r="J234" s="11" t="s">
        <v>43</v>
      </c>
      <c r="K234" s="12"/>
      <c r="L234" s="13" t="str">
        <f>IF(K234&gt;0,VLOOKUP(K234,男子登録情報!$J$2:$K$21,2,0),"")</f>
        <v/>
      </c>
      <c r="M234" s="260"/>
      <c r="N234" s="8" t="str">
        <f t="shared" si="103"/>
        <v/>
      </c>
      <c r="O234" s="15"/>
      <c r="P234" s="481"/>
      <c r="Q234" s="482"/>
      <c r="R234" s="483"/>
      <c r="S234" s="489"/>
      <c r="T234" s="489"/>
      <c r="U234" s="265"/>
      <c r="AJ234" s="238">
        <f t="shared" si="104"/>
        <v>0</v>
      </c>
      <c r="AK234" s="238" t="str">
        <f t="shared" si="105"/>
        <v>00000</v>
      </c>
    </row>
    <row r="235" spans="1:37" s="20" customFormat="1" ht="18" hidden="1" customHeight="1" thickTop="1" thickBot="1">
      <c r="A235" s="475">
        <v>73</v>
      </c>
      <c r="B235" s="484" t="s">
        <v>44</v>
      </c>
      <c r="C235" s="470"/>
      <c r="D235" s="470" t="str">
        <f>IF(C235&gt;0,VLOOKUP(C235,男子登録情報!$A$1:$H$1688,3,0),"")</f>
        <v/>
      </c>
      <c r="E235" s="470" t="str">
        <f>IF(C235&gt;0,VLOOKUP(C235,男子登録情報!$A$1:$H$1688,4,0),"")</f>
        <v/>
      </c>
      <c r="F235" s="41" t="str">
        <f>IF(C235&gt;0,VLOOKUP(C235,男子登録情報!$A$1:$H$1688,8,0),"")</f>
        <v/>
      </c>
      <c r="G235" s="426" t="e">
        <f>IF(F236&gt;0,VLOOKUP(F236,男子登録情報!$N$2:$O$48,2,0),"")</f>
        <v>#N/A</v>
      </c>
      <c r="H235" s="426" t="str">
        <f t="shared" ref="H235" si="113">IF(C235&gt;0,TEXT(C235,"100000000"),"")</f>
        <v/>
      </c>
      <c r="I235" s="225"/>
      <c r="J235" s="5" t="s">
        <v>39</v>
      </c>
      <c r="K235" s="6"/>
      <c r="L235" s="7" t="str">
        <f>IF(K235&gt;0,VLOOKUP(K235,男子登録情報!$J$1:$K$21,2,0),"")</f>
        <v/>
      </c>
      <c r="M235" s="408"/>
      <c r="N235" s="8" t="str">
        <f t="shared" si="103"/>
        <v/>
      </c>
      <c r="O235" s="9"/>
      <c r="P235" s="472"/>
      <c r="Q235" s="473"/>
      <c r="R235" s="474"/>
      <c r="S235" s="487"/>
      <c r="T235" s="487"/>
      <c r="U235" s="265"/>
      <c r="AJ235" s="238">
        <f t="shared" si="104"/>
        <v>0</v>
      </c>
      <c r="AK235" s="238" t="str">
        <f t="shared" si="105"/>
        <v>00000</v>
      </c>
    </row>
    <row r="236" spans="1:37" s="20" customFormat="1" ht="18" hidden="1" customHeight="1" thickBot="1">
      <c r="A236" s="476"/>
      <c r="B236" s="485"/>
      <c r="C236" s="471"/>
      <c r="D236" s="471"/>
      <c r="E236" s="471"/>
      <c r="F236" s="42" t="str">
        <f>IF(C235&gt;0,VLOOKUP(C235,男子登録情報!$A$1:$H$1688,5,0),"")</f>
        <v/>
      </c>
      <c r="G236" s="427"/>
      <c r="H236" s="427"/>
      <c r="I236" s="225"/>
      <c r="J236" s="10" t="s">
        <v>41</v>
      </c>
      <c r="K236" s="6"/>
      <c r="L236" s="7" t="str">
        <f>IF(K236&gt;0,VLOOKUP(K236,男子登録情報!$J$2:$K$21,2,0),"")</f>
        <v/>
      </c>
      <c r="M236" s="490"/>
      <c r="N236" s="8" t="str">
        <f t="shared" si="103"/>
        <v/>
      </c>
      <c r="O236" s="9"/>
      <c r="P236" s="478"/>
      <c r="Q236" s="479"/>
      <c r="R236" s="480"/>
      <c r="S236" s="488"/>
      <c r="T236" s="488"/>
      <c r="U236" s="265"/>
      <c r="AJ236" s="238">
        <f t="shared" si="104"/>
        <v>0</v>
      </c>
      <c r="AK236" s="238" t="str">
        <f t="shared" si="105"/>
        <v>00000</v>
      </c>
    </row>
    <row r="237" spans="1:37" s="20" customFormat="1" ht="18" hidden="1" customHeight="1" thickBot="1">
      <c r="A237" s="477"/>
      <c r="B237" s="486" t="s">
        <v>42</v>
      </c>
      <c r="C237" s="429"/>
      <c r="D237" s="43"/>
      <c r="E237" s="43"/>
      <c r="F237" s="44"/>
      <c r="G237" s="428"/>
      <c r="H237" s="428"/>
      <c r="I237" s="226"/>
      <c r="J237" s="11" t="s">
        <v>43</v>
      </c>
      <c r="K237" s="12"/>
      <c r="L237" s="13" t="str">
        <f>IF(K237&gt;0,VLOOKUP(K237,男子登録情報!$J$2:$K$21,2,0),"")</f>
        <v/>
      </c>
      <c r="M237" s="260"/>
      <c r="N237" s="8" t="str">
        <f t="shared" si="103"/>
        <v/>
      </c>
      <c r="O237" s="15"/>
      <c r="P237" s="481"/>
      <c r="Q237" s="482"/>
      <c r="R237" s="483"/>
      <c r="S237" s="489"/>
      <c r="T237" s="489"/>
      <c r="U237" s="265"/>
      <c r="AJ237" s="238">
        <f t="shared" si="104"/>
        <v>0</v>
      </c>
      <c r="AK237" s="238" t="str">
        <f t="shared" si="105"/>
        <v>00000</v>
      </c>
    </row>
    <row r="238" spans="1:37" s="20" customFormat="1" ht="18" hidden="1" customHeight="1" thickTop="1" thickBot="1">
      <c r="A238" s="475">
        <v>74</v>
      </c>
      <c r="B238" s="484" t="s">
        <v>44</v>
      </c>
      <c r="C238" s="470"/>
      <c r="D238" s="470" t="str">
        <f>IF(C238&gt;0,VLOOKUP(C238,男子登録情報!$A$1:$H$1688,3,0),"")</f>
        <v/>
      </c>
      <c r="E238" s="470" t="str">
        <f>IF(C238&gt;0,VLOOKUP(C238,男子登録情報!$A$1:$H$1688,4,0),"")</f>
        <v/>
      </c>
      <c r="F238" s="41" t="str">
        <f>IF(C238&gt;0,VLOOKUP(C238,男子登録情報!$A$1:$H$1688,8,0),"")</f>
        <v/>
      </c>
      <c r="G238" s="426" t="e">
        <f>IF(F239&gt;0,VLOOKUP(F239,男子登録情報!$N$2:$O$48,2,0),"")</f>
        <v>#N/A</v>
      </c>
      <c r="H238" s="426" t="str">
        <f t="shared" ref="H238" si="114">IF(C238&gt;0,TEXT(C238,"100000000"),"")</f>
        <v/>
      </c>
      <c r="I238" s="225"/>
      <c r="J238" s="5" t="s">
        <v>39</v>
      </c>
      <c r="K238" s="6"/>
      <c r="L238" s="7" t="str">
        <f>IF(K238&gt;0,VLOOKUP(K238,男子登録情報!$J$1:$K$21,2,0),"")</f>
        <v/>
      </c>
      <c r="M238" s="408"/>
      <c r="N238" s="8" t="str">
        <f t="shared" si="103"/>
        <v/>
      </c>
      <c r="O238" s="9"/>
      <c r="P238" s="472"/>
      <c r="Q238" s="473"/>
      <c r="R238" s="474"/>
      <c r="S238" s="487"/>
      <c r="T238" s="487"/>
      <c r="U238" s="265"/>
      <c r="AJ238" s="238">
        <f t="shared" si="104"/>
        <v>0</v>
      </c>
      <c r="AK238" s="238" t="str">
        <f t="shared" si="105"/>
        <v>00000</v>
      </c>
    </row>
    <row r="239" spans="1:37" s="20" customFormat="1" ht="18" hidden="1" customHeight="1" thickBot="1">
      <c r="A239" s="476"/>
      <c r="B239" s="485"/>
      <c r="C239" s="471"/>
      <c r="D239" s="471"/>
      <c r="E239" s="471"/>
      <c r="F239" s="42" t="str">
        <f>IF(C238&gt;0,VLOOKUP(C238,男子登録情報!$A$1:$H$1688,5,0),"")</f>
        <v/>
      </c>
      <c r="G239" s="427"/>
      <c r="H239" s="427"/>
      <c r="I239" s="225"/>
      <c r="J239" s="10" t="s">
        <v>41</v>
      </c>
      <c r="K239" s="6"/>
      <c r="L239" s="7" t="str">
        <f>IF(K239&gt;0,VLOOKUP(K239,男子登録情報!$J$2:$K$21,2,0),"")</f>
        <v/>
      </c>
      <c r="M239" s="490"/>
      <c r="N239" s="8" t="str">
        <f t="shared" si="103"/>
        <v/>
      </c>
      <c r="O239" s="9"/>
      <c r="P239" s="478"/>
      <c r="Q239" s="479"/>
      <c r="R239" s="480"/>
      <c r="S239" s="488"/>
      <c r="T239" s="488"/>
      <c r="U239" s="265"/>
      <c r="AJ239" s="238">
        <f t="shared" si="104"/>
        <v>0</v>
      </c>
      <c r="AK239" s="238" t="str">
        <f t="shared" si="105"/>
        <v>00000</v>
      </c>
    </row>
    <row r="240" spans="1:37" s="20" customFormat="1" ht="18" hidden="1" customHeight="1" thickBot="1">
      <c r="A240" s="477"/>
      <c r="B240" s="486" t="s">
        <v>42</v>
      </c>
      <c r="C240" s="429"/>
      <c r="D240" s="43"/>
      <c r="E240" s="43"/>
      <c r="F240" s="44"/>
      <c r="G240" s="428"/>
      <c r="H240" s="428"/>
      <c r="I240" s="226"/>
      <c r="J240" s="11" t="s">
        <v>43</v>
      </c>
      <c r="K240" s="12"/>
      <c r="L240" s="13" t="str">
        <f>IF(K240&gt;0,VLOOKUP(K240,男子登録情報!$J$2:$K$21,2,0),"")</f>
        <v/>
      </c>
      <c r="M240" s="260"/>
      <c r="N240" s="8" t="str">
        <f t="shared" si="103"/>
        <v/>
      </c>
      <c r="O240" s="15"/>
      <c r="P240" s="481"/>
      <c r="Q240" s="482"/>
      <c r="R240" s="483"/>
      <c r="S240" s="489"/>
      <c r="T240" s="489"/>
      <c r="U240" s="265"/>
      <c r="AJ240" s="238">
        <f t="shared" si="104"/>
        <v>0</v>
      </c>
      <c r="AK240" s="238" t="str">
        <f t="shared" si="105"/>
        <v>00000</v>
      </c>
    </row>
    <row r="241" spans="1:37" s="20" customFormat="1" ht="18" hidden="1" customHeight="1" thickTop="1" thickBot="1">
      <c r="A241" s="475">
        <v>75</v>
      </c>
      <c r="B241" s="484" t="s">
        <v>44</v>
      </c>
      <c r="C241" s="470"/>
      <c r="D241" s="470" t="str">
        <f>IF(C241&gt;0,VLOOKUP(C241,男子登録情報!$A$1:$H$1688,3,0),"")</f>
        <v/>
      </c>
      <c r="E241" s="470" t="str">
        <f>IF(C241&gt;0,VLOOKUP(C241,男子登録情報!$A$1:$H$1688,4,0),"")</f>
        <v/>
      </c>
      <c r="F241" s="41" t="str">
        <f>IF(C241&gt;0,VLOOKUP(C241,男子登録情報!$A$1:$H$1688,8,0),"")</f>
        <v/>
      </c>
      <c r="G241" s="426" t="e">
        <f>IF(F242&gt;0,VLOOKUP(F242,男子登録情報!$N$2:$O$48,2,0),"")</f>
        <v>#N/A</v>
      </c>
      <c r="H241" s="426" t="str">
        <f t="shared" ref="H241" si="115">IF(C241&gt;0,TEXT(C241,"100000000"),"")</f>
        <v/>
      </c>
      <c r="I241" s="225"/>
      <c r="J241" s="5" t="s">
        <v>39</v>
      </c>
      <c r="K241" s="6"/>
      <c r="L241" s="7" t="str">
        <f>IF(K241&gt;0,VLOOKUP(K241,男子登録情報!$J$1:$K$21,2,0),"")</f>
        <v/>
      </c>
      <c r="M241" s="408"/>
      <c r="N241" s="8" t="str">
        <f t="shared" si="103"/>
        <v/>
      </c>
      <c r="O241" s="9"/>
      <c r="P241" s="472"/>
      <c r="Q241" s="473"/>
      <c r="R241" s="474"/>
      <c r="S241" s="487"/>
      <c r="T241" s="487"/>
      <c r="U241" s="265"/>
      <c r="AJ241" s="238">
        <f t="shared" si="104"/>
        <v>0</v>
      </c>
      <c r="AK241" s="238" t="str">
        <f t="shared" si="105"/>
        <v>00000</v>
      </c>
    </row>
    <row r="242" spans="1:37" s="20" customFormat="1" ht="18" hidden="1" customHeight="1" thickBot="1">
      <c r="A242" s="476"/>
      <c r="B242" s="485"/>
      <c r="C242" s="471"/>
      <c r="D242" s="471"/>
      <c r="E242" s="471"/>
      <c r="F242" s="42" t="str">
        <f>IF(C241&gt;0,VLOOKUP(C241,男子登録情報!$A$1:$H$1688,5,0),"")</f>
        <v/>
      </c>
      <c r="G242" s="427"/>
      <c r="H242" s="427"/>
      <c r="I242" s="225"/>
      <c r="J242" s="10" t="s">
        <v>41</v>
      </c>
      <c r="K242" s="6"/>
      <c r="L242" s="7" t="str">
        <f>IF(K242&gt;0,VLOOKUP(K242,男子登録情報!$J$2:$K$21,2,0),"")</f>
        <v/>
      </c>
      <c r="M242" s="490"/>
      <c r="N242" s="8" t="str">
        <f t="shared" si="103"/>
        <v/>
      </c>
      <c r="O242" s="9"/>
      <c r="P242" s="478"/>
      <c r="Q242" s="479"/>
      <c r="R242" s="480"/>
      <c r="S242" s="488"/>
      <c r="T242" s="488"/>
      <c r="U242" s="265"/>
      <c r="AJ242" s="238">
        <f t="shared" si="104"/>
        <v>0</v>
      </c>
      <c r="AK242" s="238" t="str">
        <f t="shared" si="105"/>
        <v>00000</v>
      </c>
    </row>
    <row r="243" spans="1:37" s="20" customFormat="1" ht="18" hidden="1" customHeight="1" thickBot="1">
      <c r="A243" s="477"/>
      <c r="B243" s="486" t="s">
        <v>42</v>
      </c>
      <c r="C243" s="429"/>
      <c r="D243" s="43"/>
      <c r="E243" s="43"/>
      <c r="F243" s="44"/>
      <c r="G243" s="428"/>
      <c r="H243" s="428"/>
      <c r="I243" s="226"/>
      <c r="J243" s="11" t="s">
        <v>43</v>
      </c>
      <c r="K243" s="12"/>
      <c r="L243" s="13" t="str">
        <f>IF(K243&gt;0,VLOOKUP(K243,男子登録情報!$J$2:$K$21,2,0),"")</f>
        <v/>
      </c>
      <c r="M243" s="260"/>
      <c r="N243" s="8" t="str">
        <f t="shared" si="103"/>
        <v/>
      </c>
      <c r="O243" s="15"/>
      <c r="P243" s="481"/>
      <c r="Q243" s="482"/>
      <c r="R243" s="483"/>
      <c r="S243" s="489"/>
      <c r="T243" s="489"/>
      <c r="U243" s="265"/>
      <c r="AJ243" s="238">
        <f t="shared" si="104"/>
        <v>0</v>
      </c>
      <c r="AK243" s="238" t="str">
        <f t="shared" si="105"/>
        <v>00000</v>
      </c>
    </row>
    <row r="244" spans="1:37" s="20" customFormat="1" ht="18" hidden="1" customHeight="1" thickTop="1" thickBot="1">
      <c r="A244" s="475">
        <v>76</v>
      </c>
      <c r="B244" s="484" t="s">
        <v>44</v>
      </c>
      <c r="C244" s="470"/>
      <c r="D244" s="470" t="str">
        <f>IF(C244&gt;0,VLOOKUP(C244,男子登録情報!$A$1:$H$1688,3,0),"")</f>
        <v/>
      </c>
      <c r="E244" s="470" t="str">
        <f>IF(C244&gt;0,VLOOKUP(C244,男子登録情報!$A$1:$H$1688,4,0),"")</f>
        <v/>
      </c>
      <c r="F244" s="41" t="str">
        <f>IF(C244&gt;0,VLOOKUP(C244,男子登録情報!$A$1:$H$1688,8,0),"")</f>
        <v/>
      </c>
      <c r="G244" s="426" t="e">
        <f>IF(F245&gt;0,VLOOKUP(F245,男子登録情報!$N$2:$O$48,2,0),"")</f>
        <v>#N/A</v>
      </c>
      <c r="H244" s="426" t="str">
        <f t="shared" ref="H244" si="116">IF(C244&gt;0,TEXT(C244,"100000000"),"")</f>
        <v/>
      </c>
      <c r="I244" s="225"/>
      <c r="J244" s="5" t="s">
        <v>39</v>
      </c>
      <c r="K244" s="6"/>
      <c r="L244" s="7" t="str">
        <f>IF(K244&gt;0,VLOOKUP(K244,男子登録情報!$J$1:$K$21,2,0),"")</f>
        <v/>
      </c>
      <c r="M244" s="408"/>
      <c r="N244" s="8" t="str">
        <f t="shared" si="103"/>
        <v/>
      </c>
      <c r="O244" s="9"/>
      <c r="P244" s="472"/>
      <c r="Q244" s="473"/>
      <c r="R244" s="474"/>
      <c r="S244" s="487"/>
      <c r="T244" s="487"/>
      <c r="U244" s="265"/>
      <c r="AJ244" s="238">
        <f t="shared" si="104"/>
        <v>0</v>
      </c>
      <c r="AK244" s="238" t="str">
        <f t="shared" si="105"/>
        <v>00000</v>
      </c>
    </row>
    <row r="245" spans="1:37" s="20" customFormat="1" ht="18" hidden="1" customHeight="1" thickBot="1">
      <c r="A245" s="476"/>
      <c r="B245" s="485"/>
      <c r="C245" s="471"/>
      <c r="D245" s="471"/>
      <c r="E245" s="471"/>
      <c r="F245" s="42" t="str">
        <f>IF(C244&gt;0,VLOOKUP(C244,男子登録情報!$A$1:$H$1688,5,0),"")</f>
        <v/>
      </c>
      <c r="G245" s="427"/>
      <c r="H245" s="427"/>
      <c r="I245" s="225"/>
      <c r="J245" s="10" t="s">
        <v>41</v>
      </c>
      <c r="K245" s="6"/>
      <c r="L245" s="7" t="str">
        <f>IF(K245&gt;0,VLOOKUP(K245,男子登録情報!$J$2:$K$21,2,0),"")</f>
        <v/>
      </c>
      <c r="M245" s="490"/>
      <c r="N245" s="8" t="str">
        <f t="shared" si="103"/>
        <v/>
      </c>
      <c r="O245" s="9"/>
      <c r="P245" s="478"/>
      <c r="Q245" s="479"/>
      <c r="R245" s="480"/>
      <c r="S245" s="488"/>
      <c r="T245" s="488"/>
      <c r="U245" s="265"/>
      <c r="AJ245" s="238">
        <f t="shared" si="104"/>
        <v>0</v>
      </c>
      <c r="AK245" s="238" t="str">
        <f t="shared" si="105"/>
        <v>00000</v>
      </c>
    </row>
    <row r="246" spans="1:37" s="20" customFormat="1" ht="18" hidden="1" customHeight="1" thickBot="1">
      <c r="A246" s="477"/>
      <c r="B246" s="486" t="s">
        <v>42</v>
      </c>
      <c r="C246" s="429"/>
      <c r="D246" s="43"/>
      <c r="E246" s="43"/>
      <c r="F246" s="44"/>
      <c r="G246" s="428"/>
      <c r="H246" s="428"/>
      <c r="I246" s="226"/>
      <c r="J246" s="11" t="s">
        <v>43</v>
      </c>
      <c r="K246" s="12"/>
      <c r="L246" s="13" t="str">
        <f>IF(K246&gt;0,VLOOKUP(K246,男子登録情報!$J$2:$K$21,2,0),"")</f>
        <v/>
      </c>
      <c r="M246" s="260"/>
      <c r="N246" s="8" t="str">
        <f t="shared" si="103"/>
        <v/>
      </c>
      <c r="O246" s="15"/>
      <c r="P246" s="481"/>
      <c r="Q246" s="482"/>
      <c r="R246" s="483"/>
      <c r="S246" s="489"/>
      <c r="T246" s="489"/>
      <c r="U246" s="265"/>
      <c r="AJ246" s="238">
        <f t="shared" si="104"/>
        <v>0</v>
      </c>
      <c r="AK246" s="238" t="str">
        <f t="shared" si="105"/>
        <v>00000</v>
      </c>
    </row>
    <row r="247" spans="1:37" s="20" customFormat="1" ht="18" hidden="1" customHeight="1" thickTop="1" thickBot="1">
      <c r="A247" s="475">
        <v>77</v>
      </c>
      <c r="B247" s="484" t="s">
        <v>44</v>
      </c>
      <c r="C247" s="470"/>
      <c r="D247" s="470" t="str">
        <f>IF(C247&gt;0,VLOOKUP(C247,男子登録情報!$A$1:$H$1688,3,0),"")</f>
        <v/>
      </c>
      <c r="E247" s="470" t="str">
        <f>IF(C247&gt;0,VLOOKUP(C247,男子登録情報!$A$1:$H$1688,4,0),"")</f>
        <v/>
      </c>
      <c r="F247" s="41" t="str">
        <f>IF(C247&gt;0,VLOOKUP(C247,男子登録情報!$A$1:$H$1688,8,0),"")</f>
        <v/>
      </c>
      <c r="G247" s="426" t="e">
        <f>IF(F248&gt;0,VLOOKUP(F248,男子登録情報!$N$2:$O$48,2,0),"")</f>
        <v>#N/A</v>
      </c>
      <c r="H247" s="426" t="str">
        <f t="shared" ref="H247" si="117">IF(C247&gt;0,TEXT(C247,"100000000"),"")</f>
        <v/>
      </c>
      <c r="I247" s="225"/>
      <c r="J247" s="5" t="s">
        <v>39</v>
      </c>
      <c r="K247" s="6"/>
      <c r="L247" s="7" t="str">
        <f>IF(K247&gt;0,VLOOKUP(K247,男子登録情報!$J$1:$K$21,2,0),"")</f>
        <v/>
      </c>
      <c r="M247" s="408"/>
      <c r="N247" s="8" t="str">
        <f t="shared" si="103"/>
        <v/>
      </c>
      <c r="O247" s="9"/>
      <c r="P247" s="472"/>
      <c r="Q247" s="473"/>
      <c r="R247" s="474"/>
      <c r="S247" s="487"/>
      <c r="T247" s="487"/>
      <c r="U247" s="265"/>
      <c r="AJ247" s="238">
        <f t="shared" si="104"/>
        <v>0</v>
      </c>
      <c r="AK247" s="238" t="str">
        <f t="shared" si="105"/>
        <v>00000</v>
      </c>
    </row>
    <row r="248" spans="1:37" s="20" customFormat="1" ht="18" hidden="1" customHeight="1" thickBot="1">
      <c r="A248" s="476"/>
      <c r="B248" s="485"/>
      <c r="C248" s="471"/>
      <c r="D248" s="471"/>
      <c r="E248" s="471"/>
      <c r="F248" s="42" t="str">
        <f>IF(C247&gt;0,VLOOKUP(C247,男子登録情報!$A$1:$H$1688,5,0),"")</f>
        <v/>
      </c>
      <c r="G248" s="427"/>
      <c r="H248" s="427"/>
      <c r="I248" s="225"/>
      <c r="J248" s="10" t="s">
        <v>41</v>
      </c>
      <c r="K248" s="6"/>
      <c r="L248" s="7" t="str">
        <f>IF(K248&gt;0,VLOOKUP(K248,男子登録情報!$J$2:$K$21,2,0),"")</f>
        <v/>
      </c>
      <c r="M248" s="490"/>
      <c r="N248" s="8" t="str">
        <f t="shared" si="103"/>
        <v/>
      </c>
      <c r="O248" s="9"/>
      <c r="P248" s="478"/>
      <c r="Q248" s="479"/>
      <c r="R248" s="480"/>
      <c r="S248" s="488"/>
      <c r="T248" s="488"/>
      <c r="U248" s="265"/>
      <c r="AJ248" s="238">
        <f t="shared" si="104"/>
        <v>0</v>
      </c>
      <c r="AK248" s="238" t="str">
        <f t="shared" si="105"/>
        <v>00000</v>
      </c>
    </row>
    <row r="249" spans="1:37" s="20" customFormat="1" ht="18" hidden="1" customHeight="1" thickBot="1">
      <c r="A249" s="477"/>
      <c r="B249" s="486" t="s">
        <v>42</v>
      </c>
      <c r="C249" s="429"/>
      <c r="D249" s="43"/>
      <c r="E249" s="43"/>
      <c r="F249" s="44"/>
      <c r="G249" s="428"/>
      <c r="H249" s="428"/>
      <c r="I249" s="226"/>
      <c r="J249" s="11" t="s">
        <v>43</v>
      </c>
      <c r="K249" s="12"/>
      <c r="L249" s="13" t="str">
        <f>IF(K249&gt;0,VLOOKUP(K249,男子登録情報!$J$2:$K$21,2,0),"")</f>
        <v/>
      </c>
      <c r="M249" s="260"/>
      <c r="N249" s="8" t="str">
        <f t="shared" si="103"/>
        <v/>
      </c>
      <c r="O249" s="15"/>
      <c r="P249" s="481"/>
      <c r="Q249" s="482"/>
      <c r="R249" s="483"/>
      <c r="S249" s="489"/>
      <c r="T249" s="489"/>
      <c r="U249" s="265"/>
      <c r="AJ249" s="238">
        <f t="shared" si="104"/>
        <v>0</v>
      </c>
      <c r="AK249" s="238" t="str">
        <f t="shared" si="105"/>
        <v>00000</v>
      </c>
    </row>
    <row r="250" spans="1:37" s="20" customFormat="1" ht="18" hidden="1" customHeight="1" thickTop="1" thickBot="1">
      <c r="A250" s="475">
        <v>78</v>
      </c>
      <c r="B250" s="484" t="s">
        <v>44</v>
      </c>
      <c r="C250" s="470"/>
      <c r="D250" s="470" t="str">
        <f>IF(C250&gt;0,VLOOKUP(C250,男子登録情報!$A$1:$H$1688,3,0),"")</f>
        <v/>
      </c>
      <c r="E250" s="470" t="str">
        <f>IF(C250&gt;0,VLOOKUP(C250,男子登録情報!$A$1:$H$1688,4,0),"")</f>
        <v/>
      </c>
      <c r="F250" s="41" t="str">
        <f>IF(C250&gt;0,VLOOKUP(C250,男子登録情報!$A$1:$H$1688,8,0),"")</f>
        <v/>
      </c>
      <c r="G250" s="426" t="e">
        <f>IF(F251&gt;0,VLOOKUP(F251,男子登録情報!$N$2:$O$48,2,0),"")</f>
        <v>#N/A</v>
      </c>
      <c r="H250" s="426" t="str">
        <f t="shared" ref="H250" si="118">IF(C250&gt;0,TEXT(C250,"100000000"),"")</f>
        <v/>
      </c>
      <c r="I250" s="225"/>
      <c r="J250" s="5" t="s">
        <v>39</v>
      </c>
      <c r="K250" s="6"/>
      <c r="L250" s="7" t="str">
        <f>IF(K250&gt;0,VLOOKUP(K250,男子登録情報!$J$1:$K$21,2,0),"")</f>
        <v/>
      </c>
      <c r="M250" s="408"/>
      <c r="N250" s="8" t="str">
        <f t="shared" si="103"/>
        <v/>
      </c>
      <c r="O250" s="9"/>
      <c r="P250" s="472"/>
      <c r="Q250" s="473"/>
      <c r="R250" s="474"/>
      <c r="S250" s="487"/>
      <c r="T250" s="487"/>
      <c r="U250" s="265"/>
      <c r="AJ250" s="238">
        <f t="shared" si="104"/>
        <v>0</v>
      </c>
      <c r="AK250" s="238" t="str">
        <f t="shared" si="105"/>
        <v>00000</v>
      </c>
    </row>
    <row r="251" spans="1:37" s="20" customFormat="1" ht="18" hidden="1" customHeight="1" thickBot="1">
      <c r="A251" s="476"/>
      <c r="B251" s="485"/>
      <c r="C251" s="471"/>
      <c r="D251" s="471"/>
      <c r="E251" s="471"/>
      <c r="F251" s="42" t="str">
        <f>IF(C250&gt;0,VLOOKUP(C250,男子登録情報!$A$1:$H$1688,5,0),"")</f>
        <v/>
      </c>
      <c r="G251" s="427"/>
      <c r="H251" s="427"/>
      <c r="I251" s="225"/>
      <c r="J251" s="10" t="s">
        <v>41</v>
      </c>
      <c r="K251" s="6"/>
      <c r="L251" s="7" t="str">
        <f>IF(K251&gt;0,VLOOKUP(K251,男子登録情報!$J$2:$K$21,2,0),"")</f>
        <v/>
      </c>
      <c r="M251" s="490"/>
      <c r="N251" s="8" t="str">
        <f t="shared" si="103"/>
        <v/>
      </c>
      <c r="O251" s="9"/>
      <c r="P251" s="478"/>
      <c r="Q251" s="479"/>
      <c r="R251" s="480"/>
      <c r="S251" s="488"/>
      <c r="T251" s="488"/>
      <c r="U251" s="265"/>
      <c r="AJ251" s="238">
        <f t="shared" si="104"/>
        <v>0</v>
      </c>
      <c r="AK251" s="238" t="str">
        <f t="shared" si="105"/>
        <v>00000</v>
      </c>
    </row>
    <row r="252" spans="1:37" s="20" customFormat="1" ht="18" hidden="1" customHeight="1" thickBot="1">
      <c r="A252" s="477"/>
      <c r="B252" s="486" t="s">
        <v>42</v>
      </c>
      <c r="C252" s="429"/>
      <c r="D252" s="43"/>
      <c r="E252" s="43"/>
      <c r="F252" s="44"/>
      <c r="G252" s="428"/>
      <c r="H252" s="428"/>
      <c r="I252" s="226"/>
      <c r="J252" s="11" t="s">
        <v>43</v>
      </c>
      <c r="K252" s="12"/>
      <c r="L252" s="13" t="str">
        <f>IF(K252&gt;0,VLOOKUP(K252,男子登録情報!$J$2:$K$21,2,0),"")</f>
        <v/>
      </c>
      <c r="M252" s="260"/>
      <c r="N252" s="8" t="str">
        <f t="shared" si="103"/>
        <v/>
      </c>
      <c r="O252" s="15"/>
      <c r="P252" s="481"/>
      <c r="Q252" s="482"/>
      <c r="R252" s="483"/>
      <c r="S252" s="489"/>
      <c r="T252" s="489"/>
      <c r="U252" s="265"/>
      <c r="AJ252" s="238">
        <f t="shared" si="104"/>
        <v>0</v>
      </c>
      <c r="AK252" s="238" t="str">
        <f t="shared" si="105"/>
        <v>00000</v>
      </c>
    </row>
    <row r="253" spans="1:37" s="20" customFormat="1" ht="18" hidden="1" customHeight="1" thickTop="1" thickBot="1">
      <c r="A253" s="475">
        <v>79</v>
      </c>
      <c r="B253" s="484" t="s">
        <v>44</v>
      </c>
      <c r="C253" s="470"/>
      <c r="D253" s="470" t="str">
        <f>IF(C253&gt;0,VLOOKUP(C253,男子登録情報!$A$1:$H$1688,3,0),"")</f>
        <v/>
      </c>
      <c r="E253" s="470" t="str">
        <f>IF(C253&gt;0,VLOOKUP(C253,男子登録情報!$A$1:$H$1688,4,0),"")</f>
        <v/>
      </c>
      <c r="F253" s="41" t="str">
        <f>IF(C253&gt;0,VLOOKUP(C253,男子登録情報!$A$1:$H$1688,8,0),"")</f>
        <v/>
      </c>
      <c r="G253" s="426" t="e">
        <f>IF(F254&gt;0,VLOOKUP(F254,男子登録情報!$N$2:$O$48,2,0),"")</f>
        <v>#N/A</v>
      </c>
      <c r="H253" s="426" t="str">
        <f t="shared" ref="H253" si="119">IF(C253&gt;0,TEXT(C253,"100000000"),"")</f>
        <v/>
      </c>
      <c r="I253" s="225"/>
      <c r="J253" s="5" t="s">
        <v>39</v>
      </c>
      <c r="K253" s="6"/>
      <c r="L253" s="7" t="str">
        <f>IF(K253&gt;0,VLOOKUP(K253,男子登録情報!$J$1:$K$21,2,0),"")</f>
        <v/>
      </c>
      <c r="M253" s="408"/>
      <c r="N253" s="8" t="str">
        <f t="shared" si="103"/>
        <v/>
      </c>
      <c r="O253" s="9"/>
      <c r="P253" s="472"/>
      <c r="Q253" s="473"/>
      <c r="R253" s="474"/>
      <c r="S253" s="487"/>
      <c r="T253" s="487"/>
      <c r="U253" s="265"/>
      <c r="AJ253" s="238">
        <f t="shared" si="104"/>
        <v>0</v>
      </c>
      <c r="AK253" s="238" t="str">
        <f t="shared" si="105"/>
        <v>00000</v>
      </c>
    </row>
    <row r="254" spans="1:37" s="20" customFormat="1" ht="18" hidden="1" customHeight="1" thickBot="1">
      <c r="A254" s="476"/>
      <c r="B254" s="485"/>
      <c r="C254" s="471"/>
      <c r="D254" s="471"/>
      <c r="E254" s="471"/>
      <c r="F254" s="42" t="str">
        <f>IF(C253&gt;0,VLOOKUP(C253,男子登録情報!$A$1:$H$1688,5,0),"")</f>
        <v/>
      </c>
      <c r="G254" s="427"/>
      <c r="H254" s="427"/>
      <c r="I254" s="225"/>
      <c r="J254" s="10" t="s">
        <v>41</v>
      </c>
      <c r="K254" s="6"/>
      <c r="L254" s="7" t="str">
        <f>IF(K254&gt;0,VLOOKUP(K254,男子登録情報!$J$2:$K$21,2,0),"")</f>
        <v/>
      </c>
      <c r="M254" s="490"/>
      <c r="N254" s="8" t="str">
        <f t="shared" si="103"/>
        <v/>
      </c>
      <c r="O254" s="9"/>
      <c r="P254" s="478"/>
      <c r="Q254" s="479"/>
      <c r="R254" s="480"/>
      <c r="S254" s="488"/>
      <c r="T254" s="488"/>
      <c r="U254" s="265"/>
      <c r="AJ254" s="238">
        <f t="shared" si="104"/>
        <v>0</v>
      </c>
      <c r="AK254" s="238" t="str">
        <f t="shared" si="105"/>
        <v>00000</v>
      </c>
    </row>
    <row r="255" spans="1:37" s="20" customFormat="1" ht="18" hidden="1" customHeight="1" thickBot="1">
      <c r="A255" s="477"/>
      <c r="B255" s="486" t="s">
        <v>42</v>
      </c>
      <c r="C255" s="429"/>
      <c r="D255" s="43"/>
      <c r="E255" s="43"/>
      <c r="F255" s="44"/>
      <c r="G255" s="428"/>
      <c r="H255" s="428"/>
      <c r="I255" s="226"/>
      <c r="J255" s="11" t="s">
        <v>43</v>
      </c>
      <c r="K255" s="12"/>
      <c r="L255" s="13" t="str">
        <f>IF(K255&gt;0,VLOOKUP(K255,男子登録情報!$J$2:$K$21,2,0),"")</f>
        <v/>
      </c>
      <c r="M255" s="260"/>
      <c r="N255" s="8" t="str">
        <f t="shared" si="103"/>
        <v/>
      </c>
      <c r="O255" s="15"/>
      <c r="P255" s="481"/>
      <c r="Q255" s="482"/>
      <c r="R255" s="483"/>
      <c r="S255" s="489"/>
      <c r="T255" s="489"/>
      <c r="U255" s="265"/>
      <c r="AJ255" s="238">
        <f t="shared" si="104"/>
        <v>0</v>
      </c>
      <c r="AK255" s="238" t="str">
        <f t="shared" si="105"/>
        <v>00000</v>
      </c>
    </row>
    <row r="256" spans="1:37" s="20" customFormat="1" ht="18" hidden="1" customHeight="1" thickTop="1" thickBot="1">
      <c r="A256" s="475">
        <v>80</v>
      </c>
      <c r="B256" s="484" t="s">
        <v>44</v>
      </c>
      <c r="C256" s="470"/>
      <c r="D256" s="470" t="str">
        <f>IF(C256&gt;0,VLOOKUP(C256,男子登録情報!$A$1:$H$1688,3,0),"")</f>
        <v/>
      </c>
      <c r="E256" s="470" t="str">
        <f>IF(C256&gt;0,VLOOKUP(C256,男子登録情報!$A$1:$H$1688,4,0),"")</f>
        <v/>
      </c>
      <c r="F256" s="41" t="str">
        <f>IF(C256&gt;0,VLOOKUP(C256,男子登録情報!$A$1:$H$1688,8,0),"")</f>
        <v/>
      </c>
      <c r="G256" s="426" t="e">
        <f>IF(F257&gt;0,VLOOKUP(F257,男子登録情報!$N$2:$O$48,2,0),"")</f>
        <v>#N/A</v>
      </c>
      <c r="H256" s="426" t="str">
        <f t="shared" ref="H256" si="120">IF(C256&gt;0,TEXT(C256,"100000000"),"")</f>
        <v/>
      </c>
      <c r="I256" s="225"/>
      <c r="J256" s="5" t="s">
        <v>39</v>
      </c>
      <c r="K256" s="6"/>
      <c r="L256" s="7" t="str">
        <f>IF(K256&gt;0,VLOOKUP(K256,男子登録情報!$J$1:$K$21,2,0),"")</f>
        <v/>
      </c>
      <c r="M256" s="408"/>
      <c r="N256" s="8" t="str">
        <f t="shared" si="103"/>
        <v/>
      </c>
      <c r="O256" s="9"/>
      <c r="P256" s="472"/>
      <c r="Q256" s="473"/>
      <c r="R256" s="474"/>
      <c r="S256" s="487"/>
      <c r="T256" s="487"/>
      <c r="U256" s="265"/>
      <c r="AJ256" s="238">
        <f t="shared" si="104"/>
        <v>0</v>
      </c>
      <c r="AK256" s="238" t="str">
        <f t="shared" si="105"/>
        <v>00000</v>
      </c>
    </row>
    <row r="257" spans="1:37" s="20" customFormat="1" ht="18" hidden="1" customHeight="1" thickBot="1">
      <c r="A257" s="476"/>
      <c r="B257" s="485"/>
      <c r="C257" s="471"/>
      <c r="D257" s="471"/>
      <c r="E257" s="471"/>
      <c r="F257" s="42" t="str">
        <f>IF(C256&gt;0,VLOOKUP(C256,男子登録情報!$A$1:$H$1688,5,0),"")</f>
        <v/>
      </c>
      <c r="G257" s="427"/>
      <c r="H257" s="427"/>
      <c r="I257" s="225"/>
      <c r="J257" s="10" t="s">
        <v>41</v>
      </c>
      <c r="K257" s="6"/>
      <c r="L257" s="7" t="str">
        <f>IF(K257&gt;0,VLOOKUP(K257,男子登録情報!$J$2:$K$21,2,0),"")</f>
        <v/>
      </c>
      <c r="M257" s="490"/>
      <c r="N257" s="8" t="str">
        <f t="shared" si="103"/>
        <v/>
      </c>
      <c r="O257" s="9"/>
      <c r="P257" s="478"/>
      <c r="Q257" s="479"/>
      <c r="R257" s="480"/>
      <c r="S257" s="488"/>
      <c r="T257" s="488"/>
      <c r="U257" s="265"/>
      <c r="AJ257" s="238">
        <f t="shared" si="104"/>
        <v>0</v>
      </c>
      <c r="AK257" s="238" t="str">
        <f t="shared" si="105"/>
        <v>00000</v>
      </c>
    </row>
    <row r="258" spans="1:37" s="20" customFormat="1" ht="18" hidden="1" customHeight="1" thickBot="1">
      <c r="A258" s="477"/>
      <c r="B258" s="486" t="s">
        <v>42</v>
      </c>
      <c r="C258" s="429"/>
      <c r="D258" s="43"/>
      <c r="E258" s="43"/>
      <c r="F258" s="44"/>
      <c r="G258" s="428"/>
      <c r="H258" s="428"/>
      <c r="I258" s="226"/>
      <c r="J258" s="11" t="s">
        <v>43</v>
      </c>
      <c r="K258" s="12"/>
      <c r="L258" s="13" t="str">
        <f>IF(K258&gt;0,VLOOKUP(K258,男子登録情報!$J$2:$K$21,2,0),"")</f>
        <v/>
      </c>
      <c r="M258" s="260"/>
      <c r="N258" s="8" t="str">
        <f t="shared" si="103"/>
        <v/>
      </c>
      <c r="O258" s="15"/>
      <c r="P258" s="481"/>
      <c r="Q258" s="482"/>
      <c r="R258" s="483"/>
      <c r="S258" s="489"/>
      <c r="T258" s="489"/>
      <c r="U258" s="265"/>
      <c r="AJ258" s="238">
        <f t="shared" si="104"/>
        <v>0</v>
      </c>
      <c r="AK258" s="238" t="str">
        <f t="shared" si="105"/>
        <v>00000</v>
      </c>
    </row>
    <row r="259" spans="1:37" s="20" customFormat="1" ht="18" hidden="1" customHeight="1" thickTop="1" thickBot="1">
      <c r="A259" s="475">
        <v>81</v>
      </c>
      <c r="B259" s="484" t="s">
        <v>44</v>
      </c>
      <c r="C259" s="470"/>
      <c r="D259" s="470" t="str">
        <f>IF(C259&gt;0,VLOOKUP(C259,男子登録情報!$A$1:$H$1688,3,0),"")</f>
        <v/>
      </c>
      <c r="E259" s="470" t="str">
        <f>IF(C259&gt;0,VLOOKUP(C259,男子登録情報!$A$1:$H$1688,4,0),"")</f>
        <v/>
      </c>
      <c r="F259" s="41" t="str">
        <f>IF(C259&gt;0,VLOOKUP(C259,男子登録情報!$A$1:$H$1688,8,0),"")</f>
        <v/>
      </c>
      <c r="G259" s="426" t="e">
        <f>IF(F260&gt;0,VLOOKUP(F260,男子登録情報!$N$2:$O$48,2,0),"")</f>
        <v>#N/A</v>
      </c>
      <c r="H259" s="426" t="str">
        <f t="shared" ref="H259" si="121">IF(C259&gt;0,TEXT(C259,"100000000"),"")</f>
        <v/>
      </c>
      <c r="I259" s="225"/>
      <c r="J259" s="5" t="s">
        <v>39</v>
      </c>
      <c r="K259" s="6"/>
      <c r="L259" s="7" t="str">
        <f>IF(K259&gt;0,VLOOKUP(K259,男子登録情報!$J$1:$K$21,2,0),"")</f>
        <v/>
      </c>
      <c r="M259" s="408"/>
      <c r="N259" s="8" t="str">
        <f t="shared" si="103"/>
        <v/>
      </c>
      <c r="O259" s="9"/>
      <c r="P259" s="472"/>
      <c r="Q259" s="473"/>
      <c r="R259" s="474"/>
      <c r="S259" s="487"/>
      <c r="T259" s="487"/>
      <c r="U259" s="265"/>
      <c r="AJ259" s="238">
        <f t="shared" si="104"/>
        <v>0</v>
      </c>
      <c r="AK259" s="238" t="str">
        <f t="shared" si="105"/>
        <v>00000</v>
      </c>
    </row>
    <row r="260" spans="1:37" s="20" customFormat="1" ht="18" hidden="1" customHeight="1" thickBot="1">
      <c r="A260" s="476"/>
      <c r="B260" s="485"/>
      <c r="C260" s="471"/>
      <c r="D260" s="471"/>
      <c r="E260" s="471"/>
      <c r="F260" s="42" t="str">
        <f>IF(C259&gt;0,VLOOKUP(C259,男子登録情報!$A$1:$H$1688,5,0),"")</f>
        <v/>
      </c>
      <c r="G260" s="427"/>
      <c r="H260" s="427"/>
      <c r="I260" s="225"/>
      <c r="J260" s="10" t="s">
        <v>41</v>
      </c>
      <c r="K260" s="6"/>
      <c r="L260" s="7" t="str">
        <f>IF(K260&gt;0,VLOOKUP(K260,男子登録情報!$J$2:$K$21,2,0),"")</f>
        <v/>
      </c>
      <c r="M260" s="490"/>
      <c r="N260" s="8" t="str">
        <f t="shared" si="103"/>
        <v/>
      </c>
      <c r="O260" s="9"/>
      <c r="P260" s="478"/>
      <c r="Q260" s="479"/>
      <c r="R260" s="480"/>
      <c r="S260" s="488"/>
      <c r="T260" s="488"/>
      <c r="U260" s="265"/>
      <c r="AJ260" s="238">
        <f t="shared" si="104"/>
        <v>0</v>
      </c>
      <c r="AK260" s="238" t="str">
        <f t="shared" si="105"/>
        <v>00000</v>
      </c>
    </row>
    <row r="261" spans="1:37" s="20" customFormat="1" ht="18" hidden="1" customHeight="1" thickBot="1">
      <c r="A261" s="477"/>
      <c r="B261" s="486" t="s">
        <v>42</v>
      </c>
      <c r="C261" s="429"/>
      <c r="D261" s="43"/>
      <c r="E261" s="43"/>
      <c r="F261" s="44"/>
      <c r="G261" s="428"/>
      <c r="H261" s="428"/>
      <c r="I261" s="226"/>
      <c r="J261" s="11" t="s">
        <v>43</v>
      </c>
      <c r="K261" s="12"/>
      <c r="L261" s="13" t="str">
        <f>IF(K261&gt;0,VLOOKUP(K261,男子登録情報!$J$2:$K$21,2,0),"")</f>
        <v/>
      </c>
      <c r="M261" s="260"/>
      <c r="N261" s="8" t="str">
        <f t="shared" si="103"/>
        <v/>
      </c>
      <c r="O261" s="15"/>
      <c r="P261" s="481"/>
      <c r="Q261" s="482"/>
      <c r="R261" s="483"/>
      <c r="S261" s="489"/>
      <c r="T261" s="489"/>
      <c r="U261" s="265"/>
      <c r="AJ261" s="238">
        <f t="shared" si="104"/>
        <v>0</v>
      </c>
      <c r="AK261" s="238" t="str">
        <f t="shared" si="105"/>
        <v>00000</v>
      </c>
    </row>
    <row r="262" spans="1:37" s="20" customFormat="1" ht="18" hidden="1" customHeight="1" thickTop="1" thickBot="1">
      <c r="A262" s="475">
        <v>82</v>
      </c>
      <c r="B262" s="484" t="s">
        <v>44</v>
      </c>
      <c r="C262" s="470"/>
      <c r="D262" s="470" t="str">
        <f>IF(C262&gt;0,VLOOKUP(C262,男子登録情報!$A$1:$H$1688,3,0),"")</f>
        <v/>
      </c>
      <c r="E262" s="470" t="str">
        <f>IF(C262&gt;0,VLOOKUP(C262,男子登録情報!$A$1:$H$1688,4,0),"")</f>
        <v/>
      </c>
      <c r="F262" s="41" t="str">
        <f>IF(C262&gt;0,VLOOKUP(C262,男子登録情報!$A$1:$H$1688,8,0),"")</f>
        <v/>
      </c>
      <c r="G262" s="426" t="e">
        <f>IF(F263&gt;0,VLOOKUP(F263,男子登録情報!$N$2:$O$48,2,0),"")</f>
        <v>#N/A</v>
      </c>
      <c r="H262" s="426" t="str">
        <f t="shared" ref="H262" si="122">IF(C262&gt;0,TEXT(C262,"100000000"),"")</f>
        <v/>
      </c>
      <c r="I262" s="225"/>
      <c r="J262" s="5" t="s">
        <v>39</v>
      </c>
      <c r="K262" s="6"/>
      <c r="L262" s="7" t="str">
        <f>IF(K262&gt;0,VLOOKUP(K262,男子登録情報!$J$1:$K$21,2,0),"")</f>
        <v/>
      </c>
      <c r="M262" s="408"/>
      <c r="N262" s="8" t="str">
        <f t="shared" si="103"/>
        <v/>
      </c>
      <c r="O262" s="9"/>
      <c r="P262" s="472"/>
      <c r="Q262" s="473"/>
      <c r="R262" s="474"/>
      <c r="S262" s="487"/>
      <c r="T262" s="487"/>
      <c r="U262" s="265"/>
      <c r="AJ262" s="238">
        <f t="shared" si="104"/>
        <v>0</v>
      </c>
      <c r="AK262" s="238" t="str">
        <f t="shared" si="105"/>
        <v>00000</v>
      </c>
    </row>
    <row r="263" spans="1:37" s="20" customFormat="1" ht="18" hidden="1" customHeight="1" thickBot="1">
      <c r="A263" s="476"/>
      <c r="B263" s="485"/>
      <c r="C263" s="471"/>
      <c r="D263" s="471"/>
      <c r="E263" s="471"/>
      <c r="F263" s="42" t="str">
        <f>IF(C262&gt;0,VLOOKUP(C262,男子登録情報!$A$1:$H$1688,5,0),"")</f>
        <v/>
      </c>
      <c r="G263" s="427"/>
      <c r="H263" s="427"/>
      <c r="I263" s="225"/>
      <c r="J263" s="10" t="s">
        <v>41</v>
      </c>
      <c r="K263" s="6"/>
      <c r="L263" s="7" t="str">
        <f>IF(K263&gt;0,VLOOKUP(K263,男子登録情報!$J$2:$K$21,2,0),"")</f>
        <v/>
      </c>
      <c r="M263" s="490"/>
      <c r="N263" s="8" t="str">
        <f t="shared" si="103"/>
        <v/>
      </c>
      <c r="O263" s="9"/>
      <c r="P263" s="478"/>
      <c r="Q263" s="479"/>
      <c r="R263" s="480"/>
      <c r="S263" s="488"/>
      <c r="T263" s="488"/>
      <c r="U263" s="265"/>
      <c r="AJ263" s="238">
        <f t="shared" si="104"/>
        <v>0</v>
      </c>
      <c r="AK263" s="238" t="str">
        <f t="shared" si="105"/>
        <v>00000</v>
      </c>
    </row>
    <row r="264" spans="1:37" s="20" customFormat="1" ht="18" hidden="1" customHeight="1" thickBot="1">
      <c r="A264" s="477"/>
      <c r="B264" s="486" t="s">
        <v>42</v>
      </c>
      <c r="C264" s="429"/>
      <c r="D264" s="43"/>
      <c r="E264" s="43"/>
      <c r="F264" s="44"/>
      <c r="G264" s="428"/>
      <c r="H264" s="428"/>
      <c r="I264" s="226"/>
      <c r="J264" s="11" t="s">
        <v>43</v>
      </c>
      <c r="K264" s="12"/>
      <c r="L264" s="13" t="str">
        <f>IF(K264&gt;0,VLOOKUP(K264,男子登録情報!$J$2:$K$21,2,0),"")</f>
        <v/>
      </c>
      <c r="M264" s="260"/>
      <c r="N264" s="8" t="str">
        <f t="shared" si="103"/>
        <v/>
      </c>
      <c r="O264" s="15"/>
      <c r="P264" s="481"/>
      <c r="Q264" s="482"/>
      <c r="R264" s="483"/>
      <c r="S264" s="489"/>
      <c r="T264" s="489"/>
      <c r="U264" s="265"/>
      <c r="AJ264" s="238">
        <f t="shared" si="104"/>
        <v>0</v>
      </c>
      <c r="AK264" s="238" t="str">
        <f t="shared" si="105"/>
        <v>00000</v>
      </c>
    </row>
    <row r="265" spans="1:37" s="20" customFormat="1" ht="18" hidden="1" customHeight="1" thickTop="1" thickBot="1">
      <c r="A265" s="475">
        <v>83</v>
      </c>
      <c r="B265" s="484" t="s">
        <v>44</v>
      </c>
      <c r="C265" s="470"/>
      <c r="D265" s="470" t="str">
        <f>IF(C265&gt;0,VLOOKUP(C265,男子登録情報!$A$1:$H$1688,3,0),"")</f>
        <v/>
      </c>
      <c r="E265" s="470" t="str">
        <f>IF(C265&gt;0,VLOOKUP(C265,男子登録情報!$A$1:$H$1688,4,0),"")</f>
        <v/>
      </c>
      <c r="F265" s="41" t="str">
        <f>IF(C265&gt;0,VLOOKUP(C265,男子登録情報!$A$1:$H$1688,8,0),"")</f>
        <v/>
      </c>
      <c r="G265" s="426" t="e">
        <f>IF(F266&gt;0,VLOOKUP(F266,男子登録情報!$N$2:$O$48,2,0),"")</f>
        <v>#N/A</v>
      </c>
      <c r="H265" s="426" t="str">
        <f t="shared" ref="H265" si="123">IF(C265&gt;0,TEXT(C265,"100000000"),"")</f>
        <v/>
      </c>
      <c r="I265" s="225"/>
      <c r="J265" s="5" t="s">
        <v>39</v>
      </c>
      <c r="K265" s="6"/>
      <c r="L265" s="7" t="str">
        <f>IF(K265&gt;0,VLOOKUP(K265,男子登録情報!$J$1:$K$21,2,0),"")</f>
        <v/>
      </c>
      <c r="M265" s="408"/>
      <c r="N265" s="8" t="str">
        <f t="shared" si="103"/>
        <v/>
      </c>
      <c r="O265" s="9"/>
      <c r="P265" s="472"/>
      <c r="Q265" s="473"/>
      <c r="R265" s="474"/>
      <c r="S265" s="487"/>
      <c r="T265" s="487"/>
      <c r="U265" s="265"/>
      <c r="AJ265" s="238">
        <f t="shared" si="104"/>
        <v>0</v>
      </c>
      <c r="AK265" s="238" t="str">
        <f t="shared" si="105"/>
        <v>00000</v>
      </c>
    </row>
    <row r="266" spans="1:37" s="20" customFormat="1" ht="18" hidden="1" customHeight="1" thickBot="1">
      <c r="A266" s="476"/>
      <c r="B266" s="485"/>
      <c r="C266" s="471"/>
      <c r="D266" s="471"/>
      <c r="E266" s="471"/>
      <c r="F266" s="42" t="str">
        <f>IF(C265&gt;0,VLOOKUP(C265,男子登録情報!$A$1:$H$1688,5,0),"")</f>
        <v/>
      </c>
      <c r="G266" s="427"/>
      <c r="H266" s="427"/>
      <c r="I266" s="225"/>
      <c r="J266" s="10" t="s">
        <v>41</v>
      </c>
      <c r="K266" s="6"/>
      <c r="L266" s="7" t="str">
        <f>IF(K266&gt;0,VLOOKUP(K266,男子登録情報!$J$2:$K$21,2,0),"")</f>
        <v/>
      </c>
      <c r="M266" s="490"/>
      <c r="N266" s="8" t="str">
        <f t="shared" si="103"/>
        <v/>
      </c>
      <c r="O266" s="9"/>
      <c r="P266" s="478"/>
      <c r="Q266" s="479"/>
      <c r="R266" s="480"/>
      <c r="S266" s="488"/>
      <c r="T266" s="488"/>
      <c r="U266" s="265"/>
      <c r="AJ266" s="238">
        <f t="shared" si="104"/>
        <v>0</v>
      </c>
      <c r="AK266" s="238" t="str">
        <f t="shared" si="105"/>
        <v>00000</v>
      </c>
    </row>
    <row r="267" spans="1:37" s="20" customFormat="1" ht="18" hidden="1" customHeight="1" thickBot="1">
      <c r="A267" s="477"/>
      <c r="B267" s="486" t="s">
        <v>42</v>
      </c>
      <c r="C267" s="429"/>
      <c r="D267" s="43"/>
      <c r="E267" s="43"/>
      <c r="F267" s="44"/>
      <c r="G267" s="428"/>
      <c r="H267" s="428"/>
      <c r="I267" s="226"/>
      <c r="J267" s="11" t="s">
        <v>43</v>
      </c>
      <c r="K267" s="12"/>
      <c r="L267" s="13" t="str">
        <f>IF(K267&gt;0,VLOOKUP(K267,男子登録情報!$J$2:$K$21,2,0),"")</f>
        <v/>
      </c>
      <c r="M267" s="260"/>
      <c r="N267" s="8" t="str">
        <f t="shared" si="103"/>
        <v/>
      </c>
      <c r="O267" s="15"/>
      <c r="P267" s="481"/>
      <c r="Q267" s="482"/>
      <c r="R267" s="483"/>
      <c r="S267" s="489"/>
      <c r="T267" s="489"/>
      <c r="U267" s="265"/>
      <c r="AJ267" s="238">
        <f t="shared" si="104"/>
        <v>0</v>
      </c>
      <c r="AK267" s="238" t="str">
        <f t="shared" si="105"/>
        <v>00000</v>
      </c>
    </row>
    <row r="268" spans="1:37" s="20" customFormat="1" ht="18" hidden="1" customHeight="1" thickTop="1" thickBot="1">
      <c r="A268" s="475">
        <v>84</v>
      </c>
      <c r="B268" s="484" t="s">
        <v>44</v>
      </c>
      <c r="C268" s="470"/>
      <c r="D268" s="470" t="str">
        <f>IF(C268&gt;0,VLOOKUP(C268,男子登録情報!$A$1:$H$1688,3,0),"")</f>
        <v/>
      </c>
      <c r="E268" s="470" t="str">
        <f>IF(C268&gt;0,VLOOKUP(C268,男子登録情報!$A$1:$H$1688,4,0),"")</f>
        <v/>
      </c>
      <c r="F268" s="41" t="str">
        <f>IF(C268&gt;0,VLOOKUP(C268,男子登録情報!$A$1:$H$1688,8,0),"")</f>
        <v/>
      </c>
      <c r="G268" s="426" t="e">
        <f>IF(F269&gt;0,VLOOKUP(F269,男子登録情報!$N$2:$O$48,2,0),"")</f>
        <v>#N/A</v>
      </c>
      <c r="H268" s="426" t="str">
        <f t="shared" ref="H268" si="124">IF(C268&gt;0,TEXT(C268,"100000000"),"")</f>
        <v/>
      </c>
      <c r="I268" s="225"/>
      <c r="J268" s="5" t="s">
        <v>39</v>
      </c>
      <c r="K268" s="6"/>
      <c r="L268" s="7" t="str">
        <f>IF(K268&gt;0,VLOOKUP(K268,男子登録情報!$J$1:$K$21,2,0),"")</f>
        <v/>
      </c>
      <c r="M268" s="408"/>
      <c r="N268" s="8" t="str">
        <f t="shared" si="103"/>
        <v/>
      </c>
      <c r="O268" s="9"/>
      <c r="P268" s="472"/>
      <c r="Q268" s="473"/>
      <c r="R268" s="474"/>
      <c r="S268" s="487"/>
      <c r="T268" s="487"/>
      <c r="U268" s="265"/>
      <c r="AJ268" s="238">
        <f t="shared" si="104"/>
        <v>0</v>
      </c>
      <c r="AK268" s="238" t="str">
        <f t="shared" si="105"/>
        <v>00000</v>
      </c>
    </row>
    <row r="269" spans="1:37" s="20" customFormat="1" ht="18" hidden="1" customHeight="1" thickBot="1">
      <c r="A269" s="476"/>
      <c r="B269" s="485"/>
      <c r="C269" s="471"/>
      <c r="D269" s="471"/>
      <c r="E269" s="471"/>
      <c r="F269" s="42" t="str">
        <f>IF(C268&gt;0,VLOOKUP(C268,男子登録情報!$A$1:$H$1688,5,0),"")</f>
        <v/>
      </c>
      <c r="G269" s="427"/>
      <c r="H269" s="427"/>
      <c r="I269" s="225"/>
      <c r="J269" s="10" t="s">
        <v>41</v>
      </c>
      <c r="K269" s="6"/>
      <c r="L269" s="7" t="str">
        <f>IF(K269&gt;0,VLOOKUP(K269,男子登録情報!$J$2:$K$21,2,0),"")</f>
        <v/>
      </c>
      <c r="M269" s="490"/>
      <c r="N269" s="8" t="str">
        <f t="shared" si="103"/>
        <v/>
      </c>
      <c r="O269" s="9"/>
      <c r="P269" s="478"/>
      <c r="Q269" s="479"/>
      <c r="R269" s="480"/>
      <c r="S269" s="488"/>
      <c r="T269" s="488"/>
      <c r="U269" s="265"/>
      <c r="AJ269" s="238">
        <f t="shared" si="104"/>
        <v>0</v>
      </c>
      <c r="AK269" s="238" t="str">
        <f t="shared" si="105"/>
        <v>00000</v>
      </c>
    </row>
    <row r="270" spans="1:37" s="20" customFormat="1" ht="18" hidden="1" customHeight="1" thickBot="1">
      <c r="A270" s="477"/>
      <c r="B270" s="486" t="s">
        <v>42</v>
      </c>
      <c r="C270" s="429"/>
      <c r="D270" s="43"/>
      <c r="E270" s="43"/>
      <c r="F270" s="44"/>
      <c r="G270" s="428"/>
      <c r="H270" s="428"/>
      <c r="I270" s="226"/>
      <c r="J270" s="11" t="s">
        <v>43</v>
      </c>
      <c r="K270" s="12"/>
      <c r="L270" s="13" t="str">
        <f>IF(K270&gt;0,VLOOKUP(K270,男子登録情報!$J$2:$K$21,2,0),"")</f>
        <v/>
      </c>
      <c r="M270" s="260"/>
      <c r="N270" s="8" t="str">
        <f t="shared" si="103"/>
        <v/>
      </c>
      <c r="O270" s="15"/>
      <c r="P270" s="481"/>
      <c r="Q270" s="482"/>
      <c r="R270" s="483"/>
      <c r="S270" s="489"/>
      <c r="T270" s="489"/>
      <c r="U270" s="265"/>
      <c r="AJ270" s="238">
        <f t="shared" si="104"/>
        <v>0</v>
      </c>
      <c r="AK270" s="238" t="str">
        <f t="shared" si="105"/>
        <v>00000</v>
      </c>
    </row>
    <row r="271" spans="1:37" s="20" customFormat="1" ht="18" hidden="1" customHeight="1" thickTop="1" thickBot="1">
      <c r="A271" s="475">
        <v>85</v>
      </c>
      <c r="B271" s="484" t="s">
        <v>44</v>
      </c>
      <c r="C271" s="470"/>
      <c r="D271" s="470" t="str">
        <f>IF(C271&gt;0,VLOOKUP(C271,男子登録情報!$A$1:$H$1688,3,0),"")</f>
        <v/>
      </c>
      <c r="E271" s="470" t="str">
        <f>IF(C271&gt;0,VLOOKUP(C271,男子登録情報!$A$1:$H$1688,4,0),"")</f>
        <v/>
      </c>
      <c r="F271" s="41" t="str">
        <f>IF(C271&gt;0,VLOOKUP(C271,男子登録情報!$A$1:$H$1688,8,0),"")</f>
        <v/>
      </c>
      <c r="G271" s="426" t="e">
        <f>IF(F272&gt;0,VLOOKUP(F272,男子登録情報!$N$2:$O$48,2,0),"")</f>
        <v>#N/A</v>
      </c>
      <c r="H271" s="426" t="str">
        <f t="shared" ref="H271" si="125">IF(C271&gt;0,TEXT(C271,"100000000"),"")</f>
        <v/>
      </c>
      <c r="I271" s="225"/>
      <c r="J271" s="5" t="s">
        <v>39</v>
      </c>
      <c r="K271" s="6"/>
      <c r="L271" s="7" t="str">
        <f>IF(K271&gt;0,VLOOKUP(K271,男子登録情報!$J$1:$K$21,2,0),"")</f>
        <v/>
      </c>
      <c r="M271" s="408"/>
      <c r="N271" s="8" t="str">
        <f t="shared" si="103"/>
        <v/>
      </c>
      <c r="O271" s="9"/>
      <c r="P271" s="472"/>
      <c r="Q271" s="473"/>
      <c r="R271" s="474"/>
      <c r="S271" s="487"/>
      <c r="T271" s="487"/>
      <c r="U271" s="265"/>
      <c r="AJ271" s="238">
        <f t="shared" si="104"/>
        <v>0</v>
      </c>
      <c r="AK271" s="238" t="str">
        <f t="shared" si="105"/>
        <v>00000</v>
      </c>
    </row>
    <row r="272" spans="1:37" s="20" customFormat="1" ht="18" hidden="1" customHeight="1" thickBot="1">
      <c r="A272" s="476"/>
      <c r="B272" s="485"/>
      <c r="C272" s="471"/>
      <c r="D272" s="471"/>
      <c r="E272" s="471"/>
      <c r="F272" s="42" t="str">
        <f>IF(C271&gt;0,VLOOKUP(C271,男子登録情報!$A$1:$H$1688,5,0),"")</f>
        <v/>
      </c>
      <c r="G272" s="427"/>
      <c r="H272" s="427"/>
      <c r="I272" s="225"/>
      <c r="J272" s="10" t="s">
        <v>41</v>
      </c>
      <c r="K272" s="6"/>
      <c r="L272" s="7" t="str">
        <f>IF(K272&gt;0,VLOOKUP(K272,男子登録情報!$J$2:$K$21,2,0),"")</f>
        <v/>
      </c>
      <c r="M272" s="490"/>
      <c r="N272" s="8" t="str">
        <f t="shared" si="103"/>
        <v/>
      </c>
      <c r="O272" s="9"/>
      <c r="P272" s="478"/>
      <c r="Q272" s="479"/>
      <c r="R272" s="480"/>
      <c r="S272" s="488"/>
      <c r="T272" s="488"/>
      <c r="U272" s="265"/>
      <c r="AJ272" s="238">
        <f t="shared" si="104"/>
        <v>0</v>
      </c>
      <c r="AK272" s="238" t="str">
        <f t="shared" si="105"/>
        <v>00000</v>
      </c>
    </row>
    <row r="273" spans="1:37" s="20" customFormat="1" ht="18" hidden="1" customHeight="1" thickBot="1">
      <c r="A273" s="477"/>
      <c r="B273" s="486" t="s">
        <v>42</v>
      </c>
      <c r="C273" s="429"/>
      <c r="D273" s="43"/>
      <c r="E273" s="43"/>
      <c r="F273" s="44"/>
      <c r="G273" s="428"/>
      <c r="H273" s="428"/>
      <c r="I273" s="226"/>
      <c r="J273" s="11" t="s">
        <v>43</v>
      </c>
      <c r="K273" s="12"/>
      <c r="L273" s="13" t="str">
        <f>IF(K273&gt;0,VLOOKUP(K273,男子登録情報!$J$2:$K$21,2,0),"")</f>
        <v/>
      </c>
      <c r="M273" s="260"/>
      <c r="N273" s="8" t="str">
        <f t="shared" si="103"/>
        <v/>
      </c>
      <c r="O273" s="15"/>
      <c r="P273" s="481"/>
      <c r="Q273" s="482"/>
      <c r="R273" s="483"/>
      <c r="S273" s="489"/>
      <c r="T273" s="489"/>
      <c r="U273" s="265"/>
      <c r="AJ273" s="238">
        <f t="shared" si="104"/>
        <v>0</v>
      </c>
      <c r="AK273" s="238" t="str">
        <f t="shared" si="105"/>
        <v>00000</v>
      </c>
    </row>
    <row r="274" spans="1:37" s="20" customFormat="1" ht="18" hidden="1" customHeight="1" thickTop="1" thickBot="1">
      <c r="A274" s="475">
        <v>86</v>
      </c>
      <c r="B274" s="484" t="s">
        <v>44</v>
      </c>
      <c r="C274" s="470"/>
      <c r="D274" s="470" t="str">
        <f>IF(C274&gt;0,VLOOKUP(C274,男子登録情報!$A$1:$H$1688,3,0),"")</f>
        <v/>
      </c>
      <c r="E274" s="470" t="str">
        <f>IF(C274&gt;0,VLOOKUP(C274,男子登録情報!$A$1:$H$1688,4,0),"")</f>
        <v/>
      </c>
      <c r="F274" s="41" t="str">
        <f>IF(C274&gt;0,VLOOKUP(C274,男子登録情報!$A$1:$H$1688,8,0),"")</f>
        <v/>
      </c>
      <c r="G274" s="426" t="e">
        <f>IF(F275&gt;0,VLOOKUP(F275,男子登録情報!$N$2:$O$48,2,0),"")</f>
        <v>#N/A</v>
      </c>
      <c r="H274" s="426" t="str">
        <f t="shared" ref="H274" si="126">IF(C274&gt;0,TEXT(C274,"100000000"),"")</f>
        <v/>
      </c>
      <c r="I274" s="225"/>
      <c r="J274" s="5" t="s">
        <v>39</v>
      </c>
      <c r="K274" s="6"/>
      <c r="L274" s="7" t="str">
        <f>IF(K274&gt;0,VLOOKUP(K274,男子登録情報!$J$1:$K$21,2,0),"")</f>
        <v/>
      </c>
      <c r="M274" s="408"/>
      <c r="N274" s="8" t="str">
        <f t="shared" si="103"/>
        <v/>
      </c>
      <c r="O274" s="9"/>
      <c r="P274" s="472"/>
      <c r="Q274" s="473"/>
      <c r="R274" s="474"/>
      <c r="S274" s="487"/>
      <c r="T274" s="487"/>
      <c r="U274" s="265"/>
      <c r="AJ274" s="238">
        <f t="shared" si="104"/>
        <v>0</v>
      </c>
      <c r="AK274" s="238" t="str">
        <f t="shared" si="105"/>
        <v>00000</v>
      </c>
    </row>
    <row r="275" spans="1:37" s="20" customFormat="1" ht="18" hidden="1" customHeight="1" thickBot="1">
      <c r="A275" s="476"/>
      <c r="B275" s="485"/>
      <c r="C275" s="471"/>
      <c r="D275" s="471"/>
      <c r="E275" s="471"/>
      <c r="F275" s="42" t="str">
        <f>IF(C274&gt;0,VLOOKUP(C274,男子登録情報!$A$1:$H$1688,5,0),"")</f>
        <v/>
      </c>
      <c r="G275" s="427"/>
      <c r="H275" s="427"/>
      <c r="I275" s="225"/>
      <c r="J275" s="10" t="s">
        <v>41</v>
      </c>
      <c r="K275" s="6"/>
      <c r="L275" s="7" t="str">
        <f>IF(K275&gt;0,VLOOKUP(K275,男子登録情報!$J$2:$K$21,2,0),"")</f>
        <v/>
      </c>
      <c r="M275" s="490"/>
      <c r="N275" s="8" t="str">
        <f t="shared" ref="N275:N338" si="127">IF(L275="","",LEFT(L275,5)&amp;" "&amp;IF(OR(LEFT(L275,3)*1&lt;70,LEFT(L275,3)*1&gt;100),REPT(0,7-LEN(M275)),REPT(0,5-LEN(M275)))&amp;M275)</f>
        <v/>
      </c>
      <c r="O275" s="9"/>
      <c r="P275" s="478"/>
      <c r="Q275" s="479"/>
      <c r="R275" s="480"/>
      <c r="S275" s="488"/>
      <c r="T275" s="488"/>
      <c r="U275" s="265"/>
      <c r="AJ275" s="238">
        <f t="shared" ref="AJ275:AJ338" si="128">IF(COUNTIF(J275,"*m*")&gt;0,IF(VALUE(AN275)&gt;59,1,0),0)</f>
        <v>0</v>
      </c>
      <c r="AK275" s="238" t="str">
        <f t="shared" si="105"/>
        <v>00000</v>
      </c>
    </row>
    <row r="276" spans="1:37" s="20" customFormat="1" ht="18" hidden="1" customHeight="1" thickBot="1">
      <c r="A276" s="477"/>
      <c r="B276" s="486" t="s">
        <v>42</v>
      </c>
      <c r="C276" s="429"/>
      <c r="D276" s="43"/>
      <c r="E276" s="43"/>
      <c r="F276" s="44"/>
      <c r="G276" s="428"/>
      <c r="H276" s="428"/>
      <c r="I276" s="226"/>
      <c r="J276" s="11" t="s">
        <v>43</v>
      </c>
      <c r="K276" s="12"/>
      <c r="L276" s="13" t="str">
        <f>IF(K276&gt;0,VLOOKUP(K276,男子登録情報!$J$2:$K$21,2,0),"")</f>
        <v/>
      </c>
      <c r="M276" s="260"/>
      <c r="N276" s="8" t="str">
        <f t="shared" si="127"/>
        <v/>
      </c>
      <c r="O276" s="15"/>
      <c r="P276" s="481"/>
      <c r="Q276" s="482"/>
      <c r="R276" s="483"/>
      <c r="S276" s="489"/>
      <c r="T276" s="489"/>
      <c r="U276" s="265"/>
      <c r="AJ276" s="238">
        <f t="shared" si="128"/>
        <v>0</v>
      </c>
      <c r="AK276" s="238" t="str">
        <f t="shared" ref="AK276:AK339" si="129">IF(COUNTIF(K276,"*m*")&gt;0,RIGHT(10000000+AR276,7),RIGHT(100000+AR276,5))</f>
        <v>00000</v>
      </c>
    </row>
    <row r="277" spans="1:37" s="20" customFormat="1" ht="18" hidden="1" customHeight="1" thickTop="1" thickBot="1">
      <c r="A277" s="475">
        <v>87</v>
      </c>
      <c r="B277" s="484" t="s">
        <v>44</v>
      </c>
      <c r="C277" s="470"/>
      <c r="D277" s="470" t="str">
        <f>IF(C277&gt;0,VLOOKUP(C277,男子登録情報!$A$1:$H$1688,3,0),"")</f>
        <v/>
      </c>
      <c r="E277" s="470" t="str">
        <f>IF(C277&gt;0,VLOOKUP(C277,男子登録情報!$A$1:$H$1688,4,0),"")</f>
        <v/>
      </c>
      <c r="F277" s="41" t="str">
        <f>IF(C277&gt;0,VLOOKUP(C277,男子登録情報!$A$1:$H$1688,8,0),"")</f>
        <v/>
      </c>
      <c r="G277" s="426" t="e">
        <f>IF(F278&gt;0,VLOOKUP(F278,男子登録情報!$N$2:$O$48,2,0),"")</f>
        <v>#N/A</v>
      </c>
      <c r="H277" s="426" t="str">
        <f t="shared" ref="H277" si="130">IF(C277&gt;0,TEXT(C277,"100000000"),"")</f>
        <v/>
      </c>
      <c r="I277" s="225"/>
      <c r="J277" s="5" t="s">
        <v>39</v>
      </c>
      <c r="K277" s="6"/>
      <c r="L277" s="7" t="str">
        <f>IF(K277&gt;0,VLOOKUP(K277,男子登録情報!$J$1:$K$21,2,0),"")</f>
        <v/>
      </c>
      <c r="M277" s="408"/>
      <c r="N277" s="8" t="str">
        <f t="shared" si="127"/>
        <v/>
      </c>
      <c r="O277" s="9"/>
      <c r="P277" s="472"/>
      <c r="Q277" s="473"/>
      <c r="R277" s="474"/>
      <c r="S277" s="487"/>
      <c r="T277" s="487"/>
      <c r="U277" s="265"/>
      <c r="AJ277" s="238">
        <f t="shared" si="128"/>
        <v>0</v>
      </c>
      <c r="AK277" s="238" t="str">
        <f t="shared" si="129"/>
        <v>00000</v>
      </c>
    </row>
    <row r="278" spans="1:37" s="20" customFormat="1" ht="18" hidden="1" customHeight="1" thickBot="1">
      <c r="A278" s="476"/>
      <c r="B278" s="485"/>
      <c r="C278" s="471"/>
      <c r="D278" s="471"/>
      <c r="E278" s="471"/>
      <c r="F278" s="42" t="str">
        <f>IF(C277&gt;0,VLOOKUP(C277,男子登録情報!$A$1:$H$1688,5,0),"")</f>
        <v/>
      </c>
      <c r="G278" s="427"/>
      <c r="H278" s="427"/>
      <c r="I278" s="225"/>
      <c r="J278" s="10" t="s">
        <v>41</v>
      </c>
      <c r="K278" s="6"/>
      <c r="L278" s="7" t="str">
        <f>IF(K278&gt;0,VLOOKUP(K278,男子登録情報!$J$2:$K$21,2,0),"")</f>
        <v/>
      </c>
      <c r="M278" s="490"/>
      <c r="N278" s="8" t="str">
        <f t="shared" si="127"/>
        <v/>
      </c>
      <c r="O278" s="9"/>
      <c r="P278" s="478"/>
      <c r="Q278" s="479"/>
      <c r="R278" s="480"/>
      <c r="S278" s="488"/>
      <c r="T278" s="488"/>
      <c r="U278" s="265"/>
      <c r="AJ278" s="238">
        <f t="shared" si="128"/>
        <v>0</v>
      </c>
      <c r="AK278" s="238" t="str">
        <f t="shared" si="129"/>
        <v>00000</v>
      </c>
    </row>
    <row r="279" spans="1:37" s="20" customFormat="1" ht="18" hidden="1" customHeight="1" thickBot="1">
      <c r="A279" s="477"/>
      <c r="B279" s="486" t="s">
        <v>42</v>
      </c>
      <c r="C279" s="429"/>
      <c r="D279" s="43"/>
      <c r="E279" s="43"/>
      <c r="F279" s="44"/>
      <c r="G279" s="428"/>
      <c r="H279" s="428"/>
      <c r="I279" s="226"/>
      <c r="J279" s="11" t="s">
        <v>43</v>
      </c>
      <c r="K279" s="12"/>
      <c r="L279" s="13" t="str">
        <f>IF(K279&gt;0,VLOOKUP(K279,男子登録情報!$J$2:$K$21,2,0),"")</f>
        <v/>
      </c>
      <c r="M279" s="260"/>
      <c r="N279" s="8" t="str">
        <f t="shared" si="127"/>
        <v/>
      </c>
      <c r="O279" s="15"/>
      <c r="P279" s="481"/>
      <c r="Q279" s="482"/>
      <c r="R279" s="483"/>
      <c r="S279" s="489"/>
      <c r="T279" s="489"/>
      <c r="U279" s="265"/>
      <c r="AJ279" s="238">
        <f t="shared" si="128"/>
        <v>0</v>
      </c>
      <c r="AK279" s="238" t="str">
        <f t="shared" si="129"/>
        <v>00000</v>
      </c>
    </row>
    <row r="280" spans="1:37" s="20" customFormat="1" ht="18" hidden="1" customHeight="1" thickTop="1" thickBot="1">
      <c r="A280" s="475">
        <v>88</v>
      </c>
      <c r="B280" s="484" t="s">
        <v>44</v>
      </c>
      <c r="C280" s="470"/>
      <c r="D280" s="470" t="str">
        <f>IF(C280&gt;0,VLOOKUP(C280,男子登録情報!$A$1:$H$1688,3,0),"")</f>
        <v/>
      </c>
      <c r="E280" s="470" t="str">
        <f>IF(C280&gt;0,VLOOKUP(C280,男子登録情報!$A$1:$H$1688,4,0),"")</f>
        <v/>
      </c>
      <c r="F280" s="41" t="str">
        <f>IF(C280&gt;0,VLOOKUP(C280,男子登録情報!$A$1:$H$1688,8,0),"")</f>
        <v/>
      </c>
      <c r="G280" s="426" t="e">
        <f>IF(F281&gt;0,VLOOKUP(F281,男子登録情報!$N$2:$O$48,2,0),"")</f>
        <v>#N/A</v>
      </c>
      <c r="H280" s="426" t="str">
        <f t="shared" ref="H280" si="131">IF(C280&gt;0,TEXT(C280,"100000000"),"")</f>
        <v/>
      </c>
      <c r="I280" s="225"/>
      <c r="J280" s="5" t="s">
        <v>39</v>
      </c>
      <c r="K280" s="6"/>
      <c r="L280" s="7" t="str">
        <f>IF(K280&gt;0,VLOOKUP(K280,男子登録情報!$J$1:$K$21,2,0),"")</f>
        <v/>
      </c>
      <c r="M280" s="408"/>
      <c r="N280" s="8" t="str">
        <f t="shared" si="127"/>
        <v/>
      </c>
      <c r="O280" s="9"/>
      <c r="P280" s="472"/>
      <c r="Q280" s="473"/>
      <c r="R280" s="474"/>
      <c r="S280" s="487"/>
      <c r="T280" s="487"/>
      <c r="U280" s="265"/>
      <c r="AJ280" s="238">
        <f t="shared" si="128"/>
        <v>0</v>
      </c>
      <c r="AK280" s="238" t="str">
        <f t="shared" si="129"/>
        <v>00000</v>
      </c>
    </row>
    <row r="281" spans="1:37" s="20" customFormat="1" ht="18" hidden="1" customHeight="1" thickBot="1">
      <c r="A281" s="476"/>
      <c r="B281" s="485"/>
      <c r="C281" s="471"/>
      <c r="D281" s="471"/>
      <c r="E281" s="471"/>
      <c r="F281" s="42" t="str">
        <f>IF(C280&gt;0,VLOOKUP(C280,男子登録情報!$A$1:$H$1688,5,0),"")</f>
        <v/>
      </c>
      <c r="G281" s="427"/>
      <c r="H281" s="427"/>
      <c r="I281" s="225"/>
      <c r="J281" s="10" t="s">
        <v>41</v>
      </c>
      <c r="K281" s="6"/>
      <c r="L281" s="7" t="str">
        <f>IF(K281&gt;0,VLOOKUP(K281,男子登録情報!$J$2:$K$21,2,0),"")</f>
        <v/>
      </c>
      <c r="M281" s="490"/>
      <c r="N281" s="8" t="str">
        <f t="shared" si="127"/>
        <v/>
      </c>
      <c r="O281" s="9"/>
      <c r="P281" s="478"/>
      <c r="Q281" s="479"/>
      <c r="R281" s="480"/>
      <c r="S281" s="488"/>
      <c r="T281" s="488"/>
      <c r="U281" s="265"/>
      <c r="AJ281" s="238">
        <f t="shared" si="128"/>
        <v>0</v>
      </c>
      <c r="AK281" s="238" t="str">
        <f t="shared" si="129"/>
        <v>00000</v>
      </c>
    </row>
    <row r="282" spans="1:37" s="20" customFormat="1" ht="18" hidden="1" customHeight="1" thickBot="1">
      <c r="A282" s="477"/>
      <c r="B282" s="486" t="s">
        <v>42</v>
      </c>
      <c r="C282" s="429"/>
      <c r="D282" s="43"/>
      <c r="E282" s="43"/>
      <c r="F282" s="44"/>
      <c r="G282" s="428"/>
      <c r="H282" s="428"/>
      <c r="I282" s="226"/>
      <c r="J282" s="11" t="s">
        <v>43</v>
      </c>
      <c r="K282" s="12"/>
      <c r="L282" s="13" t="str">
        <f>IF(K282&gt;0,VLOOKUP(K282,男子登録情報!$J$2:$K$21,2,0),"")</f>
        <v/>
      </c>
      <c r="M282" s="260"/>
      <c r="N282" s="8" t="str">
        <f t="shared" si="127"/>
        <v/>
      </c>
      <c r="O282" s="15"/>
      <c r="P282" s="481"/>
      <c r="Q282" s="482"/>
      <c r="R282" s="483"/>
      <c r="S282" s="489"/>
      <c r="T282" s="489"/>
      <c r="U282" s="265"/>
      <c r="AJ282" s="238">
        <f t="shared" si="128"/>
        <v>0</v>
      </c>
      <c r="AK282" s="238" t="str">
        <f t="shared" si="129"/>
        <v>00000</v>
      </c>
    </row>
    <row r="283" spans="1:37" s="20" customFormat="1" ht="18" hidden="1" customHeight="1" thickTop="1" thickBot="1">
      <c r="A283" s="475">
        <v>89</v>
      </c>
      <c r="B283" s="484" t="s">
        <v>44</v>
      </c>
      <c r="C283" s="470"/>
      <c r="D283" s="470" t="str">
        <f>IF(C283&gt;0,VLOOKUP(C283,男子登録情報!$A$1:$H$1688,3,0),"")</f>
        <v/>
      </c>
      <c r="E283" s="470" t="str">
        <f>IF(C283&gt;0,VLOOKUP(C283,男子登録情報!$A$1:$H$1688,4,0),"")</f>
        <v/>
      </c>
      <c r="F283" s="41" t="str">
        <f>IF(C283&gt;0,VLOOKUP(C283,男子登録情報!$A$1:$H$1688,8,0),"")</f>
        <v/>
      </c>
      <c r="G283" s="426" t="e">
        <f>IF(F284&gt;0,VLOOKUP(F284,男子登録情報!$N$2:$O$48,2,0),"")</f>
        <v>#N/A</v>
      </c>
      <c r="H283" s="426" t="str">
        <f t="shared" ref="H283" si="132">IF(C283&gt;0,TEXT(C283,"100000000"),"")</f>
        <v/>
      </c>
      <c r="I283" s="225"/>
      <c r="J283" s="5" t="s">
        <v>39</v>
      </c>
      <c r="K283" s="6"/>
      <c r="L283" s="7" t="str">
        <f>IF(K283&gt;0,VLOOKUP(K283,男子登録情報!$J$1:$K$21,2,0),"")</f>
        <v/>
      </c>
      <c r="M283" s="408"/>
      <c r="N283" s="8" t="str">
        <f t="shared" si="127"/>
        <v/>
      </c>
      <c r="O283" s="9"/>
      <c r="P283" s="472"/>
      <c r="Q283" s="473"/>
      <c r="R283" s="474"/>
      <c r="S283" s="487"/>
      <c r="T283" s="487"/>
      <c r="U283" s="265"/>
      <c r="AJ283" s="238">
        <f t="shared" si="128"/>
        <v>0</v>
      </c>
      <c r="AK283" s="238" t="str">
        <f t="shared" si="129"/>
        <v>00000</v>
      </c>
    </row>
    <row r="284" spans="1:37" s="20" customFormat="1" ht="18" hidden="1" customHeight="1" thickBot="1">
      <c r="A284" s="476"/>
      <c r="B284" s="485"/>
      <c r="C284" s="471"/>
      <c r="D284" s="471"/>
      <c r="E284" s="471"/>
      <c r="F284" s="42" t="str">
        <f>IF(C283&gt;0,VLOOKUP(C283,男子登録情報!$A$1:$H$1688,5,0),"")</f>
        <v/>
      </c>
      <c r="G284" s="427"/>
      <c r="H284" s="427"/>
      <c r="I284" s="225"/>
      <c r="J284" s="10" t="s">
        <v>41</v>
      </c>
      <c r="K284" s="6"/>
      <c r="L284" s="7" t="str">
        <f>IF(K284&gt;0,VLOOKUP(K284,男子登録情報!$J$2:$K$21,2,0),"")</f>
        <v/>
      </c>
      <c r="M284" s="490"/>
      <c r="N284" s="8" t="str">
        <f t="shared" si="127"/>
        <v/>
      </c>
      <c r="O284" s="9"/>
      <c r="P284" s="478"/>
      <c r="Q284" s="479"/>
      <c r="R284" s="480"/>
      <c r="S284" s="488"/>
      <c r="T284" s="488"/>
      <c r="U284" s="265"/>
      <c r="AJ284" s="238">
        <f t="shared" si="128"/>
        <v>0</v>
      </c>
      <c r="AK284" s="238" t="str">
        <f t="shared" si="129"/>
        <v>00000</v>
      </c>
    </row>
    <row r="285" spans="1:37" s="20" customFormat="1" ht="18" hidden="1" customHeight="1" thickBot="1">
      <c r="A285" s="477"/>
      <c r="B285" s="486" t="s">
        <v>42</v>
      </c>
      <c r="C285" s="429"/>
      <c r="D285" s="43"/>
      <c r="E285" s="43"/>
      <c r="F285" s="44"/>
      <c r="G285" s="428"/>
      <c r="H285" s="428"/>
      <c r="I285" s="226"/>
      <c r="J285" s="11" t="s">
        <v>43</v>
      </c>
      <c r="K285" s="12"/>
      <c r="L285" s="13" t="str">
        <f>IF(K285&gt;0,VLOOKUP(K285,男子登録情報!$J$2:$K$21,2,0),"")</f>
        <v/>
      </c>
      <c r="M285" s="260"/>
      <c r="N285" s="8" t="str">
        <f t="shared" si="127"/>
        <v/>
      </c>
      <c r="O285" s="15"/>
      <c r="P285" s="481"/>
      <c r="Q285" s="482"/>
      <c r="R285" s="483"/>
      <c r="S285" s="489"/>
      <c r="T285" s="489"/>
      <c r="U285" s="265"/>
      <c r="AJ285" s="238">
        <f t="shared" si="128"/>
        <v>0</v>
      </c>
      <c r="AK285" s="238" t="str">
        <f t="shared" si="129"/>
        <v>00000</v>
      </c>
    </row>
    <row r="286" spans="1:37" s="20" customFormat="1" ht="18" hidden="1" customHeight="1" thickTop="1" thickBot="1">
      <c r="A286" s="475">
        <v>90</v>
      </c>
      <c r="B286" s="484" t="s">
        <v>44</v>
      </c>
      <c r="C286" s="470"/>
      <c r="D286" s="470" t="str">
        <f>IF(C286&gt;0,VLOOKUP(C286,男子登録情報!$A$1:$H$1688,3,0),"")</f>
        <v/>
      </c>
      <c r="E286" s="470" t="str">
        <f>IF(C286&gt;0,VLOOKUP(C286,男子登録情報!$A$1:$H$1688,4,0),"")</f>
        <v/>
      </c>
      <c r="F286" s="41" t="str">
        <f>IF(C286&gt;0,VLOOKUP(C286,男子登録情報!$A$1:$H$1688,8,0),"")</f>
        <v/>
      </c>
      <c r="G286" s="426" t="e">
        <f>IF(F287&gt;0,VLOOKUP(F287,男子登録情報!$N$2:$O$48,2,0),"")</f>
        <v>#N/A</v>
      </c>
      <c r="H286" s="426" t="str">
        <f t="shared" ref="H286" si="133">IF(C286&gt;0,TEXT(C286,"100000000"),"")</f>
        <v/>
      </c>
      <c r="I286" s="225"/>
      <c r="J286" s="5" t="s">
        <v>39</v>
      </c>
      <c r="K286" s="6"/>
      <c r="L286" s="7" t="str">
        <f>IF(K286&gt;0,VLOOKUP(K286,男子登録情報!$J$1:$K$21,2,0),"")</f>
        <v/>
      </c>
      <c r="M286" s="408"/>
      <c r="N286" s="8" t="str">
        <f t="shared" si="127"/>
        <v/>
      </c>
      <c r="O286" s="9"/>
      <c r="P286" s="472"/>
      <c r="Q286" s="473"/>
      <c r="R286" s="474"/>
      <c r="S286" s="487"/>
      <c r="T286" s="487"/>
      <c r="U286" s="265"/>
      <c r="AJ286" s="238">
        <f t="shared" si="128"/>
        <v>0</v>
      </c>
      <c r="AK286" s="238" t="str">
        <f t="shared" si="129"/>
        <v>00000</v>
      </c>
    </row>
    <row r="287" spans="1:37" s="20" customFormat="1" ht="18" hidden="1" customHeight="1" thickBot="1">
      <c r="A287" s="476"/>
      <c r="B287" s="485"/>
      <c r="C287" s="471"/>
      <c r="D287" s="471"/>
      <c r="E287" s="471"/>
      <c r="F287" s="42" t="str">
        <f>IF(C286&gt;0,VLOOKUP(C286,男子登録情報!$A$1:$H$1688,5,0),"")</f>
        <v/>
      </c>
      <c r="G287" s="427"/>
      <c r="H287" s="427"/>
      <c r="I287" s="225"/>
      <c r="J287" s="10" t="s">
        <v>41</v>
      </c>
      <c r="K287" s="6"/>
      <c r="L287" s="7" t="str">
        <f>IF(K287&gt;0,VLOOKUP(K287,男子登録情報!$J$2:$K$21,2,0),"")</f>
        <v/>
      </c>
      <c r="M287" s="490"/>
      <c r="N287" s="8" t="str">
        <f t="shared" si="127"/>
        <v/>
      </c>
      <c r="O287" s="9"/>
      <c r="P287" s="478"/>
      <c r="Q287" s="479"/>
      <c r="R287" s="480"/>
      <c r="S287" s="488"/>
      <c r="T287" s="488"/>
      <c r="U287" s="265"/>
      <c r="AJ287" s="238">
        <f t="shared" si="128"/>
        <v>0</v>
      </c>
      <c r="AK287" s="238" t="str">
        <f t="shared" si="129"/>
        <v>00000</v>
      </c>
    </row>
    <row r="288" spans="1:37" s="20" customFormat="1" ht="18" hidden="1" customHeight="1" thickBot="1">
      <c r="A288" s="477"/>
      <c r="B288" s="486" t="s">
        <v>42</v>
      </c>
      <c r="C288" s="429"/>
      <c r="D288" s="43"/>
      <c r="E288" s="43"/>
      <c r="F288" s="44"/>
      <c r="G288" s="428"/>
      <c r="H288" s="428"/>
      <c r="I288" s="226"/>
      <c r="J288" s="11" t="s">
        <v>43</v>
      </c>
      <c r="K288" s="12"/>
      <c r="L288" s="13" t="str">
        <f>IF(K288&gt;0,VLOOKUP(K288,男子登録情報!$J$2:$K$21,2,0),"")</f>
        <v/>
      </c>
      <c r="M288" s="260"/>
      <c r="N288" s="8" t="str">
        <f t="shared" si="127"/>
        <v/>
      </c>
      <c r="O288" s="15"/>
      <c r="P288" s="481"/>
      <c r="Q288" s="482"/>
      <c r="R288" s="483"/>
      <c r="S288" s="489"/>
      <c r="T288" s="489"/>
      <c r="U288" s="265"/>
      <c r="AJ288" s="238">
        <f t="shared" si="128"/>
        <v>0</v>
      </c>
      <c r="AK288" s="238" t="str">
        <f t="shared" si="129"/>
        <v>00000</v>
      </c>
    </row>
    <row r="289" spans="1:37" s="20" customFormat="1" ht="18" hidden="1" customHeight="1" thickTop="1" thickBot="1">
      <c r="A289" s="475">
        <v>91</v>
      </c>
      <c r="B289" s="484" t="s">
        <v>44</v>
      </c>
      <c r="C289" s="470"/>
      <c r="D289" s="470" t="str">
        <f>IF(C289&gt;0,VLOOKUP(C289,男子登録情報!$A$1:$H$1688,3,0),"")</f>
        <v/>
      </c>
      <c r="E289" s="470" t="str">
        <f>IF(C289&gt;0,VLOOKUP(C289,男子登録情報!$A$1:$H$1688,4,0),"")</f>
        <v/>
      </c>
      <c r="F289" s="41" t="str">
        <f>IF(C289&gt;0,VLOOKUP(C289,男子登録情報!$A$1:$H$1688,8,0),"")</f>
        <v/>
      </c>
      <c r="G289" s="426" t="e">
        <f>IF(F290&gt;0,VLOOKUP(F290,男子登録情報!$N$2:$O$48,2,0),"")</f>
        <v>#N/A</v>
      </c>
      <c r="H289" s="426" t="str">
        <f t="shared" ref="H289" si="134">IF(C289&gt;0,TEXT(C289,"100000000"),"")</f>
        <v/>
      </c>
      <c r="I289" s="225"/>
      <c r="J289" s="5" t="s">
        <v>39</v>
      </c>
      <c r="K289" s="6"/>
      <c r="L289" s="7" t="str">
        <f>IF(K289&gt;0,VLOOKUP(K289,男子登録情報!$J$1:$K$21,2,0),"")</f>
        <v/>
      </c>
      <c r="M289" s="408"/>
      <c r="N289" s="8" t="str">
        <f t="shared" si="127"/>
        <v/>
      </c>
      <c r="O289" s="9"/>
      <c r="P289" s="472"/>
      <c r="Q289" s="473"/>
      <c r="R289" s="474"/>
      <c r="S289" s="487"/>
      <c r="T289" s="487"/>
      <c r="U289" s="265"/>
      <c r="AJ289" s="238">
        <f t="shared" si="128"/>
        <v>0</v>
      </c>
      <c r="AK289" s="238" t="str">
        <f t="shared" si="129"/>
        <v>00000</v>
      </c>
    </row>
    <row r="290" spans="1:37" s="20" customFormat="1" ht="18" hidden="1" customHeight="1" thickBot="1">
      <c r="A290" s="476"/>
      <c r="B290" s="485"/>
      <c r="C290" s="471"/>
      <c r="D290" s="471"/>
      <c r="E290" s="471"/>
      <c r="F290" s="42" t="str">
        <f>IF(C289&gt;0,VLOOKUP(C289,男子登録情報!$A$1:$H$1688,5,0),"")</f>
        <v/>
      </c>
      <c r="G290" s="427"/>
      <c r="H290" s="427"/>
      <c r="I290" s="225"/>
      <c r="J290" s="10" t="s">
        <v>41</v>
      </c>
      <c r="K290" s="6"/>
      <c r="L290" s="7" t="str">
        <f>IF(K290&gt;0,VLOOKUP(K290,男子登録情報!$J$2:$K$21,2,0),"")</f>
        <v/>
      </c>
      <c r="M290" s="490"/>
      <c r="N290" s="8" t="str">
        <f t="shared" si="127"/>
        <v/>
      </c>
      <c r="O290" s="9"/>
      <c r="P290" s="478"/>
      <c r="Q290" s="479"/>
      <c r="R290" s="480"/>
      <c r="S290" s="488"/>
      <c r="T290" s="488"/>
      <c r="U290" s="265"/>
      <c r="AJ290" s="238">
        <f t="shared" si="128"/>
        <v>0</v>
      </c>
      <c r="AK290" s="238" t="str">
        <f t="shared" si="129"/>
        <v>00000</v>
      </c>
    </row>
    <row r="291" spans="1:37" s="20" customFormat="1" ht="18" hidden="1" customHeight="1" thickBot="1">
      <c r="A291" s="477"/>
      <c r="B291" s="486" t="s">
        <v>42</v>
      </c>
      <c r="C291" s="429"/>
      <c r="D291" s="43"/>
      <c r="E291" s="43"/>
      <c r="F291" s="44"/>
      <c r="G291" s="428"/>
      <c r="H291" s="428"/>
      <c r="I291" s="226"/>
      <c r="J291" s="11" t="s">
        <v>43</v>
      </c>
      <c r="K291" s="12"/>
      <c r="L291" s="13" t="str">
        <f>IF(K291&gt;0,VLOOKUP(K291,男子登録情報!$J$2:$K$21,2,0),"")</f>
        <v/>
      </c>
      <c r="M291" s="260"/>
      <c r="N291" s="8" t="str">
        <f t="shared" si="127"/>
        <v/>
      </c>
      <c r="O291" s="15"/>
      <c r="P291" s="481"/>
      <c r="Q291" s="482"/>
      <c r="R291" s="483"/>
      <c r="S291" s="489"/>
      <c r="T291" s="489"/>
      <c r="U291" s="265"/>
      <c r="AJ291" s="238">
        <f t="shared" si="128"/>
        <v>0</v>
      </c>
      <c r="AK291" s="238" t="str">
        <f t="shared" si="129"/>
        <v>00000</v>
      </c>
    </row>
    <row r="292" spans="1:37" s="20" customFormat="1" ht="18" hidden="1" customHeight="1" thickTop="1" thickBot="1">
      <c r="A292" s="475">
        <v>92</v>
      </c>
      <c r="B292" s="484" t="s">
        <v>44</v>
      </c>
      <c r="C292" s="470"/>
      <c r="D292" s="470" t="str">
        <f>IF(C292&gt;0,VLOOKUP(C292,男子登録情報!$A$1:$H$1688,3,0),"")</f>
        <v/>
      </c>
      <c r="E292" s="470" t="str">
        <f>IF(C292&gt;0,VLOOKUP(C292,男子登録情報!$A$1:$H$1688,4,0),"")</f>
        <v/>
      </c>
      <c r="F292" s="41" t="str">
        <f>IF(C292&gt;0,VLOOKUP(C292,男子登録情報!$A$1:$H$1688,8,0),"")</f>
        <v/>
      </c>
      <c r="G292" s="426" t="e">
        <f>IF(F293&gt;0,VLOOKUP(F293,男子登録情報!$N$2:$O$48,2,0),"")</f>
        <v>#N/A</v>
      </c>
      <c r="H292" s="426" t="str">
        <f t="shared" ref="H292" si="135">IF(C292&gt;0,TEXT(C292,"100000000"),"")</f>
        <v/>
      </c>
      <c r="I292" s="225"/>
      <c r="J292" s="5" t="s">
        <v>39</v>
      </c>
      <c r="K292" s="6"/>
      <c r="L292" s="7" t="str">
        <f>IF(K292&gt;0,VLOOKUP(K292,男子登録情報!$J$1:$K$21,2,0),"")</f>
        <v/>
      </c>
      <c r="M292" s="408"/>
      <c r="N292" s="8" t="str">
        <f t="shared" si="127"/>
        <v/>
      </c>
      <c r="O292" s="9"/>
      <c r="P292" s="472"/>
      <c r="Q292" s="473"/>
      <c r="R292" s="474"/>
      <c r="S292" s="487"/>
      <c r="T292" s="487"/>
      <c r="U292" s="265"/>
      <c r="AJ292" s="238">
        <f t="shared" si="128"/>
        <v>0</v>
      </c>
      <c r="AK292" s="238" t="str">
        <f t="shared" si="129"/>
        <v>00000</v>
      </c>
    </row>
    <row r="293" spans="1:37" s="20" customFormat="1" ht="18" hidden="1" customHeight="1" thickBot="1">
      <c r="A293" s="476"/>
      <c r="B293" s="485"/>
      <c r="C293" s="471"/>
      <c r="D293" s="471"/>
      <c r="E293" s="471"/>
      <c r="F293" s="42" t="str">
        <f>IF(C292&gt;0,VLOOKUP(C292,男子登録情報!$A$1:$H$1688,5,0),"")</f>
        <v/>
      </c>
      <c r="G293" s="427"/>
      <c r="H293" s="427"/>
      <c r="I293" s="225"/>
      <c r="J293" s="10" t="s">
        <v>41</v>
      </c>
      <c r="K293" s="6"/>
      <c r="L293" s="7" t="str">
        <f>IF(K293&gt;0,VLOOKUP(K293,男子登録情報!$J$2:$K$21,2,0),"")</f>
        <v/>
      </c>
      <c r="M293" s="490"/>
      <c r="N293" s="8" t="str">
        <f t="shared" si="127"/>
        <v/>
      </c>
      <c r="O293" s="9"/>
      <c r="P293" s="478"/>
      <c r="Q293" s="479"/>
      <c r="R293" s="480"/>
      <c r="S293" s="488"/>
      <c r="T293" s="488"/>
      <c r="U293" s="265"/>
      <c r="AJ293" s="238">
        <f t="shared" si="128"/>
        <v>0</v>
      </c>
      <c r="AK293" s="238" t="str">
        <f t="shared" si="129"/>
        <v>00000</v>
      </c>
    </row>
    <row r="294" spans="1:37" s="20" customFormat="1" ht="18" hidden="1" customHeight="1" thickBot="1">
      <c r="A294" s="477"/>
      <c r="B294" s="486" t="s">
        <v>42</v>
      </c>
      <c r="C294" s="429"/>
      <c r="D294" s="43"/>
      <c r="E294" s="43"/>
      <c r="F294" s="44"/>
      <c r="G294" s="428"/>
      <c r="H294" s="428"/>
      <c r="I294" s="226"/>
      <c r="J294" s="11" t="s">
        <v>43</v>
      </c>
      <c r="K294" s="12"/>
      <c r="L294" s="13" t="str">
        <f>IF(K294&gt;0,VLOOKUP(K294,男子登録情報!$J$2:$K$21,2,0),"")</f>
        <v/>
      </c>
      <c r="M294" s="260"/>
      <c r="N294" s="8" t="str">
        <f t="shared" si="127"/>
        <v/>
      </c>
      <c r="O294" s="15"/>
      <c r="P294" s="481"/>
      <c r="Q294" s="482"/>
      <c r="R294" s="483"/>
      <c r="S294" s="489"/>
      <c r="T294" s="489"/>
      <c r="U294" s="265"/>
      <c r="AJ294" s="238">
        <f t="shared" si="128"/>
        <v>0</v>
      </c>
      <c r="AK294" s="238" t="str">
        <f t="shared" si="129"/>
        <v>00000</v>
      </c>
    </row>
    <row r="295" spans="1:37" s="20" customFormat="1" ht="18" hidden="1" customHeight="1" thickTop="1" thickBot="1">
      <c r="A295" s="475">
        <v>93</v>
      </c>
      <c r="B295" s="484" t="s">
        <v>44</v>
      </c>
      <c r="C295" s="470"/>
      <c r="D295" s="470" t="str">
        <f>IF(C295&gt;0,VLOOKUP(C295,男子登録情報!$A$1:$H$1688,3,0),"")</f>
        <v/>
      </c>
      <c r="E295" s="470" t="str">
        <f>IF(C295&gt;0,VLOOKUP(C295,男子登録情報!$A$1:$H$1688,4,0),"")</f>
        <v/>
      </c>
      <c r="F295" s="41" t="str">
        <f>IF(C295&gt;0,VLOOKUP(C295,男子登録情報!$A$1:$H$1688,8,0),"")</f>
        <v/>
      </c>
      <c r="G295" s="426" t="e">
        <f>IF(F296&gt;0,VLOOKUP(F296,男子登録情報!$N$2:$O$48,2,0),"")</f>
        <v>#N/A</v>
      </c>
      <c r="H295" s="426" t="str">
        <f t="shared" ref="H295" si="136">IF(C295&gt;0,TEXT(C295,"100000000"),"")</f>
        <v/>
      </c>
      <c r="I295" s="225"/>
      <c r="J295" s="5" t="s">
        <v>39</v>
      </c>
      <c r="K295" s="6"/>
      <c r="L295" s="7" t="str">
        <f>IF(K295&gt;0,VLOOKUP(K295,男子登録情報!$J$1:$K$21,2,0),"")</f>
        <v/>
      </c>
      <c r="M295" s="408"/>
      <c r="N295" s="8" t="str">
        <f t="shared" si="127"/>
        <v/>
      </c>
      <c r="O295" s="9"/>
      <c r="P295" s="472"/>
      <c r="Q295" s="473"/>
      <c r="R295" s="474"/>
      <c r="S295" s="487"/>
      <c r="T295" s="487"/>
      <c r="U295" s="265"/>
      <c r="AJ295" s="238">
        <f t="shared" si="128"/>
        <v>0</v>
      </c>
      <c r="AK295" s="238" t="str">
        <f t="shared" si="129"/>
        <v>00000</v>
      </c>
    </row>
    <row r="296" spans="1:37" s="20" customFormat="1" ht="18" hidden="1" customHeight="1" thickBot="1">
      <c r="A296" s="476"/>
      <c r="B296" s="485"/>
      <c r="C296" s="471"/>
      <c r="D296" s="471"/>
      <c r="E296" s="471"/>
      <c r="F296" s="42" t="str">
        <f>IF(C295&gt;0,VLOOKUP(C295,男子登録情報!$A$1:$H$1688,5,0),"")</f>
        <v/>
      </c>
      <c r="G296" s="427"/>
      <c r="H296" s="427"/>
      <c r="I296" s="225"/>
      <c r="J296" s="10" t="s">
        <v>41</v>
      </c>
      <c r="K296" s="6"/>
      <c r="L296" s="7" t="str">
        <f>IF(K296&gt;0,VLOOKUP(K296,男子登録情報!$J$2:$K$21,2,0),"")</f>
        <v/>
      </c>
      <c r="M296" s="490"/>
      <c r="N296" s="8" t="str">
        <f t="shared" si="127"/>
        <v/>
      </c>
      <c r="O296" s="9"/>
      <c r="P296" s="478"/>
      <c r="Q296" s="479"/>
      <c r="R296" s="480"/>
      <c r="S296" s="488"/>
      <c r="T296" s="488"/>
      <c r="U296" s="265"/>
      <c r="AJ296" s="238">
        <f t="shared" si="128"/>
        <v>0</v>
      </c>
      <c r="AK296" s="238" t="str">
        <f t="shared" si="129"/>
        <v>00000</v>
      </c>
    </row>
    <row r="297" spans="1:37" s="20" customFormat="1" ht="18" hidden="1" customHeight="1" thickBot="1">
      <c r="A297" s="477"/>
      <c r="B297" s="486" t="s">
        <v>42</v>
      </c>
      <c r="C297" s="429"/>
      <c r="D297" s="43"/>
      <c r="E297" s="43"/>
      <c r="F297" s="44"/>
      <c r="G297" s="428"/>
      <c r="H297" s="428"/>
      <c r="I297" s="226"/>
      <c r="J297" s="11" t="s">
        <v>43</v>
      </c>
      <c r="K297" s="12"/>
      <c r="L297" s="13" t="str">
        <f>IF(K297&gt;0,VLOOKUP(K297,男子登録情報!$J$2:$K$21,2,0),"")</f>
        <v/>
      </c>
      <c r="M297" s="260"/>
      <c r="N297" s="8" t="str">
        <f t="shared" si="127"/>
        <v/>
      </c>
      <c r="O297" s="15"/>
      <c r="P297" s="481"/>
      <c r="Q297" s="482"/>
      <c r="R297" s="483"/>
      <c r="S297" s="489"/>
      <c r="T297" s="489"/>
      <c r="U297" s="265"/>
      <c r="AJ297" s="238">
        <f t="shared" si="128"/>
        <v>0</v>
      </c>
      <c r="AK297" s="238" t="str">
        <f t="shared" si="129"/>
        <v>00000</v>
      </c>
    </row>
    <row r="298" spans="1:37" s="20" customFormat="1" ht="18" hidden="1" customHeight="1" thickTop="1" thickBot="1">
      <c r="A298" s="475">
        <v>94</v>
      </c>
      <c r="B298" s="484" t="s">
        <v>44</v>
      </c>
      <c r="C298" s="470"/>
      <c r="D298" s="470" t="str">
        <f>IF(C298&gt;0,VLOOKUP(C298,男子登録情報!$A$1:$H$1688,3,0),"")</f>
        <v/>
      </c>
      <c r="E298" s="470" t="str">
        <f>IF(C298&gt;0,VLOOKUP(C298,男子登録情報!$A$1:$H$1688,4,0),"")</f>
        <v/>
      </c>
      <c r="F298" s="41" t="str">
        <f>IF(C298&gt;0,VLOOKUP(C298,男子登録情報!$A$1:$H$1688,8,0),"")</f>
        <v/>
      </c>
      <c r="G298" s="426" t="e">
        <f>IF(F299&gt;0,VLOOKUP(F299,男子登録情報!$N$2:$O$48,2,0),"")</f>
        <v>#N/A</v>
      </c>
      <c r="H298" s="426" t="str">
        <f t="shared" ref="H298" si="137">IF(C298&gt;0,TEXT(C298,"100000000"),"")</f>
        <v/>
      </c>
      <c r="I298" s="225"/>
      <c r="J298" s="5" t="s">
        <v>39</v>
      </c>
      <c r="K298" s="6"/>
      <c r="L298" s="7" t="str">
        <f>IF(K298&gt;0,VLOOKUP(K298,男子登録情報!$J$1:$K$21,2,0),"")</f>
        <v/>
      </c>
      <c r="M298" s="408"/>
      <c r="N298" s="8" t="str">
        <f t="shared" si="127"/>
        <v/>
      </c>
      <c r="O298" s="9"/>
      <c r="P298" s="472"/>
      <c r="Q298" s="473"/>
      <c r="R298" s="474"/>
      <c r="S298" s="487"/>
      <c r="T298" s="487"/>
      <c r="U298" s="265"/>
      <c r="AJ298" s="238">
        <f t="shared" si="128"/>
        <v>0</v>
      </c>
      <c r="AK298" s="238" t="str">
        <f t="shared" si="129"/>
        <v>00000</v>
      </c>
    </row>
    <row r="299" spans="1:37" s="20" customFormat="1" ht="18" hidden="1" customHeight="1" thickBot="1">
      <c r="A299" s="476"/>
      <c r="B299" s="485"/>
      <c r="C299" s="471"/>
      <c r="D299" s="471"/>
      <c r="E299" s="471"/>
      <c r="F299" s="42" t="str">
        <f>IF(C298&gt;0,VLOOKUP(C298,男子登録情報!$A$1:$H$1688,5,0),"")</f>
        <v/>
      </c>
      <c r="G299" s="427"/>
      <c r="H299" s="427"/>
      <c r="I299" s="225"/>
      <c r="J299" s="10" t="s">
        <v>41</v>
      </c>
      <c r="K299" s="6"/>
      <c r="L299" s="7" t="str">
        <f>IF(K299&gt;0,VLOOKUP(K299,男子登録情報!$J$2:$K$21,2,0),"")</f>
        <v/>
      </c>
      <c r="M299" s="490"/>
      <c r="N299" s="8" t="str">
        <f t="shared" si="127"/>
        <v/>
      </c>
      <c r="O299" s="9"/>
      <c r="P299" s="478"/>
      <c r="Q299" s="479"/>
      <c r="R299" s="480"/>
      <c r="S299" s="488"/>
      <c r="T299" s="488"/>
      <c r="U299" s="265"/>
      <c r="AJ299" s="238">
        <f t="shared" si="128"/>
        <v>0</v>
      </c>
      <c r="AK299" s="238" t="str">
        <f t="shared" si="129"/>
        <v>00000</v>
      </c>
    </row>
    <row r="300" spans="1:37" s="20" customFormat="1" ht="18" hidden="1" customHeight="1" thickBot="1">
      <c r="A300" s="477"/>
      <c r="B300" s="486" t="s">
        <v>42</v>
      </c>
      <c r="C300" s="429"/>
      <c r="D300" s="43"/>
      <c r="E300" s="43"/>
      <c r="F300" s="44"/>
      <c r="G300" s="428"/>
      <c r="H300" s="428"/>
      <c r="I300" s="226"/>
      <c r="J300" s="11" t="s">
        <v>43</v>
      </c>
      <c r="K300" s="12"/>
      <c r="L300" s="13" t="str">
        <f>IF(K300&gt;0,VLOOKUP(K300,男子登録情報!$J$2:$K$21,2,0),"")</f>
        <v/>
      </c>
      <c r="M300" s="260"/>
      <c r="N300" s="8" t="str">
        <f t="shared" si="127"/>
        <v/>
      </c>
      <c r="O300" s="15"/>
      <c r="P300" s="481"/>
      <c r="Q300" s="482"/>
      <c r="R300" s="483"/>
      <c r="S300" s="489"/>
      <c r="T300" s="489"/>
      <c r="U300" s="265"/>
      <c r="AJ300" s="238">
        <f t="shared" si="128"/>
        <v>0</v>
      </c>
      <c r="AK300" s="238" t="str">
        <f t="shared" si="129"/>
        <v>00000</v>
      </c>
    </row>
    <row r="301" spans="1:37" s="20" customFormat="1" ht="18" hidden="1" customHeight="1" thickTop="1" thickBot="1">
      <c r="A301" s="475">
        <v>95</v>
      </c>
      <c r="B301" s="484" t="s">
        <v>44</v>
      </c>
      <c r="C301" s="470"/>
      <c r="D301" s="470" t="str">
        <f>IF(C301&gt;0,VLOOKUP(C301,男子登録情報!$A$1:$H$1688,3,0),"")</f>
        <v/>
      </c>
      <c r="E301" s="470" t="str">
        <f>IF(C301&gt;0,VLOOKUP(C301,男子登録情報!$A$1:$H$1688,4,0),"")</f>
        <v/>
      </c>
      <c r="F301" s="41" t="str">
        <f>IF(C301&gt;0,VLOOKUP(C301,男子登録情報!$A$1:$H$1688,8,0),"")</f>
        <v/>
      </c>
      <c r="G301" s="426" t="e">
        <f>IF(F302&gt;0,VLOOKUP(F302,男子登録情報!$N$2:$O$48,2,0),"")</f>
        <v>#N/A</v>
      </c>
      <c r="H301" s="426" t="str">
        <f t="shared" ref="H301" si="138">IF(C301&gt;0,TEXT(C301,"100000000"),"")</f>
        <v/>
      </c>
      <c r="I301" s="225"/>
      <c r="J301" s="5" t="s">
        <v>39</v>
      </c>
      <c r="K301" s="6"/>
      <c r="L301" s="7" t="str">
        <f>IF(K301&gt;0,VLOOKUP(K301,男子登録情報!$J$1:$K$21,2,0),"")</f>
        <v/>
      </c>
      <c r="M301" s="408"/>
      <c r="N301" s="8" t="str">
        <f t="shared" si="127"/>
        <v/>
      </c>
      <c r="O301" s="9"/>
      <c r="P301" s="472"/>
      <c r="Q301" s="473"/>
      <c r="R301" s="474"/>
      <c r="S301" s="487"/>
      <c r="T301" s="487"/>
      <c r="U301" s="265"/>
      <c r="AJ301" s="238">
        <f t="shared" si="128"/>
        <v>0</v>
      </c>
      <c r="AK301" s="238" t="str">
        <f t="shared" si="129"/>
        <v>00000</v>
      </c>
    </row>
    <row r="302" spans="1:37" s="20" customFormat="1" ht="18" hidden="1" customHeight="1" thickBot="1">
      <c r="A302" s="476"/>
      <c r="B302" s="485"/>
      <c r="C302" s="471"/>
      <c r="D302" s="471"/>
      <c r="E302" s="471"/>
      <c r="F302" s="42" t="str">
        <f>IF(C301&gt;0,VLOOKUP(C301,男子登録情報!$A$1:$H$1688,5,0),"")</f>
        <v/>
      </c>
      <c r="G302" s="427"/>
      <c r="H302" s="427"/>
      <c r="I302" s="225"/>
      <c r="J302" s="10" t="s">
        <v>41</v>
      </c>
      <c r="K302" s="6"/>
      <c r="L302" s="7" t="str">
        <f>IF(K302&gt;0,VLOOKUP(K302,男子登録情報!$J$2:$K$21,2,0),"")</f>
        <v/>
      </c>
      <c r="M302" s="490"/>
      <c r="N302" s="8" t="str">
        <f t="shared" si="127"/>
        <v/>
      </c>
      <c r="O302" s="9"/>
      <c r="P302" s="478"/>
      <c r="Q302" s="479"/>
      <c r="R302" s="480"/>
      <c r="S302" s="488"/>
      <c r="T302" s="488"/>
      <c r="U302" s="265"/>
      <c r="AJ302" s="238">
        <f t="shared" si="128"/>
        <v>0</v>
      </c>
      <c r="AK302" s="238" t="str">
        <f t="shared" si="129"/>
        <v>00000</v>
      </c>
    </row>
    <row r="303" spans="1:37" s="20" customFormat="1" ht="18" hidden="1" customHeight="1" thickBot="1">
      <c r="A303" s="477"/>
      <c r="B303" s="486" t="s">
        <v>42</v>
      </c>
      <c r="C303" s="429"/>
      <c r="D303" s="43"/>
      <c r="E303" s="43"/>
      <c r="F303" s="44"/>
      <c r="G303" s="428"/>
      <c r="H303" s="428"/>
      <c r="I303" s="226"/>
      <c r="J303" s="11" t="s">
        <v>43</v>
      </c>
      <c r="K303" s="12"/>
      <c r="L303" s="13" t="str">
        <f>IF(K303&gt;0,VLOOKUP(K303,男子登録情報!$J$2:$K$21,2,0),"")</f>
        <v/>
      </c>
      <c r="M303" s="260"/>
      <c r="N303" s="8" t="str">
        <f t="shared" si="127"/>
        <v/>
      </c>
      <c r="O303" s="15"/>
      <c r="P303" s="481"/>
      <c r="Q303" s="482"/>
      <c r="R303" s="483"/>
      <c r="S303" s="489"/>
      <c r="T303" s="489"/>
      <c r="U303" s="265"/>
      <c r="AJ303" s="238">
        <f t="shared" si="128"/>
        <v>0</v>
      </c>
      <c r="AK303" s="238" t="str">
        <f t="shared" si="129"/>
        <v>00000</v>
      </c>
    </row>
    <row r="304" spans="1:37" s="20" customFormat="1" ht="18" hidden="1" customHeight="1" thickTop="1" thickBot="1">
      <c r="A304" s="475">
        <v>96</v>
      </c>
      <c r="B304" s="484" t="s">
        <v>44</v>
      </c>
      <c r="C304" s="470"/>
      <c r="D304" s="470" t="str">
        <f>IF(C304&gt;0,VLOOKUP(C304,男子登録情報!$A$1:$H$1688,3,0),"")</f>
        <v/>
      </c>
      <c r="E304" s="470" t="str">
        <f>IF(C304&gt;0,VLOOKUP(C304,男子登録情報!$A$1:$H$1688,4,0),"")</f>
        <v/>
      </c>
      <c r="F304" s="41" t="str">
        <f>IF(C304&gt;0,VLOOKUP(C304,男子登録情報!$A$1:$H$1688,8,0),"")</f>
        <v/>
      </c>
      <c r="G304" s="426" t="e">
        <f>IF(F305&gt;0,VLOOKUP(F305,男子登録情報!$N$2:$O$48,2,0),"")</f>
        <v>#N/A</v>
      </c>
      <c r="H304" s="426" t="str">
        <f t="shared" ref="H304" si="139">IF(C304&gt;0,TEXT(C304,"100000000"),"")</f>
        <v/>
      </c>
      <c r="I304" s="225"/>
      <c r="J304" s="5" t="s">
        <v>39</v>
      </c>
      <c r="K304" s="6"/>
      <c r="L304" s="7" t="str">
        <f>IF(K304&gt;0,VLOOKUP(K304,男子登録情報!$J$1:$K$21,2,0),"")</f>
        <v/>
      </c>
      <c r="M304" s="408"/>
      <c r="N304" s="8" t="str">
        <f t="shared" si="127"/>
        <v/>
      </c>
      <c r="O304" s="9"/>
      <c r="P304" s="472"/>
      <c r="Q304" s="473"/>
      <c r="R304" s="474"/>
      <c r="S304" s="487"/>
      <c r="T304" s="487"/>
      <c r="U304" s="265"/>
      <c r="AJ304" s="238">
        <f t="shared" si="128"/>
        <v>0</v>
      </c>
      <c r="AK304" s="238" t="str">
        <f t="shared" si="129"/>
        <v>00000</v>
      </c>
    </row>
    <row r="305" spans="1:37" s="20" customFormat="1" ht="18" hidden="1" customHeight="1" thickBot="1">
      <c r="A305" s="476"/>
      <c r="B305" s="485"/>
      <c r="C305" s="471"/>
      <c r="D305" s="471"/>
      <c r="E305" s="471"/>
      <c r="F305" s="42" t="str">
        <f>IF(C304&gt;0,VLOOKUP(C304,男子登録情報!$A$1:$H$1688,5,0),"")</f>
        <v/>
      </c>
      <c r="G305" s="427"/>
      <c r="H305" s="427"/>
      <c r="I305" s="225"/>
      <c r="J305" s="10" t="s">
        <v>41</v>
      </c>
      <c r="K305" s="6"/>
      <c r="L305" s="7" t="str">
        <f>IF(K305&gt;0,VLOOKUP(K305,男子登録情報!$J$2:$K$21,2,0),"")</f>
        <v/>
      </c>
      <c r="M305" s="490"/>
      <c r="N305" s="8" t="str">
        <f t="shared" si="127"/>
        <v/>
      </c>
      <c r="O305" s="9"/>
      <c r="P305" s="478"/>
      <c r="Q305" s="479"/>
      <c r="R305" s="480"/>
      <c r="S305" s="488"/>
      <c r="T305" s="488"/>
      <c r="U305" s="265"/>
      <c r="AJ305" s="238">
        <f t="shared" si="128"/>
        <v>0</v>
      </c>
      <c r="AK305" s="238" t="str">
        <f t="shared" si="129"/>
        <v>00000</v>
      </c>
    </row>
    <row r="306" spans="1:37" s="20" customFormat="1" ht="18" hidden="1" customHeight="1" thickBot="1">
      <c r="A306" s="477"/>
      <c r="B306" s="486" t="s">
        <v>42</v>
      </c>
      <c r="C306" s="429"/>
      <c r="D306" s="43"/>
      <c r="E306" s="43"/>
      <c r="F306" s="44"/>
      <c r="G306" s="428"/>
      <c r="H306" s="428"/>
      <c r="I306" s="226"/>
      <c r="J306" s="11" t="s">
        <v>43</v>
      </c>
      <c r="K306" s="12"/>
      <c r="L306" s="13" t="str">
        <f>IF(K306&gt;0,VLOOKUP(K306,男子登録情報!$J$2:$K$21,2,0),"")</f>
        <v/>
      </c>
      <c r="M306" s="260"/>
      <c r="N306" s="8" t="str">
        <f t="shared" si="127"/>
        <v/>
      </c>
      <c r="O306" s="15"/>
      <c r="P306" s="481"/>
      <c r="Q306" s="482"/>
      <c r="R306" s="483"/>
      <c r="S306" s="489"/>
      <c r="T306" s="489"/>
      <c r="U306" s="265"/>
      <c r="AJ306" s="238">
        <f t="shared" si="128"/>
        <v>0</v>
      </c>
      <c r="AK306" s="238" t="str">
        <f t="shared" si="129"/>
        <v>00000</v>
      </c>
    </row>
    <row r="307" spans="1:37" s="20" customFormat="1" ht="18" hidden="1" customHeight="1" thickTop="1" thickBot="1">
      <c r="A307" s="475">
        <v>97</v>
      </c>
      <c r="B307" s="484" t="s">
        <v>44</v>
      </c>
      <c r="C307" s="470"/>
      <c r="D307" s="470" t="str">
        <f>IF(C307&gt;0,VLOOKUP(C307,男子登録情報!$A$1:$H$1688,3,0),"")</f>
        <v/>
      </c>
      <c r="E307" s="470" t="str">
        <f>IF(C307&gt;0,VLOOKUP(C307,男子登録情報!$A$1:$H$1688,4,0),"")</f>
        <v/>
      </c>
      <c r="F307" s="41" t="str">
        <f>IF(C307&gt;0,VLOOKUP(C307,男子登録情報!$A$1:$H$1688,8,0),"")</f>
        <v/>
      </c>
      <c r="G307" s="426" t="e">
        <f>IF(F308&gt;0,VLOOKUP(F308,男子登録情報!$N$2:$O$48,2,0),"")</f>
        <v>#N/A</v>
      </c>
      <c r="H307" s="426" t="str">
        <f t="shared" ref="H307" si="140">IF(C307&gt;0,TEXT(C307,"100000000"),"")</f>
        <v/>
      </c>
      <c r="I307" s="225"/>
      <c r="J307" s="5" t="s">
        <v>39</v>
      </c>
      <c r="K307" s="6"/>
      <c r="L307" s="7" t="str">
        <f>IF(K307&gt;0,VLOOKUP(K307,男子登録情報!$J$1:$K$21,2,0),"")</f>
        <v/>
      </c>
      <c r="M307" s="408"/>
      <c r="N307" s="8" t="str">
        <f t="shared" si="127"/>
        <v/>
      </c>
      <c r="O307" s="9"/>
      <c r="P307" s="472"/>
      <c r="Q307" s="473"/>
      <c r="R307" s="474"/>
      <c r="S307" s="487"/>
      <c r="T307" s="487"/>
      <c r="U307" s="265"/>
      <c r="AJ307" s="238">
        <f t="shared" si="128"/>
        <v>0</v>
      </c>
      <c r="AK307" s="238" t="str">
        <f t="shared" si="129"/>
        <v>00000</v>
      </c>
    </row>
    <row r="308" spans="1:37" s="20" customFormat="1" ht="18" hidden="1" customHeight="1" thickBot="1">
      <c r="A308" s="476"/>
      <c r="B308" s="485"/>
      <c r="C308" s="471"/>
      <c r="D308" s="471"/>
      <c r="E308" s="471"/>
      <c r="F308" s="42" t="str">
        <f>IF(C307&gt;0,VLOOKUP(C307,男子登録情報!$A$1:$H$1688,5,0),"")</f>
        <v/>
      </c>
      <c r="G308" s="427"/>
      <c r="H308" s="427"/>
      <c r="I308" s="225"/>
      <c r="J308" s="10" t="s">
        <v>41</v>
      </c>
      <c r="K308" s="6"/>
      <c r="L308" s="7" t="str">
        <f>IF(K308&gt;0,VLOOKUP(K308,男子登録情報!$J$2:$K$21,2,0),"")</f>
        <v/>
      </c>
      <c r="M308" s="490"/>
      <c r="N308" s="8" t="str">
        <f t="shared" si="127"/>
        <v/>
      </c>
      <c r="O308" s="9"/>
      <c r="P308" s="478"/>
      <c r="Q308" s="479"/>
      <c r="R308" s="480"/>
      <c r="S308" s="488"/>
      <c r="T308" s="488"/>
      <c r="U308" s="265"/>
      <c r="AJ308" s="238">
        <f t="shared" si="128"/>
        <v>0</v>
      </c>
      <c r="AK308" s="238" t="str">
        <f t="shared" si="129"/>
        <v>00000</v>
      </c>
    </row>
    <row r="309" spans="1:37" s="20" customFormat="1" ht="18" hidden="1" customHeight="1" thickBot="1">
      <c r="A309" s="477"/>
      <c r="B309" s="486" t="s">
        <v>42</v>
      </c>
      <c r="C309" s="429"/>
      <c r="D309" s="43"/>
      <c r="E309" s="43"/>
      <c r="F309" s="44"/>
      <c r="G309" s="428"/>
      <c r="H309" s="428"/>
      <c r="I309" s="226"/>
      <c r="J309" s="11" t="s">
        <v>43</v>
      </c>
      <c r="K309" s="12"/>
      <c r="L309" s="13" t="str">
        <f>IF(K309&gt;0,VLOOKUP(K309,男子登録情報!$J$2:$K$21,2,0),"")</f>
        <v/>
      </c>
      <c r="M309" s="260"/>
      <c r="N309" s="8" t="str">
        <f t="shared" si="127"/>
        <v/>
      </c>
      <c r="O309" s="15"/>
      <c r="P309" s="481"/>
      <c r="Q309" s="482"/>
      <c r="R309" s="483"/>
      <c r="S309" s="489"/>
      <c r="T309" s="489"/>
      <c r="U309" s="265"/>
      <c r="AJ309" s="238">
        <f t="shared" si="128"/>
        <v>0</v>
      </c>
      <c r="AK309" s="238" t="str">
        <f t="shared" si="129"/>
        <v>00000</v>
      </c>
    </row>
    <row r="310" spans="1:37" s="20" customFormat="1" ht="18" hidden="1" customHeight="1" thickTop="1" thickBot="1">
      <c r="A310" s="475">
        <v>98</v>
      </c>
      <c r="B310" s="484" t="s">
        <v>44</v>
      </c>
      <c r="C310" s="470"/>
      <c r="D310" s="470" t="str">
        <f>IF(C310&gt;0,VLOOKUP(C310,男子登録情報!$A$1:$H$1688,3,0),"")</f>
        <v/>
      </c>
      <c r="E310" s="470" t="str">
        <f>IF(C310&gt;0,VLOOKUP(C310,男子登録情報!$A$1:$H$1688,4,0),"")</f>
        <v/>
      </c>
      <c r="F310" s="41" t="str">
        <f>IF(C310&gt;0,VLOOKUP(C310,男子登録情報!$A$1:$H$1688,8,0),"")</f>
        <v/>
      </c>
      <c r="G310" s="426" t="e">
        <f>IF(F311&gt;0,VLOOKUP(F311,男子登録情報!$N$2:$O$48,2,0),"")</f>
        <v>#N/A</v>
      </c>
      <c r="H310" s="426" t="str">
        <f t="shared" ref="H310" si="141">IF(C310&gt;0,TEXT(C310,"100000000"),"")</f>
        <v/>
      </c>
      <c r="I310" s="225"/>
      <c r="J310" s="5" t="s">
        <v>39</v>
      </c>
      <c r="K310" s="6"/>
      <c r="L310" s="7" t="str">
        <f>IF(K310&gt;0,VLOOKUP(K310,男子登録情報!$J$1:$K$21,2,0),"")</f>
        <v/>
      </c>
      <c r="M310" s="408"/>
      <c r="N310" s="8" t="str">
        <f t="shared" si="127"/>
        <v/>
      </c>
      <c r="O310" s="9"/>
      <c r="P310" s="472"/>
      <c r="Q310" s="473"/>
      <c r="R310" s="474"/>
      <c r="S310" s="487"/>
      <c r="T310" s="487"/>
      <c r="U310" s="265"/>
      <c r="AJ310" s="238">
        <f t="shared" si="128"/>
        <v>0</v>
      </c>
      <c r="AK310" s="238" t="str">
        <f t="shared" si="129"/>
        <v>00000</v>
      </c>
    </row>
    <row r="311" spans="1:37" s="20" customFormat="1" ht="18" hidden="1" customHeight="1" thickBot="1">
      <c r="A311" s="476"/>
      <c r="B311" s="485"/>
      <c r="C311" s="471"/>
      <c r="D311" s="471"/>
      <c r="E311" s="471"/>
      <c r="F311" s="42" t="str">
        <f>IF(C310&gt;0,VLOOKUP(C310,男子登録情報!$A$1:$H$1688,5,0),"")</f>
        <v/>
      </c>
      <c r="G311" s="427"/>
      <c r="H311" s="427"/>
      <c r="I311" s="225"/>
      <c r="J311" s="10" t="s">
        <v>41</v>
      </c>
      <c r="K311" s="6"/>
      <c r="L311" s="7" t="str">
        <f>IF(K311&gt;0,VLOOKUP(K311,男子登録情報!$J$2:$K$21,2,0),"")</f>
        <v/>
      </c>
      <c r="M311" s="490"/>
      <c r="N311" s="8" t="str">
        <f t="shared" si="127"/>
        <v/>
      </c>
      <c r="O311" s="9"/>
      <c r="P311" s="478"/>
      <c r="Q311" s="479"/>
      <c r="R311" s="480"/>
      <c r="S311" s="488"/>
      <c r="T311" s="488"/>
      <c r="U311" s="265"/>
      <c r="AJ311" s="238">
        <f t="shared" si="128"/>
        <v>0</v>
      </c>
      <c r="AK311" s="238" t="str">
        <f t="shared" si="129"/>
        <v>00000</v>
      </c>
    </row>
    <row r="312" spans="1:37" s="20" customFormat="1" ht="18" hidden="1" customHeight="1" thickBot="1">
      <c r="A312" s="477"/>
      <c r="B312" s="486" t="s">
        <v>42</v>
      </c>
      <c r="C312" s="429"/>
      <c r="D312" s="43"/>
      <c r="E312" s="43"/>
      <c r="F312" s="44"/>
      <c r="G312" s="428"/>
      <c r="H312" s="428"/>
      <c r="I312" s="226"/>
      <c r="J312" s="11" t="s">
        <v>43</v>
      </c>
      <c r="K312" s="12"/>
      <c r="L312" s="13" t="str">
        <f>IF(K312&gt;0,VLOOKUP(K312,男子登録情報!$J$2:$K$21,2,0),"")</f>
        <v/>
      </c>
      <c r="M312" s="260"/>
      <c r="N312" s="8" t="str">
        <f t="shared" si="127"/>
        <v/>
      </c>
      <c r="O312" s="15"/>
      <c r="P312" s="481"/>
      <c r="Q312" s="482"/>
      <c r="R312" s="483"/>
      <c r="S312" s="489"/>
      <c r="T312" s="489"/>
      <c r="U312" s="265"/>
      <c r="AJ312" s="238">
        <f t="shared" si="128"/>
        <v>0</v>
      </c>
      <c r="AK312" s="238" t="str">
        <f t="shared" si="129"/>
        <v>00000</v>
      </c>
    </row>
    <row r="313" spans="1:37" s="20" customFormat="1" ht="18" hidden="1" customHeight="1" thickTop="1" thickBot="1">
      <c r="A313" s="475">
        <v>99</v>
      </c>
      <c r="B313" s="484" t="s">
        <v>44</v>
      </c>
      <c r="C313" s="470"/>
      <c r="D313" s="470" t="str">
        <f>IF(C313&gt;0,VLOOKUP(C313,男子登録情報!$A$1:$H$1688,3,0),"")</f>
        <v/>
      </c>
      <c r="E313" s="470" t="str">
        <f>IF(C313&gt;0,VLOOKUP(C313,男子登録情報!$A$1:$H$1688,4,0),"")</f>
        <v/>
      </c>
      <c r="F313" s="41" t="str">
        <f>IF(C313&gt;0,VLOOKUP(C313,男子登録情報!$A$1:$H$1688,8,0),"")</f>
        <v/>
      </c>
      <c r="G313" s="426" t="e">
        <f>IF(F314&gt;0,VLOOKUP(F314,男子登録情報!$N$2:$O$48,2,0),"")</f>
        <v>#N/A</v>
      </c>
      <c r="H313" s="426" t="str">
        <f t="shared" ref="H313" si="142">IF(C313&gt;0,TEXT(C313,"100000000"),"")</f>
        <v/>
      </c>
      <c r="I313" s="225"/>
      <c r="J313" s="5" t="s">
        <v>39</v>
      </c>
      <c r="K313" s="6"/>
      <c r="L313" s="7" t="str">
        <f>IF(K313&gt;0,VLOOKUP(K313,男子登録情報!$J$1:$K$21,2,0),"")</f>
        <v/>
      </c>
      <c r="M313" s="408"/>
      <c r="N313" s="8" t="str">
        <f t="shared" si="127"/>
        <v/>
      </c>
      <c r="O313" s="9"/>
      <c r="P313" s="472"/>
      <c r="Q313" s="473"/>
      <c r="R313" s="474"/>
      <c r="S313" s="487"/>
      <c r="T313" s="487"/>
      <c r="U313" s="265"/>
      <c r="AJ313" s="238">
        <f t="shared" si="128"/>
        <v>0</v>
      </c>
      <c r="AK313" s="238" t="str">
        <f t="shared" si="129"/>
        <v>00000</v>
      </c>
    </row>
    <row r="314" spans="1:37" s="20" customFormat="1" ht="18" hidden="1" customHeight="1" thickBot="1">
      <c r="A314" s="476"/>
      <c r="B314" s="485"/>
      <c r="C314" s="471"/>
      <c r="D314" s="471"/>
      <c r="E314" s="471"/>
      <c r="F314" s="42" t="str">
        <f>IF(C313&gt;0,VLOOKUP(C313,男子登録情報!$A$1:$H$1688,5,0),"")</f>
        <v/>
      </c>
      <c r="G314" s="427"/>
      <c r="H314" s="427"/>
      <c r="I314" s="225"/>
      <c r="J314" s="10" t="s">
        <v>41</v>
      </c>
      <c r="K314" s="6"/>
      <c r="L314" s="7" t="str">
        <f>IF(K314&gt;0,VLOOKUP(K314,男子登録情報!$J$2:$K$21,2,0),"")</f>
        <v/>
      </c>
      <c r="M314" s="490"/>
      <c r="N314" s="8" t="str">
        <f t="shared" si="127"/>
        <v/>
      </c>
      <c r="O314" s="9"/>
      <c r="P314" s="478"/>
      <c r="Q314" s="479"/>
      <c r="R314" s="480"/>
      <c r="S314" s="488"/>
      <c r="T314" s="488"/>
      <c r="U314" s="265"/>
      <c r="AJ314" s="238">
        <f t="shared" si="128"/>
        <v>0</v>
      </c>
      <c r="AK314" s="238" t="str">
        <f t="shared" si="129"/>
        <v>00000</v>
      </c>
    </row>
    <row r="315" spans="1:37" s="20" customFormat="1" ht="18" hidden="1" customHeight="1" thickBot="1">
      <c r="A315" s="477"/>
      <c r="B315" s="486" t="s">
        <v>42</v>
      </c>
      <c r="C315" s="429"/>
      <c r="D315" s="43"/>
      <c r="E315" s="43"/>
      <c r="F315" s="44"/>
      <c r="G315" s="428"/>
      <c r="H315" s="428"/>
      <c r="I315" s="226"/>
      <c r="J315" s="11" t="s">
        <v>43</v>
      </c>
      <c r="K315" s="12"/>
      <c r="L315" s="13" t="str">
        <f>IF(K315&gt;0,VLOOKUP(K315,男子登録情報!$J$2:$K$21,2,0),"")</f>
        <v/>
      </c>
      <c r="M315" s="260"/>
      <c r="N315" s="8" t="str">
        <f t="shared" si="127"/>
        <v/>
      </c>
      <c r="O315" s="15"/>
      <c r="P315" s="481"/>
      <c r="Q315" s="482"/>
      <c r="R315" s="483"/>
      <c r="S315" s="489"/>
      <c r="T315" s="489"/>
      <c r="U315" s="265"/>
      <c r="AJ315" s="238">
        <f t="shared" si="128"/>
        <v>0</v>
      </c>
      <c r="AK315" s="238" t="str">
        <f t="shared" si="129"/>
        <v>00000</v>
      </c>
    </row>
    <row r="316" spans="1:37" s="20" customFormat="1" ht="18" hidden="1" customHeight="1" thickTop="1" thickBot="1">
      <c r="A316" s="475">
        <v>100</v>
      </c>
      <c r="B316" s="484" t="s">
        <v>44</v>
      </c>
      <c r="C316" s="470"/>
      <c r="D316" s="470" t="str">
        <f>IF(C316&gt;0,VLOOKUP(C316,男子登録情報!$A$1:$H$1688,3,0),"")</f>
        <v/>
      </c>
      <c r="E316" s="470" t="str">
        <f>IF(C316&gt;0,VLOOKUP(C316,男子登録情報!$A$1:$H$1688,4,0),"")</f>
        <v/>
      </c>
      <c r="F316" s="41" t="str">
        <f>IF(C316&gt;0,VLOOKUP(C316,男子登録情報!$A$1:$H$1688,8,0),"")</f>
        <v/>
      </c>
      <c r="G316" s="426" t="e">
        <f>IF(F317&gt;0,VLOOKUP(F317,男子登録情報!$N$2:$O$48,2,0),"")</f>
        <v>#N/A</v>
      </c>
      <c r="H316" s="426" t="str">
        <f t="shared" ref="H316" si="143">IF(C316&gt;0,TEXT(C316,"100000000"),"")</f>
        <v/>
      </c>
      <c r="I316" s="225"/>
      <c r="J316" s="5" t="s">
        <v>39</v>
      </c>
      <c r="K316" s="6"/>
      <c r="L316" s="7" t="str">
        <f>IF(K316&gt;0,VLOOKUP(K316,男子登録情報!$J$1:$K$21,2,0),"")</f>
        <v/>
      </c>
      <c r="M316" s="408"/>
      <c r="N316" s="8" t="str">
        <f t="shared" si="127"/>
        <v/>
      </c>
      <c r="O316" s="9"/>
      <c r="P316" s="472"/>
      <c r="Q316" s="473"/>
      <c r="R316" s="474"/>
      <c r="S316" s="487"/>
      <c r="T316" s="487"/>
      <c r="U316" s="265"/>
      <c r="AJ316" s="238">
        <f t="shared" si="128"/>
        <v>0</v>
      </c>
      <c r="AK316" s="238" t="str">
        <f t="shared" si="129"/>
        <v>00000</v>
      </c>
    </row>
    <row r="317" spans="1:37" s="20" customFormat="1" ht="18" hidden="1" customHeight="1" thickBot="1">
      <c r="A317" s="476"/>
      <c r="B317" s="485"/>
      <c r="C317" s="471"/>
      <c r="D317" s="471"/>
      <c r="E317" s="471"/>
      <c r="F317" s="42" t="str">
        <f>IF(C316&gt;0,VLOOKUP(C316,男子登録情報!$A$1:$H$1688,5,0),"")</f>
        <v/>
      </c>
      <c r="G317" s="427"/>
      <c r="H317" s="427"/>
      <c r="I317" s="225"/>
      <c r="J317" s="10" t="s">
        <v>41</v>
      </c>
      <c r="K317" s="6"/>
      <c r="L317" s="7" t="str">
        <f>IF(K317&gt;0,VLOOKUP(K317,男子登録情報!$J$2:$K$21,2,0),"")</f>
        <v/>
      </c>
      <c r="M317" s="490"/>
      <c r="N317" s="8" t="str">
        <f t="shared" si="127"/>
        <v/>
      </c>
      <c r="O317" s="9"/>
      <c r="P317" s="478"/>
      <c r="Q317" s="479"/>
      <c r="R317" s="480"/>
      <c r="S317" s="488"/>
      <c r="T317" s="488"/>
      <c r="U317" s="265"/>
      <c r="AJ317" s="238">
        <f t="shared" si="128"/>
        <v>0</v>
      </c>
      <c r="AK317" s="238" t="str">
        <f t="shared" si="129"/>
        <v>00000</v>
      </c>
    </row>
    <row r="318" spans="1:37" s="20" customFormat="1" ht="18" hidden="1" customHeight="1" thickBot="1">
      <c r="A318" s="477"/>
      <c r="B318" s="486" t="s">
        <v>42</v>
      </c>
      <c r="C318" s="429"/>
      <c r="D318" s="43"/>
      <c r="E318" s="43"/>
      <c r="F318" s="44"/>
      <c r="G318" s="428"/>
      <c r="H318" s="428"/>
      <c r="I318" s="226"/>
      <c r="J318" s="11" t="s">
        <v>43</v>
      </c>
      <c r="K318" s="12"/>
      <c r="L318" s="13" t="str">
        <f>IF(K318&gt;0,VLOOKUP(K318,男子登録情報!$J$2:$K$21,2,0),"")</f>
        <v/>
      </c>
      <c r="M318" s="260"/>
      <c r="N318" s="8" t="str">
        <f t="shared" si="127"/>
        <v/>
      </c>
      <c r="O318" s="15"/>
      <c r="P318" s="481"/>
      <c r="Q318" s="482"/>
      <c r="R318" s="483"/>
      <c r="S318" s="489"/>
      <c r="T318" s="489"/>
      <c r="U318" s="265"/>
      <c r="AJ318" s="238">
        <f t="shared" si="128"/>
        <v>0</v>
      </c>
      <c r="AK318" s="238" t="str">
        <f t="shared" si="129"/>
        <v>00000</v>
      </c>
    </row>
    <row r="319" spans="1:37" s="20" customFormat="1" ht="18" hidden="1" customHeight="1" thickTop="1" thickBot="1">
      <c r="A319" s="475">
        <v>101</v>
      </c>
      <c r="B319" s="484" t="s">
        <v>44</v>
      </c>
      <c r="C319" s="470"/>
      <c r="D319" s="470" t="str">
        <f>IF(C319&gt;0,VLOOKUP(C319,男子登録情報!$A$1:$H$1688,3,0),"")</f>
        <v/>
      </c>
      <c r="E319" s="470" t="str">
        <f>IF(C319&gt;0,VLOOKUP(C319,男子登録情報!$A$1:$H$1688,4,0),"")</f>
        <v/>
      </c>
      <c r="F319" s="41" t="str">
        <f>IF(C319&gt;0,VLOOKUP(C319,男子登録情報!$A$1:$H$1688,8,0),"")</f>
        <v/>
      </c>
      <c r="G319" s="426" t="e">
        <f>IF(F320&gt;0,VLOOKUP(F320,男子登録情報!$N$2:$O$48,2,0),"")</f>
        <v>#N/A</v>
      </c>
      <c r="H319" s="426" t="str">
        <f t="shared" ref="H319" si="144">IF(C319&gt;0,TEXT(C319,"100000000"),"")</f>
        <v/>
      </c>
      <c r="I319" s="225"/>
      <c r="J319" s="5" t="s">
        <v>39</v>
      </c>
      <c r="K319" s="6"/>
      <c r="L319" s="7" t="str">
        <f>IF(K319&gt;0,VLOOKUP(K319,男子登録情報!$J$1:$K$21,2,0),"")</f>
        <v/>
      </c>
      <c r="M319" s="408"/>
      <c r="N319" s="8" t="str">
        <f t="shared" si="127"/>
        <v/>
      </c>
      <c r="O319" s="9"/>
      <c r="P319" s="472"/>
      <c r="Q319" s="473"/>
      <c r="R319" s="474"/>
      <c r="S319" s="487"/>
      <c r="T319" s="487"/>
      <c r="U319" s="265"/>
      <c r="AJ319" s="238">
        <f t="shared" si="128"/>
        <v>0</v>
      </c>
      <c r="AK319" s="238" t="str">
        <f t="shared" si="129"/>
        <v>00000</v>
      </c>
    </row>
    <row r="320" spans="1:37" s="20" customFormat="1" ht="18" hidden="1" customHeight="1" thickBot="1">
      <c r="A320" s="476"/>
      <c r="B320" s="485"/>
      <c r="C320" s="471"/>
      <c r="D320" s="471"/>
      <c r="E320" s="471"/>
      <c r="F320" s="42" t="str">
        <f>IF(C319&gt;0,VLOOKUP(C319,男子登録情報!$A$1:$H$1688,5,0),"")</f>
        <v/>
      </c>
      <c r="G320" s="427"/>
      <c r="H320" s="427"/>
      <c r="I320" s="225"/>
      <c r="J320" s="10" t="s">
        <v>41</v>
      </c>
      <c r="K320" s="6"/>
      <c r="L320" s="7" t="str">
        <f>IF(K320&gt;0,VLOOKUP(K320,男子登録情報!$J$2:$K$21,2,0),"")</f>
        <v/>
      </c>
      <c r="M320" s="490"/>
      <c r="N320" s="8" t="str">
        <f t="shared" si="127"/>
        <v/>
      </c>
      <c r="O320" s="9"/>
      <c r="P320" s="478"/>
      <c r="Q320" s="479"/>
      <c r="R320" s="480"/>
      <c r="S320" s="488"/>
      <c r="T320" s="488"/>
      <c r="U320" s="265"/>
      <c r="AJ320" s="238">
        <f t="shared" si="128"/>
        <v>0</v>
      </c>
      <c r="AK320" s="238" t="str">
        <f t="shared" si="129"/>
        <v>00000</v>
      </c>
    </row>
    <row r="321" spans="1:37" s="20" customFormat="1" ht="18" hidden="1" customHeight="1" thickBot="1">
      <c r="A321" s="477"/>
      <c r="B321" s="486" t="s">
        <v>42</v>
      </c>
      <c r="C321" s="429"/>
      <c r="D321" s="43"/>
      <c r="E321" s="43"/>
      <c r="F321" s="44"/>
      <c r="G321" s="428"/>
      <c r="H321" s="428"/>
      <c r="I321" s="226"/>
      <c r="J321" s="11" t="s">
        <v>43</v>
      </c>
      <c r="K321" s="12"/>
      <c r="L321" s="13" t="str">
        <f>IF(K321&gt;0,VLOOKUP(K321,男子登録情報!$J$2:$K$21,2,0),"")</f>
        <v/>
      </c>
      <c r="M321" s="260"/>
      <c r="N321" s="8" t="str">
        <f t="shared" si="127"/>
        <v/>
      </c>
      <c r="O321" s="15"/>
      <c r="P321" s="481"/>
      <c r="Q321" s="482"/>
      <c r="R321" s="483"/>
      <c r="S321" s="489"/>
      <c r="T321" s="489"/>
      <c r="U321" s="265"/>
      <c r="AJ321" s="238">
        <f t="shared" si="128"/>
        <v>0</v>
      </c>
      <c r="AK321" s="238" t="str">
        <f t="shared" si="129"/>
        <v>00000</v>
      </c>
    </row>
    <row r="322" spans="1:37" s="20" customFormat="1" ht="18" hidden="1" customHeight="1" thickTop="1" thickBot="1">
      <c r="A322" s="475">
        <v>102</v>
      </c>
      <c r="B322" s="484" t="s">
        <v>44</v>
      </c>
      <c r="C322" s="470"/>
      <c r="D322" s="470" t="str">
        <f>IF(C322&gt;0,VLOOKUP(C322,男子登録情報!$A$1:$H$1688,3,0),"")</f>
        <v/>
      </c>
      <c r="E322" s="470" t="str">
        <f>IF(C322&gt;0,VLOOKUP(C322,男子登録情報!$A$1:$H$1688,4,0),"")</f>
        <v/>
      </c>
      <c r="F322" s="41" t="str">
        <f>IF(C322&gt;0,VLOOKUP(C322,男子登録情報!$A$1:$H$1688,8,0),"")</f>
        <v/>
      </c>
      <c r="G322" s="426" t="e">
        <f>IF(F323&gt;0,VLOOKUP(F323,男子登録情報!$N$2:$O$48,2,0),"")</f>
        <v>#N/A</v>
      </c>
      <c r="H322" s="426" t="str">
        <f t="shared" ref="H322" si="145">IF(C322&gt;0,TEXT(C322,"100000000"),"")</f>
        <v/>
      </c>
      <c r="I322" s="225"/>
      <c r="J322" s="5" t="s">
        <v>39</v>
      </c>
      <c r="K322" s="6"/>
      <c r="L322" s="7" t="str">
        <f>IF(K322&gt;0,VLOOKUP(K322,男子登録情報!$J$1:$K$21,2,0),"")</f>
        <v/>
      </c>
      <c r="M322" s="408"/>
      <c r="N322" s="8" t="str">
        <f t="shared" si="127"/>
        <v/>
      </c>
      <c r="O322" s="9"/>
      <c r="P322" s="472"/>
      <c r="Q322" s="473"/>
      <c r="R322" s="474"/>
      <c r="S322" s="487"/>
      <c r="T322" s="487"/>
      <c r="U322" s="265"/>
      <c r="AJ322" s="238">
        <f t="shared" si="128"/>
        <v>0</v>
      </c>
      <c r="AK322" s="238" t="str">
        <f t="shared" si="129"/>
        <v>00000</v>
      </c>
    </row>
    <row r="323" spans="1:37" s="20" customFormat="1" ht="18" hidden="1" customHeight="1" thickBot="1">
      <c r="A323" s="476"/>
      <c r="B323" s="485"/>
      <c r="C323" s="471"/>
      <c r="D323" s="471"/>
      <c r="E323" s="471"/>
      <c r="F323" s="42" t="str">
        <f>IF(C322&gt;0,VLOOKUP(C322,男子登録情報!$A$1:$H$1688,5,0),"")</f>
        <v/>
      </c>
      <c r="G323" s="427"/>
      <c r="H323" s="427"/>
      <c r="I323" s="225"/>
      <c r="J323" s="10" t="s">
        <v>41</v>
      </c>
      <c r="K323" s="6"/>
      <c r="L323" s="7" t="str">
        <f>IF(K323&gt;0,VLOOKUP(K323,男子登録情報!$J$2:$K$21,2,0),"")</f>
        <v/>
      </c>
      <c r="M323" s="490"/>
      <c r="N323" s="8" t="str">
        <f t="shared" si="127"/>
        <v/>
      </c>
      <c r="O323" s="9"/>
      <c r="P323" s="478"/>
      <c r="Q323" s="479"/>
      <c r="R323" s="480"/>
      <c r="S323" s="488"/>
      <c r="T323" s="488"/>
      <c r="U323" s="265"/>
      <c r="AJ323" s="238">
        <f t="shared" si="128"/>
        <v>0</v>
      </c>
      <c r="AK323" s="238" t="str">
        <f t="shared" si="129"/>
        <v>00000</v>
      </c>
    </row>
    <row r="324" spans="1:37" s="20" customFormat="1" ht="18" hidden="1" customHeight="1" thickBot="1">
      <c r="A324" s="477"/>
      <c r="B324" s="486" t="s">
        <v>42</v>
      </c>
      <c r="C324" s="429"/>
      <c r="D324" s="43"/>
      <c r="E324" s="43"/>
      <c r="F324" s="44"/>
      <c r="G324" s="428"/>
      <c r="H324" s="428"/>
      <c r="I324" s="226"/>
      <c r="J324" s="11" t="s">
        <v>43</v>
      </c>
      <c r="K324" s="12"/>
      <c r="L324" s="13" t="str">
        <f>IF(K324&gt;0,VLOOKUP(K324,男子登録情報!$J$2:$K$21,2,0),"")</f>
        <v/>
      </c>
      <c r="M324" s="260"/>
      <c r="N324" s="8" t="str">
        <f t="shared" si="127"/>
        <v/>
      </c>
      <c r="O324" s="15"/>
      <c r="P324" s="481"/>
      <c r="Q324" s="482"/>
      <c r="R324" s="483"/>
      <c r="S324" s="489"/>
      <c r="T324" s="489"/>
      <c r="U324" s="265"/>
      <c r="AJ324" s="238">
        <f t="shared" si="128"/>
        <v>0</v>
      </c>
      <c r="AK324" s="238" t="str">
        <f t="shared" si="129"/>
        <v>00000</v>
      </c>
    </row>
    <row r="325" spans="1:37" s="20" customFormat="1" ht="18" hidden="1" customHeight="1" thickTop="1" thickBot="1">
      <c r="A325" s="475">
        <v>103</v>
      </c>
      <c r="B325" s="484" t="s">
        <v>44</v>
      </c>
      <c r="C325" s="470"/>
      <c r="D325" s="470" t="str">
        <f>IF(C325&gt;0,VLOOKUP(C325,男子登録情報!$A$1:$H$1688,3,0),"")</f>
        <v/>
      </c>
      <c r="E325" s="470" t="str">
        <f>IF(C325&gt;0,VLOOKUP(C325,男子登録情報!$A$1:$H$1688,4,0),"")</f>
        <v/>
      </c>
      <c r="F325" s="41" t="str">
        <f>IF(C325&gt;0,VLOOKUP(C325,男子登録情報!$A$1:$H$1688,8,0),"")</f>
        <v/>
      </c>
      <c r="G325" s="426" t="e">
        <f>IF(F326&gt;0,VLOOKUP(F326,男子登録情報!$N$2:$O$48,2,0),"")</f>
        <v>#N/A</v>
      </c>
      <c r="H325" s="426" t="str">
        <f t="shared" ref="H325" si="146">IF(C325&gt;0,TEXT(C325,"100000000"),"")</f>
        <v/>
      </c>
      <c r="I325" s="225"/>
      <c r="J325" s="5" t="s">
        <v>39</v>
      </c>
      <c r="K325" s="6"/>
      <c r="L325" s="7" t="str">
        <f>IF(K325&gt;0,VLOOKUP(K325,男子登録情報!$J$1:$K$21,2,0),"")</f>
        <v/>
      </c>
      <c r="M325" s="408"/>
      <c r="N325" s="8" t="str">
        <f t="shared" si="127"/>
        <v/>
      </c>
      <c r="O325" s="9"/>
      <c r="P325" s="472"/>
      <c r="Q325" s="473"/>
      <c r="R325" s="474"/>
      <c r="S325" s="487"/>
      <c r="T325" s="487"/>
      <c r="U325" s="265"/>
      <c r="AJ325" s="238">
        <f t="shared" si="128"/>
        <v>0</v>
      </c>
      <c r="AK325" s="238" t="str">
        <f t="shared" si="129"/>
        <v>00000</v>
      </c>
    </row>
    <row r="326" spans="1:37" s="20" customFormat="1" ht="18" hidden="1" customHeight="1" thickBot="1">
      <c r="A326" s="476"/>
      <c r="B326" s="485"/>
      <c r="C326" s="471"/>
      <c r="D326" s="471"/>
      <c r="E326" s="471"/>
      <c r="F326" s="42" t="str">
        <f>IF(C325&gt;0,VLOOKUP(C325,男子登録情報!$A$1:$H$1688,5,0),"")</f>
        <v/>
      </c>
      <c r="G326" s="427"/>
      <c r="H326" s="427"/>
      <c r="I326" s="225"/>
      <c r="J326" s="10" t="s">
        <v>41</v>
      </c>
      <c r="K326" s="6"/>
      <c r="L326" s="7" t="str">
        <f>IF(K326&gt;0,VLOOKUP(K326,男子登録情報!$J$2:$K$21,2,0),"")</f>
        <v/>
      </c>
      <c r="M326" s="490"/>
      <c r="N326" s="8" t="str">
        <f t="shared" si="127"/>
        <v/>
      </c>
      <c r="O326" s="9"/>
      <c r="P326" s="478"/>
      <c r="Q326" s="479"/>
      <c r="R326" s="480"/>
      <c r="S326" s="488"/>
      <c r="T326" s="488"/>
      <c r="U326" s="265"/>
      <c r="AJ326" s="238">
        <f t="shared" si="128"/>
        <v>0</v>
      </c>
      <c r="AK326" s="238" t="str">
        <f t="shared" si="129"/>
        <v>00000</v>
      </c>
    </row>
    <row r="327" spans="1:37" s="20" customFormat="1" ht="18" hidden="1" customHeight="1" thickBot="1">
      <c r="A327" s="477"/>
      <c r="B327" s="486" t="s">
        <v>42</v>
      </c>
      <c r="C327" s="429"/>
      <c r="D327" s="43"/>
      <c r="E327" s="43"/>
      <c r="F327" s="44"/>
      <c r="G327" s="428"/>
      <c r="H327" s="428"/>
      <c r="I327" s="226"/>
      <c r="J327" s="11" t="s">
        <v>43</v>
      </c>
      <c r="K327" s="12"/>
      <c r="L327" s="13" t="str">
        <f>IF(K327&gt;0,VLOOKUP(K327,男子登録情報!$J$2:$K$21,2,0),"")</f>
        <v/>
      </c>
      <c r="M327" s="260"/>
      <c r="N327" s="8" t="str">
        <f t="shared" si="127"/>
        <v/>
      </c>
      <c r="O327" s="15"/>
      <c r="P327" s="481"/>
      <c r="Q327" s="482"/>
      <c r="R327" s="483"/>
      <c r="S327" s="489"/>
      <c r="T327" s="489"/>
      <c r="U327" s="265"/>
      <c r="AJ327" s="238">
        <f t="shared" si="128"/>
        <v>0</v>
      </c>
      <c r="AK327" s="238" t="str">
        <f t="shared" si="129"/>
        <v>00000</v>
      </c>
    </row>
    <row r="328" spans="1:37" s="20" customFormat="1" ht="18" hidden="1" customHeight="1" thickTop="1" thickBot="1">
      <c r="A328" s="475">
        <v>104</v>
      </c>
      <c r="B328" s="484" t="s">
        <v>44</v>
      </c>
      <c r="C328" s="470"/>
      <c r="D328" s="470" t="str">
        <f>IF(C328&gt;0,VLOOKUP(C328,男子登録情報!$A$1:$H$1688,3,0),"")</f>
        <v/>
      </c>
      <c r="E328" s="470" t="str">
        <f>IF(C328&gt;0,VLOOKUP(C328,男子登録情報!$A$1:$H$1688,4,0),"")</f>
        <v/>
      </c>
      <c r="F328" s="41" t="str">
        <f>IF(C328&gt;0,VLOOKUP(C328,男子登録情報!$A$1:$H$1688,8,0),"")</f>
        <v/>
      </c>
      <c r="G328" s="426" t="e">
        <f>IF(F329&gt;0,VLOOKUP(F329,男子登録情報!$N$2:$O$48,2,0),"")</f>
        <v>#N/A</v>
      </c>
      <c r="H328" s="426" t="str">
        <f t="shared" ref="H328" si="147">IF(C328&gt;0,TEXT(C328,"100000000"),"")</f>
        <v/>
      </c>
      <c r="I328" s="225"/>
      <c r="J328" s="5" t="s">
        <v>39</v>
      </c>
      <c r="K328" s="6"/>
      <c r="L328" s="7" t="str">
        <f>IF(K328&gt;0,VLOOKUP(K328,男子登録情報!$J$1:$K$21,2,0),"")</f>
        <v/>
      </c>
      <c r="M328" s="408"/>
      <c r="N328" s="8" t="str">
        <f t="shared" si="127"/>
        <v/>
      </c>
      <c r="O328" s="9"/>
      <c r="P328" s="472"/>
      <c r="Q328" s="473"/>
      <c r="R328" s="474"/>
      <c r="S328" s="487"/>
      <c r="T328" s="487"/>
      <c r="U328" s="265"/>
      <c r="AJ328" s="238">
        <f t="shared" si="128"/>
        <v>0</v>
      </c>
      <c r="AK328" s="238" t="str">
        <f t="shared" si="129"/>
        <v>00000</v>
      </c>
    </row>
    <row r="329" spans="1:37" s="20" customFormat="1" ht="18" hidden="1" customHeight="1" thickBot="1">
      <c r="A329" s="476"/>
      <c r="B329" s="485"/>
      <c r="C329" s="471"/>
      <c r="D329" s="471"/>
      <c r="E329" s="471"/>
      <c r="F329" s="42" t="str">
        <f>IF(C328&gt;0,VLOOKUP(C328,男子登録情報!$A$1:$H$1688,5,0),"")</f>
        <v/>
      </c>
      <c r="G329" s="427"/>
      <c r="H329" s="427"/>
      <c r="I329" s="225"/>
      <c r="J329" s="10" t="s">
        <v>41</v>
      </c>
      <c r="K329" s="6"/>
      <c r="L329" s="7" t="str">
        <f>IF(K329&gt;0,VLOOKUP(K329,男子登録情報!$J$2:$K$21,2,0),"")</f>
        <v/>
      </c>
      <c r="M329" s="490"/>
      <c r="N329" s="8" t="str">
        <f t="shared" si="127"/>
        <v/>
      </c>
      <c r="O329" s="9"/>
      <c r="P329" s="478"/>
      <c r="Q329" s="479"/>
      <c r="R329" s="480"/>
      <c r="S329" s="488"/>
      <c r="T329" s="488"/>
      <c r="U329" s="265"/>
      <c r="AJ329" s="238">
        <f t="shared" si="128"/>
        <v>0</v>
      </c>
      <c r="AK329" s="238" t="str">
        <f t="shared" si="129"/>
        <v>00000</v>
      </c>
    </row>
    <row r="330" spans="1:37" s="20" customFormat="1" ht="18" hidden="1" customHeight="1" thickBot="1">
      <c r="A330" s="477"/>
      <c r="B330" s="486" t="s">
        <v>42</v>
      </c>
      <c r="C330" s="429"/>
      <c r="D330" s="43"/>
      <c r="E330" s="43"/>
      <c r="F330" s="44"/>
      <c r="G330" s="428"/>
      <c r="H330" s="428"/>
      <c r="I330" s="226"/>
      <c r="J330" s="11" t="s">
        <v>43</v>
      </c>
      <c r="K330" s="12"/>
      <c r="L330" s="13" t="str">
        <f>IF(K330&gt;0,VLOOKUP(K330,男子登録情報!$J$2:$K$21,2,0),"")</f>
        <v/>
      </c>
      <c r="M330" s="260"/>
      <c r="N330" s="8" t="str">
        <f t="shared" si="127"/>
        <v/>
      </c>
      <c r="O330" s="15"/>
      <c r="P330" s="481"/>
      <c r="Q330" s="482"/>
      <c r="R330" s="483"/>
      <c r="S330" s="489"/>
      <c r="T330" s="489"/>
      <c r="U330" s="265"/>
      <c r="AJ330" s="238">
        <f t="shared" si="128"/>
        <v>0</v>
      </c>
      <c r="AK330" s="238" t="str">
        <f t="shared" si="129"/>
        <v>00000</v>
      </c>
    </row>
    <row r="331" spans="1:37" s="20" customFormat="1" ht="18" hidden="1" customHeight="1" thickTop="1" thickBot="1">
      <c r="A331" s="475">
        <v>105</v>
      </c>
      <c r="B331" s="484" t="s">
        <v>44</v>
      </c>
      <c r="C331" s="470"/>
      <c r="D331" s="470" t="str">
        <f>IF(C331&gt;0,VLOOKUP(C331,男子登録情報!$A$1:$H$1688,3,0),"")</f>
        <v/>
      </c>
      <c r="E331" s="470" t="str">
        <f>IF(C331&gt;0,VLOOKUP(C331,男子登録情報!$A$1:$H$1688,4,0),"")</f>
        <v/>
      </c>
      <c r="F331" s="41" t="str">
        <f>IF(C331&gt;0,VLOOKUP(C331,男子登録情報!$A$1:$H$1688,8,0),"")</f>
        <v/>
      </c>
      <c r="G331" s="426" t="e">
        <f>IF(F332&gt;0,VLOOKUP(F332,男子登録情報!$N$2:$O$48,2,0),"")</f>
        <v>#N/A</v>
      </c>
      <c r="H331" s="426" t="str">
        <f t="shared" ref="H331" si="148">IF(C331&gt;0,TEXT(C331,"100000000"),"")</f>
        <v/>
      </c>
      <c r="I331" s="225"/>
      <c r="J331" s="5" t="s">
        <v>39</v>
      </c>
      <c r="K331" s="6"/>
      <c r="L331" s="7" t="str">
        <f>IF(K331&gt;0,VLOOKUP(K331,男子登録情報!$J$1:$K$21,2,0),"")</f>
        <v/>
      </c>
      <c r="M331" s="408"/>
      <c r="N331" s="8" t="str">
        <f t="shared" si="127"/>
        <v/>
      </c>
      <c r="O331" s="9"/>
      <c r="P331" s="472"/>
      <c r="Q331" s="473"/>
      <c r="R331" s="474"/>
      <c r="S331" s="487"/>
      <c r="T331" s="487"/>
      <c r="U331" s="265"/>
      <c r="AJ331" s="238">
        <f t="shared" si="128"/>
        <v>0</v>
      </c>
      <c r="AK331" s="238" t="str">
        <f t="shared" si="129"/>
        <v>00000</v>
      </c>
    </row>
    <row r="332" spans="1:37" s="20" customFormat="1" ht="18" hidden="1" customHeight="1" thickBot="1">
      <c r="A332" s="476"/>
      <c r="B332" s="485"/>
      <c r="C332" s="471"/>
      <c r="D332" s="471"/>
      <c r="E332" s="471"/>
      <c r="F332" s="42" t="str">
        <f>IF(C331&gt;0,VLOOKUP(C331,男子登録情報!$A$1:$H$1688,5,0),"")</f>
        <v/>
      </c>
      <c r="G332" s="427"/>
      <c r="H332" s="427"/>
      <c r="I332" s="225"/>
      <c r="J332" s="10" t="s">
        <v>41</v>
      </c>
      <c r="K332" s="6"/>
      <c r="L332" s="7" t="str">
        <f>IF(K332&gt;0,VLOOKUP(K332,男子登録情報!$J$2:$K$21,2,0),"")</f>
        <v/>
      </c>
      <c r="M332" s="490"/>
      <c r="N332" s="8" t="str">
        <f t="shared" si="127"/>
        <v/>
      </c>
      <c r="O332" s="9"/>
      <c r="P332" s="478"/>
      <c r="Q332" s="479"/>
      <c r="R332" s="480"/>
      <c r="S332" s="488"/>
      <c r="T332" s="488"/>
      <c r="U332" s="265"/>
      <c r="AJ332" s="238">
        <f t="shared" si="128"/>
        <v>0</v>
      </c>
      <c r="AK332" s="238" t="str">
        <f t="shared" si="129"/>
        <v>00000</v>
      </c>
    </row>
    <row r="333" spans="1:37" s="20" customFormat="1" ht="18" hidden="1" customHeight="1" thickBot="1">
      <c r="A333" s="477"/>
      <c r="B333" s="486" t="s">
        <v>42</v>
      </c>
      <c r="C333" s="429"/>
      <c r="D333" s="43"/>
      <c r="E333" s="43"/>
      <c r="F333" s="44"/>
      <c r="G333" s="428"/>
      <c r="H333" s="428"/>
      <c r="I333" s="226"/>
      <c r="J333" s="11" t="s">
        <v>43</v>
      </c>
      <c r="K333" s="12"/>
      <c r="L333" s="13" t="str">
        <f>IF(K333&gt;0,VLOOKUP(K333,男子登録情報!$J$2:$K$21,2,0),"")</f>
        <v/>
      </c>
      <c r="M333" s="260"/>
      <c r="N333" s="8" t="str">
        <f t="shared" si="127"/>
        <v/>
      </c>
      <c r="O333" s="15"/>
      <c r="P333" s="481"/>
      <c r="Q333" s="482"/>
      <c r="R333" s="483"/>
      <c r="S333" s="489"/>
      <c r="T333" s="489"/>
      <c r="U333" s="265"/>
      <c r="AJ333" s="238">
        <f t="shared" si="128"/>
        <v>0</v>
      </c>
      <c r="AK333" s="238" t="str">
        <f t="shared" si="129"/>
        <v>00000</v>
      </c>
    </row>
    <row r="334" spans="1:37" s="20" customFormat="1" ht="18" hidden="1" customHeight="1" thickTop="1" thickBot="1">
      <c r="A334" s="475">
        <v>106</v>
      </c>
      <c r="B334" s="484" t="s">
        <v>44</v>
      </c>
      <c r="C334" s="470"/>
      <c r="D334" s="470" t="str">
        <f>IF(C334&gt;0,VLOOKUP(C334,男子登録情報!$A$1:$H$1688,3,0),"")</f>
        <v/>
      </c>
      <c r="E334" s="470" t="str">
        <f>IF(C334&gt;0,VLOOKUP(C334,男子登録情報!$A$1:$H$1688,4,0),"")</f>
        <v/>
      </c>
      <c r="F334" s="41" t="str">
        <f>IF(C334&gt;0,VLOOKUP(C334,男子登録情報!$A$1:$H$1688,8,0),"")</f>
        <v/>
      </c>
      <c r="G334" s="426" t="e">
        <f>IF(F335&gt;0,VLOOKUP(F335,男子登録情報!$N$2:$O$48,2,0),"")</f>
        <v>#N/A</v>
      </c>
      <c r="H334" s="426" t="str">
        <f t="shared" ref="H334" si="149">IF(C334&gt;0,TEXT(C334,"100000000"),"")</f>
        <v/>
      </c>
      <c r="I334" s="225"/>
      <c r="J334" s="5" t="s">
        <v>39</v>
      </c>
      <c r="K334" s="6"/>
      <c r="L334" s="7" t="str">
        <f>IF(K334&gt;0,VLOOKUP(K334,男子登録情報!$J$1:$K$21,2,0),"")</f>
        <v/>
      </c>
      <c r="M334" s="408"/>
      <c r="N334" s="8" t="str">
        <f t="shared" si="127"/>
        <v/>
      </c>
      <c r="O334" s="9"/>
      <c r="P334" s="472"/>
      <c r="Q334" s="473"/>
      <c r="R334" s="474"/>
      <c r="S334" s="487"/>
      <c r="T334" s="487"/>
      <c r="U334" s="265"/>
      <c r="AJ334" s="238">
        <f t="shared" si="128"/>
        <v>0</v>
      </c>
      <c r="AK334" s="238" t="str">
        <f t="shared" si="129"/>
        <v>00000</v>
      </c>
    </row>
    <row r="335" spans="1:37" s="20" customFormat="1" ht="18" hidden="1" customHeight="1" thickBot="1">
      <c r="A335" s="476"/>
      <c r="B335" s="485"/>
      <c r="C335" s="471"/>
      <c r="D335" s="471"/>
      <c r="E335" s="471"/>
      <c r="F335" s="42" t="str">
        <f>IF(C334&gt;0,VLOOKUP(C334,男子登録情報!$A$1:$H$1688,5,0),"")</f>
        <v/>
      </c>
      <c r="G335" s="427"/>
      <c r="H335" s="427"/>
      <c r="I335" s="225"/>
      <c r="J335" s="10" t="s">
        <v>41</v>
      </c>
      <c r="K335" s="6"/>
      <c r="L335" s="7" t="str">
        <f>IF(K335&gt;0,VLOOKUP(K335,男子登録情報!$J$2:$K$21,2,0),"")</f>
        <v/>
      </c>
      <c r="M335" s="490"/>
      <c r="N335" s="8" t="str">
        <f t="shared" si="127"/>
        <v/>
      </c>
      <c r="O335" s="9"/>
      <c r="P335" s="478"/>
      <c r="Q335" s="479"/>
      <c r="R335" s="480"/>
      <c r="S335" s="488"/>
      <c r="T335" s="488"/>
      <c r="U335" s="265"/>
      <c r="AJ335" s="238">
        <f t="shared" si="128"/>
        <v>0</v>
      </c>
      <c r="AK335" s="238" t="str">
        <f t="shared" si="129"/>
        <v>00000</v>
      </c>
    </row>
    <row r="336" spans="1:37" s="20" customFormat="1" ht="18" hidden="1" customHeight="1" thickBot="1">
      <c r="A336" s="477"/>
      <c r="B336" s="486" t="s">
        <v>42</v>
      </c>
      <c r="C336" s="429"/>
      <c r="D336" s="43"/>
      <c r="E336" s="43"/>
      <c r="F336" s="44"/>
      <c r="G336" s="428"/>
      <c r="H336" s="428"/>
      <c r="I336" s="226"/>
      <c r="J336" s="11" t="s">
        <v>43</v>
      </c>
      <c r="K336" s="12"/>
      <c r="L336" s="13" t="str">
        <f>IF(K336&gt;0,VLOOKUP(K336,男子登録情報!$J$2:$K$21,2,0),"")</f>
        <v/>
      </c>
      <c r="M336" s="260"/>
      <c r="N336" s="8" t="str">
        <f t="shared" si="127"/>
        <v/>
      </c>
      <c r="O336" s="15"/>
      <c r="P336" s="481"/>
      <c r="Q336" s="482"/>
      <c r="R336" s="483"/>
      <c r="S336" s="489"/>
      <c r="T336" s="489"/>
      <c r="U336" s="265"/>
      <c r="AJ336" s="238">
        <f t="shared" si="128"/>
        <v>0</v>
      </c>
      <c r="AK336" s="238" t="str">
        <f t="shared" si="129"/>
        <v>00000</v>
      </c>
    </row>
    <row r="337" spans="1:37" s="20" customFormat="1" ht="18" hidden="1" customHeight="1" thickTop="1" thickBot="1">
      <c r="A337" s="475">
        <v>107</v>
      </c>
      <c r="B337" s="484" t="s">
        <v>44</v>
      </c>
      <c r="C337" s="470"/>
      <c r="D337" s="470" t="str">
        <f>IF(C337&gt;0,VLOOKUP(C337,男子登録情報!$A$1:$H$1688,3,0),"")</f>
        <v/>
      </c>
      <c r="E337" s="470" t="str">
        <f>IF(C337&gt;0,VLOOKUP(C337,男子登録情報!$A$1:$H$1688,4,0),"")</f>
        <v/>
      </c>
      <c r="F337" s="41" t="str">
        <f>IF(C337&gt;0,VLOOKUP(C337,男子登録情報!$A$1:$H$1688,8,0),"")</f>
        <v/>
      </c>
      <c r="G337" s="426" t="e">
        <f>IF(F338&gt;0,VLOOKUP(F338,男子登録情報!$N$2:$O$48,2,0),"")</f>
        <v>#N/A</v>
      </c>
      <c r="H337" s="426" t="str">
        <f t="shared" ref="H337" si="150">IF(C337&gt;0,TEXT(C337,"100000000"),"")</f>
        <v/>
      </c>
      <c r="I337" s="225"/>
      <c r="J337" s="5" t="s">
        <v>39</v>
      </c>
      <c r="K337" s="6"/>
      <c r="L337" s="7" t="str">
        <f>IF(K337&gt;0,VLOOKUP(K337,男子登録情報!$J$1:$K$21,2,0),"")</f>
        <v/>
      </c>
      <c r="M337" s="408"/>
      <c r="N337" s="8" t="str">
        <f t="shared" si="127"/>
        <v/>
      </c>
      <c r="O337" s="9"/>
      <c r="P337" s="472"/>
      <c r="Q337" s="473"/>
      <c r="R337" s="474"/>
      <c r="S337" s="487"/>
      <c r="T337" s="487"/>
      <c r="U337" s="265"/>
      <c r="AJ337" s="238">
        <f t="shared" si="128"/>
        <v>0</v>
      </c>
      <c r="AK337" s="238" t="str">
        <f t="shared" si="129"/>
        <v>00000</v>
      </c>
    </row>
    <row r="338" spans="1:37" s="20" customFormat="1" ht="18" hidden="1" customHeight="1" thickBot="1">
      <c r="A338" s="476"/>
      <c r="B338" s="485"/>
      <c r="C338" s="471"/>
      <c r="D338" s="471"/>
      <c r="E338" s="471"/>
      <c r="F338" s="42" t="str">
        <f>IF(C337&gt;0,VLOOKUP(C337,男子登録情報!$A$1:$H$1688,5,0),"")</f>
        <v/>
      </c>
      <c r="G338" s="427"/>
      <c r="H338" s="427"/>
      <c r="I338" s="225"/>
      <c r="J338" s="10" t="s">
        <v>41</v>
      </c>
      <c r="K338" s="6"/>
      <c r="L338" s="7" t="str">
        <f>IF(K338&gt;0,VLOOKUP(K338,男子登録情報!$J$2:$K$21,2,0),"")</f>
        <v/>
      </c>
      <c r="M338" s="490"/>
      <c r="N338" s="8" t="str">
        <f t="shared" si="127"/>
        <v/>
      </c>
      <c r="O338" s="9"/>
      <c r="P338" s="478"/>
      <c r="Q338" s="479"/>
      <c r="R338" s="480"/>
      <c r="S338" s="488"/>
      <c r="T338" s="488"/>
      <c r="U338" s="265"/>
      <c r="AJ338" s="238">
        <f t="shared" si="128"/>
        <v>0</v>
      </c>
      <c r="AK338" s="238" t="str">
        <f t="shared" si="129"/>
        <v>00000</v>
      </c>
    </row>
    <row r="339" spans="1:37" s="20" customFormat="1" ht="18" hidden="1" customHeight="1" thickBot="1">
      <c r="A339" s="477"/>
      <c r="B339" s="486" t="s">
        <v>42</v>
      </c>
      <c r="C339" s="429"/>
      <c r="D339" s="43"/>
      <c r="E339" s="43"/>
      <c r="F339" s="44"/>
      <c r="G339" s="428"/>
      <c r="H339" s="428"/>
      <c r="I339" s="226"/>
      <c r="J339" s="11" t="s">
        <v>43</v>
      </c>
      <c r="K339" s="12"/>
      <c r="L339" s="13" t="str">
        <f>IF(K339&gt;0,VLOOKUP(K339,男子登録情報!$J$2:$K$21,2,0),"")</f>
        <v/>
      </c>
      <c r="M339" s="260"/>
      <c r="N339" s="8" t="str">
        <f t="shared" ref="N339:N402" si="151">IF(L339="","",LEFT(L339,5)&amp;" "&amp;IF(OR(LEFT(L339,3)*1&lt;70,LEFT(L339,3)*1&gt;100),REPT(0,7-LEN(M339)),REPT(0,5-LEN(M339)))&amp;M339)</f>
        <v/>
      </c>
      <c r="O339" s="15"/>
      <c r="P339" s="481"/>
      <c r="Q339" s="482"/>
      <c r="R339" s="483"/>
      <c r="S339" s="489"/>
      <c r="T339" s="489"/>
      <c r="U339" s="265"/>
      <c r="AJ339" s="238">
        <f t="shared" ref="AJ339:AJ402" si="152">IF(COUNTIF(J339,"*m*")&gt;0,IF(VALUE(AN339)&gt;59,1,0),0)</f>
        <v>0</v>
      </c>
      <c r="AK339" s="238" t="str">
        <f t="shared" si="129"/>
        <v>00000</v>
      </c>
    </row>
    <row r="340" spans="1:37" s="20" customFormat="1" ht="18" hidden="1" customHeight="1" thickTop="1" thickBot="1">
      <c r="A340" s="475">
        <v>108</v>
      </c>
      <c r="B340" s="484" t="s">
        <v>44</v>
      </c>
      <c r="C340" s="470"/>
      <c r="D340" s="470" t="str">
        <f>IF(C340&gt;0,VLOOKUP(C340,男子登録情報!$A$1:$H$1688,3,0),"")</f>
        <v/>
      </c>
      <c r="E340" s="470" t="str">
        <f>IF(C340&gt;0,VLOOKUP(C340,男子登録情報!$A$1:$H$1688,4,0),"")</f>
        <v/>
      </c>
      <c r="F340" s="41" t="str">
        <f>IF(C340&gt;0,VLOOKUP(C340,男子登録情報!$A$1:$H$1688,8,0),"")</f>
        <v/>
      </c>
      <c r="G340" s="426" t="e">
        <f>IF(F341&gt;0,VLOOKUP(F341,男子登録情報!$N$2:$O$48,2,0),"")</f>
        <v>#N/A</v>
      </c>
      <c r="H340" s="426" t="str">
        <f t="shared" ref="H340" si="153">IF(C340&gt;0,TEXT(C340,"100000000"),"")</f>
        <v/>
      </c>
      <c r="I340" s="225"/>
      <c r="J340" s="5" t="s">
        <v>39</v>
      </c>
      <c r="K340" s="6"/>
      <c r="L340" s="7" t="str">
        <f>IF(K340&gt;0,VLOOKUP(K340,男子登録情報!$J$1:$K$21,2,0),"")</f>
        <v/>
      </c>
      <c r="M340" s="408"/>
      <c r="N340" s="8" t="str">
        <f t="shared" si="151"/>
        <v/>
      </c>
      <c r="O340" s="9"/>
      <c r="P340" s="472"/>
      <c r="Q340" s="473"/>
      <c r="R340" s="474"/>
      <c r="S340" s="487"/>
      <c r="T340" s="487"/>
      <c r="U340" s="265"/>
      <c r="AJ340" s="238">
        <f t="shared" si="152"/>
        <v>0</v>
      </c>
      <c r="AK340" s="238" t="str">
        <f t="shared" ref="AK340:AK403" si="154">IF(COUNTIF(K340,"*m*")&gt;0,RIGHT(10000000+AR340,7),RIGHT(100000+AR340,5))</f>
        <v>00000</v>
      </c>
    </row>
    <row r="341" spans="1:37" s="20" customFormat="1" ht="18" hidden="1" customHeight="1" thickBot="1">
      <c r="A341" s="476"/>
      <c r="B341" s="485"/>
      <c r="C341" s="471"/>
      <c r="D341" s="471"/>
      <c r="E341" s="471"/>
      <c r="F341" s="42" t="str">
        <f>IF(C340&gt;0,VLOOKUP(C340,男子登録情報!$A$1:$H$1688,5,0),"")</f>
        <v/>
      </c>
      <c r="G341" s="427"/>
      <c r="H341" s="427"/>
      <c r="I341" s="225"/>
      <c r="J341" s="10" t="s">
        <v>41</v>
      </c>
      <c r="K341" s="6"/>
      <c r="L341" s="7" t="str">
        <f>IF(K341&gt;0,VLOOKUP(K341,男子登録情報!$J$2:$K$21,2,0),"")</f>
        <v/>
      </c>
      <c r="M341" s="490"/>
      <c r="N341" s="8" t="str">
        <f t="shared" si="151"/>
        <v/>
      </c>
      <c r="O341" s="9"/>
      <c r="P341" s="478"/>
      <c r="Q341" s="479"/>
      <c r="R341" s="480"/>
      <c r="S341" s="488"/>
      <c r="T341" s="488"/>
      <c r="U341" s="265"/>
      <c r="AJ341" s="238">
        <f t="shared" si="152"/>
        <v>0</v>
      </c>
      <c r="AK341" s="238" t="str">
        <f t="shared" si="154"/>
        <v>00000</v>
      </c>
    </row>
    <row r="342" spans="1:37" s="20" customFormat="1" ht="18" hidden="1" customHeight="1" thickBot="1">
      <c r="A342" s="477"/>
      <c r="B342" s="486" t="s">
        <v>42</v>
      </c>
      <c r="C342" s="429"/>
      <c r="D342" s="43"/>
      <c r="E342" s="43"/>
      <c r="F342" s="44"/>
      <c r="G342" s="428"/>
      <c r="H342" s="428"/>
      <c r="I342" s="226"/>
      <c r="J342" s="11" t="s">
        <v>43</v>
      </c>
      <c r="K342" s="12"/>
      <c r="L342" s="13" t="str">
        <f>IF(K342&gt;0,VLOOKUP(K342,男子登録情報!$J$2:$K$21,2,0),"")</f>
        <v/>
      </c>
      <c r="M342" s="260"/>
      <c r="N342" s="8" t="str">
        <f t="shared" si="151"/>
        <v/>
      </c>
      <c r="O342" s="15"/>
      <c r="P342" s="481"/>
      <c r="Q342" s="482"/>
      <c r="R342" s="483"/>
      <c r="S342" s="489"/>
      <c r="T342" s="489"/>
      <c r="U342" s="265"/>
      <c r="AJ342" s="238">
        <f t="shared" si="152"/>
        <v>0</v>
      </c>
      <c r="AK342" s="238" t="str">
        <f t="shared" si="154"/>
        <v>00000</v>
      </c>
    </row>
    <row r="343" spans="1:37" s="20" customFormat="1" ht="18" hidden="1" customHeight="1" thickTop="1" thickBot="1">
      <c r="A343" s="475">
        <v>109</v>
      </c>
      <c r="B343" s="484" t="s">
        <v>44</v>
      </c>
      <c r="C343" s="470"/>
      <c r="D343" s="470" t="str">
        <f>IF(C343&gt;0,VLOOKUP(C343,男子登録情報!$A$1:$H$1688,3,0),"")</f>
        <v/>
      </c>
      <c r="E343" s="470" t="str">
        <f>IF(C343&gt;0,VLOOKUP(C343,男子登録情報!$A$1:$H$1688,4,0),"")</f>
        <v/>
      </c>
      <c r="F343" s="41" t="str">
        <f>IF(C343&gt;0,VLOOKUP(C343,男子登録情報!$A$1:$H$1688,8,0),"")</f>
        <v/>
      </c>
      <c r="G343" s="426" t="e">
        <f>IF(F344&gt;0,VLOOKUP(F344,男子登録情報!$N$2:$O$48,2,0),"")</f>
        <v>#N/A</v>
      </c>
      <c r="H343" s="426" t="str">
        <f t="shared" ref="H343" si="155">IF(C343&gt;0,TEXT(C343,"100000000"),"")</f>
        <v/>
      </c>
      <c r="I343" s="225"/>
      <c r="J343" s="5" t="s">
        <v>39</v>
      </c>
      <c r="K343" s="6"/>
      <c r="L343" s="7" t="str">
        <f>IF(K343&gt;0,VLOOKUP(K343,男子登録情報!$J$1:$K$21,2,0),"")</f>
        <v/>
      </c>
      <c r="M343" s="408"/>
      <c r="N343" s="8" t="str">
        <f t="shared" si="151"/>
        <v/>
      </c>
      <c r="O343" s="9"/>
      <c r="P343" s="472"/>
      <c r="Q343" s="473"/>
      <c r="R343" s="474"/>
      <c r="S343" s="487"/>
      <c r="T343" s="487"/>
      <c r="U343" s="265"/>
      <c r="AJ343" s="238">
        <f t="shared" si="152"/>
        <v>0</v>
      </c>
      <c r="AK343" s="238" t="str">
        <f t="shared" si="154"/>
        <v>00000</v>
      </c>
    </row>
    <row r="344" spans="1:37" s="20" customFormat="1" ht="18" hidden="1" customHeight="1" thickBot="1">
      <c r="A344" s="476"/>
      <c r="B344" s="485"/>
      <c r="C344" s="471"/>
      <c r="D344" s="471"/>
      <c r="E344" s="471"/>
      <c r="F344" s="42" t="str">
        <f>IF(C343&gt;0,VLOOKUP(C343,男子登録情報!$A$1:$H$1688,5,0),"")</f>
        <v/>
      </c>
      <c r="G344" s="427"/>
      <c r="H344" s="427"/>
      <c r="I344" s="225"/>
      <c r="J344" s="10" t="s">
        <v>41</v>
      </c>
      <c r="K344" s="6"/>
      <c r="L344" s="7" t="str">
        <f>IF(K344&gt;0,VLOOKUP(K344,男子登録情報!$J$2:$K$21,2,0),"")</f>
        <v/>
      </c>
      <c r="M344" s="490"/>
      <c r="N344" s="8" t="str">
        <f t="shared" si="151"/>
        <v/>
      </c>
      <c r="O344" s="9"/>
      <c r="P344" s="478"/>
      <c r="Q344" s="479"/>
      <c r="R344" s="480"/>
      <c r="S344" s="488"/>
      <c r="T344" s="488"/>
      <c r="U344" s="265"/>
      <c r="AJ344" s="238">
        <f t="shared" si="152"/>
        <v>0</v>
      </c>
      <c r="AK344" s="238" t="str">
        <f t="shared" si="154"/>
        <v>00000</v>
      </c>
    </row>
    <row r="345" spans="1:37" s="20" customFormat="1" ht="18" hidden="1" customHeight="1" thickBot="1">
      <c r="A345" s="477"/>
      <c r="B345" s="486" t="s">
        <v>42</v>
      </c>
      <c r="C345" s="429"/>
      <c r="D345" s="43"/>
      <c r="E345" s="43"/>
      <c r="F345" s="44"/>
      <c r="G345" s="428"/>
      <c r="H345" s="428"/>
      <c r="I345" s="226"/>
      <c r="J345" s="11" t="s">
        <v>43</v>
      </c>
      <c r="K345" s="12"/>
      <c r="L345" s="13" t="str">
        <f>IF(K345&gt;0,VLOOKUP(K345,男子登録情報!$J$2:$K$21,2,0),"")</f>
        <v/>
      </c>
      <c r="M345" s="260"/>
      <c r="N345" s="8" t="str">
        <f t="shared" si="151"/>
        <v/>
      </c>
      <c r="O345" s="15"/>
      <c r="P345" s="481"/>
      <c r="Q345" s="482"/>
      <c r="R345" s="483"/>
      <c r="S345" s="489"/>
      <c r="T345" s="489"/>
      <c r="U345" s="265"/>
      <c r="AJ345" s="238">
        <f t="shared" si="152"/>
        <v>0</v>
      </c>
      <c r="AK345" s="238" t="str">
        <f t="shared" si="154"/>
        <v>00000</v>
      </c>
    </row>
    <row r="346" spans="1:37" s="20" customFormat="1" ht="18" hidden="1" customHeight="1" thickTop="1" thickBot="1">
      <c r="A346" s="475">
        <v>110</v>
      </c>
      <c r="B346" s="484" t="s">
        <v>44</v>
      </c>
      <c r="C346" s="470"/>
      <c r="D346" s="470" t="str">
        <f>IF(C346&gt;0,VLOOKUP(C346,男子登録情報!$A$1:$H$1688,3,0),"")</f>
        <v/>
      </c>
      <c r="E346" s="470" t="str">
        <f>IF(C346&gt;0,VLOOKUP(C346,男子登録情報!$A$1:$H$1688,4,0),"")</f>
        <v/>
      </c>
      <c r="F346" s="41" t="str">
        <f>IF(C346&gt;0,VLOOKUP(C346,男子登録情報!$A$1:$H$1688,8,0),"")</f>
        <v/>
      </c>
      <c r="G346" s="426" t="e">
        <f>IF(F347&gt;0,VLOOKUP(F347,男子登録情報!$N$2:$O$48,2,0),"")</f>
        <v>#N/A</v>
      </c>
      <c r="H346" s="426" t="str">
        <f t="shared" ref="H346" si="156">IF(C346&gt;0,TEXT(C346,"100000000"),"")</f>
        <v/>
      </c>
      <c r="I346" s="225"/>
      <c r="J346" s="5" t="s">
        <v>39</v>
      </c>
      <c r="K346" s="6"/>
      <c r="L346" s="7" t="str">
        <f>IF(K346&gt;0,VLOOKUP(K346,男子登録情報!$J$1:$K$21,2,0),"")</f>
        <v/>
      </c>
      <c r="M346" s="408"/>
      <c r="N346" s="8" t="str">
        <f t="shared" si="151"/>
        <v/>
      </c>
      <c r="O346" s="9"/>
      <c r="P346" s="472"/>
      <c r="Q346" s="473"/>
      <c r="R346" s="474"/>
      <c r="S346" s="487"/>
      <c r="T346" s="487"/>
      <c r="U346" s="265"/>
      <c r="AJ346" s="238">
        <f t="shared" si="152"/>
        <v>0</v>
      </c>
      <c r="AK346" s="238" t="str">
        <f t="shared" si="154"/>
        <v>00000</v>
      </c>
    </row>
    <row r="347" spans="1:37" s="20" customFormat="1" ht="18" hidden="1" customHeight="1" thickBot="1">
      <c r="A347" s="476"/>
      <c r="B347" s="485"/>
      <c r="C347" s="471"/>
      <c r="D347" s="471"/>
      <c r="E347" s="471"/>
      <c r="F347" s="42" t="str">
        <f>IF(C346&gt;0,VLOOKUP(C346,男子登録情報!$A$1:$H$1688,5,0),"")</f>
        <v/>
      </c>
      <c r="G347" s="427"/>
      <c r="H347" s="427"/>
      <c r="I347" s="225"/>
      <c r="J347" s="10" t="s">
        <v>41</v>
      </c>
      <c r="K347" s="6"/>
      <c r="L347" s="7" t="str">
        <f>IF(K347&gt;0,VLOOKUP(K347,男子登録情報!$J$2:$K$21,2,0),"")</f>
        <v/>
      </c>
      <c r="M347" s="490"/>
      <c r="N347" s="8" t="str">
        <f t="shared" si="151"/>
        <v/>
      </c>
      <c r="O347" s="9"/>
      <c r="P347" s="478"/>
      <c r="Q347" s="479"/>
      <c r="R347" s="480"/>
      <c r="S347" s="488"/>
      <c r="T347" s="488"/>
      <c r="U347" s="265"/>
      <c r="AJ347" s="238">
        <f t="shared" si="152"/>
        <v>0</v>
      </c>
      <c r="AK347" s="238" t="str">
        <f t="shared" si="154"/>
        <v>00000</v>
      </c>
    </row>
    <row r="348" spans="1:37" s="20" customFormat="1" ht="18" hidden="1" customHeight="1" thickBot="1">
      <c r="A348" s="477"/>
      <c r="B348" s="486" t="s">
        <v>42</v>
      </c>
      <c r="C348" s="429"/>
      <c r="D348" s="43"/>
      <c r="E348" s="43"/>
      <c r="F348" s="44"/>
      <c r="G348" s="428"/>
      <c r="H348" s="428"/>
      <c r="I348" s="226"/>
      <c r="J348" s="11" t="s">
        <v>43</v>
      </c>
      <c r="K348" s="12"/>
      <c r="L348" s="13" t="str">
        <f>IF(K348&gt;0,VLOOKUP(K348,男子登録情報!$J$2:$K$21,2,0),"")</f>
        <v/>
      </c>
      <c r="M348" s="260"/>
      <c r="N348" s="8" t="str">
        <f t="shared" si="151"/>
        <v/>
      </c>
      <c r="O348" s="15"/>
      <c r="P348" s="481"/>
      <c r="Q348" s="482"/>
      <c r="R348" s="483"/>
      <c r="S348" s="489"/>
      <c r="T348" s="489"/>
      <c r="U348" s="265"/>
      <c r="AJ348" s="238">
        <f t="shared" si="152"/>
        <v>0</v>
      </c>
      <c r="AK348" s="238" t="str">
        <f t="shared" si="154"/>
        <v>00000</v>
      </c>
    </row>
    <row r="349" spans="1:37" s="20" customFormat="1" ht="18" hidden="1" customHeight="1" thickTop="1" thickBot="1">
      <c r="A349" s="475">
        <v>111</v>
      </c>
      <c r="B349" s="484" t="s">
        <v>44</v>
      </c>
      <c r="C349" s="470"/>
      <c r="D349" s="470" t="str">
        <f>IF(C349&gt;0,VLOOKUP(C349,男子登録情報!$A$1:$H$1688,3,0),"")</f>
        <v/>
      </c>
      <c r="E349" s="470" t="str">
        <f>IF(C349&gt;0,VLOOKUP(C349,男子登録情報!$A$1:$H$1688,4,0),"")</f>
        <v/>
      </c>
      <c r="F349" s="41" t="str">
        <f>IF(C349&gt;0,VLOOKUP(C349,男子登録情報!$A$1:$H$1688,8,0),"")</f>
        <v/>
      </c>
      <c r="G349" s="426" t="e">
        <f>IF(F350&gt;0,VLOOKUP(F350,男子登録情報!$N$2:$O$48,2,0),"")</f>
        <v>#N/A</v>
      </c>
      <c r="H349" s="426" t="str">
        <f t="shared" ref="H349" si="157">IF(C349&gt;0,TEXT(C349,"100000000"),"")</f>
        <v/>
      </c>
      <c r="I349" s="225"/>
      <c r="J349" s="5" t="s">
        <v>39</v>
      </c>
      <c r="K349" s="6"/>
      <c r="L349" s="7" t="str">
        <f>IF(K349&gt;0,VLOOKUP(K349,男子登録情報!$J$1:$K$21,2,0),"")</f>
        <v/>
      </c>
      <c r="M349" s="408"/>
      <c r="N349" s="8" t="str">
        <f t="shared" si="151"/>
        <v/>
      </c>
      <c r="O349" s="9"/>
      <c r="P349" s="472"/>
      <c r="Q349" s="473"/>
      <c r="R349" s="474"/>
      <c r="S349" s="487"/>
      <c r="T349" s="487"/>
      <c r="U349" s="265"/>
      <c r="AJ349" s="238">
        <f t="shared" si="152"/>
        <v>0</v>
      </c>
      <c r="AK349" s="238" t="str">
        <f t="shared" si="154"/>
        <v>00000</v>
      </c>
    </row>
    <row r="350" spans="1:37" s="20" customFormat="1" ht="18" hidden="1" customHeight="1" thickBot="1">
      <c r="A350" s="476"/>
      <c r="B350" s="485"/>
      <c r="C350" s="471"/>
      <c r="D350" s="471"/>
      <c r="E350" s="471"/>
      <c r="F350" s="42" t="str">
        <f>IF(C349&gt;0,VLOOKUP(C349,男子登録情報!$A$1:$H$1688,5,0),"")</f>
        <v/>
      </c>
      <c r="G350" s="427"/>
      <c r="H350" s="427"/>
      <c r="I350" s="225"/>
      <c r="J350" s="10" t="s">
        <v>41</v>
      </c>
      <c r="K350" s="6"/>
      <c r="L350" s="7" t="str">
        <f>IF(K350&gt;0,VLOOKUP(K350,男子登録情報!$J$2:$K$21,2,0),"")</f>
        <v/>
      </c>
      <c r="M350" s="490"/>
      <c r="N350" s="8" t="str">
        <f t="shared" si="151"/>
        <v/>
      </c>
      <c r="O350" s="9"/>
      <c r="P350" s="478"/>
      <c r="Q350" s="479"/>
      <c r="R350" s="480"/>
      <c r="S350" s="488"/>
      <c r="T350" s="488"/>
      <c r="U350" s="265"/>
      <c r="AJ350" s="238">
        <f t="shared" si="152"/>
        <v>0</v>
      </c>
      <c r="AK350" s="238" t="str">
        <f t="shared" si="154"/>
        <v>00000</v>
      </c>
    </row>
    <row r="351" spans="1:37" s="20" customFormat="1" ht="18" hidden="1" customHeight="1" thickBot="1">
      <c r="A351" s="477"/>
      <c r="B351" s="486" t="s">
        <v>42</v>
      </c>
      <c r="C351" s="429"/>
      <c r="D351" s="43"/>
      <c r="E351" s="43"/>
      <c r="F351" s="44"/>
      <c r="G351" s="428"/>
      <c r="H351" s="428"/>
      <c r="I351" s="226"/>
      <c r="J351" s="11" t="s">
        <v>43</v>
      </c>
      <c r="K351" s="12"/>
      <c r="L351" s="13" t="str">
        <f>IF(K351&gt;0,VLOOKUP(K351,男子登録情報!$J$2:$K$21,2,0),"")</f>
        <v/>
      </c>
      <c r="M351" s="260"/>
      <c r="N351" s="8" t="str">
        <f t="shared" si="151"/>
        <v/>
      </c>
      <c r="O351" s="15"/>
      <c r="P351" s="481"/>
      <c r="Q351" s="482"/>
      <c r="R351" s="483"/>
      <c r="S351" s="489"/>
      <c r="T351" s="489"/>
      <c r="U351" s="265"/>
      <c r="AJ351" s="238">
        <f t="shared" si="152"/>
        <v>0</v>
      </c>
      <c r="AK351" s="238" t="str">
        <f t="shared" si="154"/>
        <v>00000</v>
      </c>
    </row>
    <row r="352" spans="1:37" s="20" customFormat="1" ht="18" hidden="1" customHeight="1" thickTop="1" thickBot="1">
      <c r="A352" s="475">
        <v>112</v>
      </c>
      <c r="B352" s="484" t="s">
        <v>44</v>
      </c>
      <c r="C352" s="470"/>
      <c r="D352" s="470" t="str">
        <f>IF(C352&gt;0,VLOOKUP(C352,男子登録情報!$A$1:$H$1688,3,0),"")</f>
        <v/>
      </c>
      <c r="E352" s="470" t="str">
        <f>IF(C352&gt;0,VLOOKUP(C352,男子登録情報!$A$1:$H$1688,4,0),"")</f>
        <v/>
      </c>
      <c r="F352" s="41" t="str">
        <f>IF(C352&gt;0,VLOOKUP(C352,男子登録情報!$A$1:$H$1688,8,0),"")</f>
        <v/>
      </c>
      <c r="G352" s="426" t="e">
        <f>IF(F353&gt;0,VLOOKUP(F353,男子登録情報!$N$2:$O$48,2,0),"")</f>
        <v>#N/A</v>
      </c>
      <c r="H352" s="426" t="str">
        <f t="shared" ref="H352" si="158">IF(C352&gt;0,TEXT(C352,"100000000"),"")</f>
        <v/>
      </c>
      <c r="I352" s="225"/>
      <c r="J352" s="5" t="s">
        <v>39</v>
      </c>
      <c r="K352" s="6"/>
      <c r="L352" s="7" t="str">
        <f>IF(K352&gt;0,VLOOKUP(K352,男子登録情報!$J$1:$K$21,2,0),"")</f>
        <v/>
      </c>
      <c r="M352" s="408"/>
      <c r="N352" s="8" t="str">
        <f t="shared" si="151"/>
        <v/>
      </c>
      <c r="O352" s="9"/>
      <c r="P352" s="472"/>
      <c r="Q352" s="473"/>
      <c r="R352" s="474"/>
      <c r="S352" s="487"/>
      <c r="T352" s="487"/>
      <c r="U352" s="265"/>
      <c r="AJ352" s="238">
        <f t="shared" si="152"/>
        <v>0</v>
      </c>
      <c r="AK352" s="238" t="str">
        <f t="shared" si="154"/>
        <v>00000</v>
      </c>
    </row>
    <row r="353" spans="1:37" s="20" customFormat="1" ht="18" hidden="1" customHeight="1" thickBot="1">
      <c r="A353" s="476"/>
      <c r="B353" s="485"/>
      <c r="C353" s="471"/>
      <c r="D353" s="471"/>
      <c r="E353" s="471"/>
      <c r="F353" s="42" t="str">
        <f>IF(C352&gt;0,VLOOKUP(C352,男子登録情報!$A$1:$H$1688,5,0),"")</f>
        <v/>
      </c>
      <c r="G353" s="427"/>
      <c r="H353" s="427"/>
      <c r="I353" s="225"/>
      <c r="J353" s="10" t="s">
        <v>41</v>
      </c>
      <c r="K353" s="6"/>
      <c r="L353" s="7" t="str">
        <f>IF(K353&gt;0,VLOOKUP(K353,男子登録情報!$J$2:$K$21,2,0),"")</f>
        <v/>
      </c>
      <c r="M353" s="490"/>
      <c r="N353" s="8" t="str">
        <f t="shared" si="151"/>
        <v/>
      </c>
      <c r="O353" s="9"/>
      <c r="P353" s="478"/>
      <c r="Q353" s="479"/>
      <c r="R353" s="480"/>
      <c r="S353" s="488"/>
      <c r="T353" s="488"/>
      <c r="U353" s="265"/>
      <c r="AJ353" s="238">
        <f t="shared" si="152"/>
        <v>0</v>
      </c>
      <c r="AK353" s="238" t="str">
        <f t="shared" si="154"/>
        <v>00000</v>
      </c>
    </row>
    <row r="354" spans="1:37" s="20" customFormat="1" ht="18" hidden="1" customHeight="1" thickBot="1">
      <c r="A354" s="477"/>
      <c r="B354" s="486" t="s">
        <v>42</v>
      </c>
      <c r="C354" s="429"/>
      <c r="D354" s="43"/>
      <c r="E354" s="43"/>
      <c r="F354" s="44"/>
      <c r="G354" s="428"/>
      <c r="H354" s="428"/>
      <c r="I354" s="226"/>
      <c r="J354" s="11" t="s">
        <v>43</v>
      </c>
      <c r="K354" s="12"/>
      <c r="L354" s="13" t="str">
        <f>IF(K354&gt;0,VLOOKUP(K354,男子登録情報!$J$2:$K$21,2,0),"")</f>
        <v/>
      </c>
      <c r="M354" s="260"/>
      <c r="N354" s="8" t="str">
        <f t="shared" si="151"/>
        <v/>
      </c>
      <c r="O354" s="15"/>
      <c r="P354" s="481"/>
      <c r="Q354" s="482"/>
      <c r="R354" s="483"/>
      <c r="S354" s="489"/>
      <c r="T354" s="489"/>
      <c r="U354" s="265"/>
      <c r="AJ354" s="238">
        <f t="shared" si="152"/>
        <v>0</v>
      </c>
      <c r="AK354" s="238" t="str">
        <f t="shared" si="154"/>
        <v>00000</v>
      </c>
    </row>
    <row r="355" spans="1:37" s="20" customFormat="1" ht="18" hidden="1" customHeight="1" thickTop="1" thickBot="1">
      <c r="A355" s="475">
        <v>113</v>
      </c>
      <c r="B355" s="484" t="s">
        <v>44</v>
      </c>
      <c r="C355" s="470"/>
      <c r="D355" s="470" t="str">
        <f>IF(C355&gt;0,VLOOKUP(C355,男子登録情報!$A$1:$H$1688,3,0),"")</f>
        <v/>
      </c>
      <c r="E355" s="470" t="str">
        <f>IF(C355&gt;0,VLOOKUP(C355,男子登録情報!$A$1:$H$1688,4,0),"")</f>
        <v/>
      </c>
      <c r="F355" s="41" t="str">
        <f>IF(C355&gt;0,VLOOKUP(C355,男子登録情報!$A$1:$H$1688,8,0),"")</f>
        <v/>
      </c>
      <c r="G355" s="426" t="e">
        <f>IF(F356&gt;0,VLOOKUP(F356,男子登録情報!$N$2:$O$48,2,0),"")</f>
        <v>#N/A</v>
      </c>
      <c r="H355" s="426" t="str">
        <f t="shared" ref="H355" si="159">IF(C355&gt;0,TEXT(C355,"100000000"),"")</f>
        <v/>
      </c>
      <c r="I355" s="225"/>
      <c r="J355" s="5" t="s">
        <v>39</v>
      </c>
      <c r="K355" s="6"/>
      <c r="L355" s="7" t="str">
        <f>IF(K355&gt;0,VLOOKUP(K355,男子登録情報!$J$1:$K$21,2,0),"")</f>
        <v/>
      </c>
      <c r="M355" s="408"/>
      <c r="N355" s="8" t="str">
        <f t="shared" si="151"/>
        <v/>
      </c>
      <c r="O355" s="9"/>
      <c r="P355" s="472"/>
      <c r="Q355" s="473"/>
      <c r="R355" s="474"/>
      <c r="S355" s="487"/>
      <c r="T355" s="487"/>
      <c r="U355" s="265"/>
      <c r="AJ355" s="238">
        <f t="shared" si="152"/>
        <v>0</v>
      </c>
      <c r="AK355" s="238" t="str">
        <f t="shared" si="154"/>
        <v>00000</v>
      </c>
    </row>
    <row r="356" spans="1:37" s="20" customFormat="1" ht="18" hidden="1" customHeight="1" thickBot="1">
      <c r="A356" s="476"/>
      <c r="B356" s="485"/>
      <c r="C356" s="471"/>
      <c r="D356" s="471"/>
      <c r="E356" s="471"/>
      <c r="F356" s="42" t="str">
        <f>IF(C355&gt;0,VLOOKUP(C355,男子登録情報!$A$1:$H$1688,5,0),"")</f>
        <v/>
      </c>
      <c r="G356" s="427"/>
      <c r="H356" s="427"/>
      <c r="I356" s="225"/>
      <c r="J356" s="10" t="s">
        <v>41</v>
      </c>
      <c r="K356" s="6"/>
      <c r="L356" s="7" t="str">
        <f>IF(K356&gt;0,VLOOKUP(K356,男子登録情報!$J$2:$K$21,2,0),"")</f>
        <v/>
      </c>
      <c r="M356" s="490"/>
      <c r="N356" s="8" t="str">
        <f t="shared" si="151"/>
        <v/>
      </c>
      <c r="O356" s="9"/>
      <c r="P356" s="478"/>
      <c r="Q356" s="479"/>
      <c r="R356" s="480"/>
      <c r="S356" s="488"/>
      <c r="T356" s="488"/>
      <c r="U356" s="265"/>
      <c r="AJ356" s="238">
        <f t="shared" si="152"/>
        <v>0</v>
      </c>
      <c r="AK356" s="238" t="str">
        <f t="shared" si="154"/>
        <v>00000</v>
      </c>
    </row>
    <row r="357" spans="1:37" s="20" customFormat="1" ht="18" hidden="1" customHeight="1" thickBot="1">
      <c r="A357" s="477"/>
      <c r="B357" s="486" t="s">
        <v>42</v>
      </c>
      <c r="C357" s="429"/>
      <c r="D357" s="43"/>
      <c r="E357" s="43"/>
      <c r="F357" s="44"/>
      <c r="G357" s="428"/>
      <c r="H357" s="428"/>
      <c r="I357" s="226"/>
      <c r="J357" s="11" t="s">
        <v>43</v>
      </c>
      <c r="K357" s="12"/>
      <c r="L357" s="13" t="str">
        <f>IF(K357&gt;0,VLOOKUP(K357,男子登録情報!$J$2:$K$21,2,0),"")</f>
        <v/>
      </c>
      <c r="M357" s="260"/>
      <c r="N357" s="8" t="str">
        <f t="shared" si="151"/>
        <v/>
      </c>
      <c r="O357" s="15"/>
      <c r="P357" s="481"/>
      <c r="Q357" s="482"/>
      <c r="R357" s="483"/>
      <c r="S357" s="489"/>
      <c r="T357" s="489"/>
      <c r="U357" s="265"/>
      <c r="AJ357" s="238">
        <f t="shared" si="152"/>
        <v>0</v>
      </c>
      <c r="AK357" s="238" t="str">
        <f t="shared" si="154"/>
        <v>00000</v>
      </c>
    </row>
    <row r="358" spans="1:37" s="20" customFormat="1" ht="18" hidden="1" customHeight="1" thickTop="1" thickBot="1">
      <c r="A358" s="475">
        <v>114</v>
      </c>
      <c r="B358" s="484" t="s">
        <v>44</v>
      </c>
      <c r="C358" s="470"/>
      <c r="D358" s="470" t="str">
        <f>IF(C358&gt;0,VLOOKUP(C358,男子登録情報!$A$1:$H$1688,3,0),"")</f>
        <v/>
      </c>
      <c r="E358" s="470" t="str">
        <f>IF(C358&gt;0,VLOOKUP(C358,男子登録情報!$A$1:$H$1688,4,0),"")</f>
        <v/>
      </c>
      <c r="F358" s="41" t="str">
        <f>IF(C358&gt;0,VLOOKUP(C358,男子登録情報!$A$1:$H$1688,8,0),"")</f>
        <v/>
      </c>
      <c r="G358" s="426" t="e">
        <f>IF(F359&gt;0,VLOOKUP(F359,男子登録情報!$N$2:$O$48,2,0),"")</f>
        <v>#N/A</v>
      </c>
      <c r="H358" s="426" t="str">
        <f t="shared" ref="H358" si="160">IF(C358&gt;0,TEXT(C358,"100000000"),"")</f>
        <v/>
      </c>
      <c r="I358" s="225"/>
      <c r="J358" s="5" t="s">
        <v>39</v>
      </c>
      <c r="K358" s="6"/>
      <c r="L358" s="7" t="str">
        <f>IF(K358&gt;0,VLOOKUP(K358,男子登録情報!$J$1:$K$21,2,0),"")</f>
        <v/>
      </c>
      <c r="M358" s="408"/>
      <c r="N358" s="8" t="str">
        <f t="shared" si="151"/>
        <v/>
      </c>
      <c r="O358" s="9"/>
      <c r="P358" s="472"/>
      <c r="Q358" s="473"/>
      <c r="R358" s="474"/>
      <c r="S358" s="487"/>
      <c r="T358" s="487"/>
      <c r="U358" s="265"/>
      <c r="AJ358" s="238">
        <f t="shared" si="152"/>
        <v>0</v>
      </c>
      <c r="AK358" s="238" t="str">
        <f t="shared" si="154"/>
        <v>00000</v>
      </c>
    </row>
    <row r="359" spans="1:37" s="20" customFormat="1" ht="18" hidden="1" customHeight="1" thickBot="1">
      <c r="A359" s="476"/>
      <c r="B359" s="485"/>
      <c r="C359" s="471"/>
      <c r="D359" s="471"/>
      <c r="E359" s="471"/>
      <c r="F359" s="42" t="str">
        <f>IF(C358&gt;0,VLOOKUP(C358,男子登録情報!$A$1:$H$1688,5,0),"")</f>
        <v/>
      </c>
      <c r="G359" s="427"/>
      <c r="H359" s="427"/>
      <c r="I359" s="225"/>
      <c r="J359" s="10" t="s">
        <v>41</v>
      </c>
      <c r="K359" s="6"/>
      <c r="L359" s="7" t="str">
        <f>IF(K359&gt;0,VLOOKUP(K359,男子登録情報!$J$2:$K$21,2,0),"")</f>
        <v/>
      </c>
      <c r="M359" s="490"/>
      <c r="N359" s="8" t="str">
        <f t="shared" si="151"/>
        <v/>
      </c>
      <c r="O359" s="9"/>
      <c r="P359" s="478"/>
      <c r="Q359" s="479"/>
      <c r="R359" s="480"/>
      <c r="S359" s="488"/>
      <c r="T359" s="488"/>
      <c r="U359" s="265"/>
      <c r="AJ359" s="238">
        <f t="shared" si="152"/>
        <v>0</v>
      </c>
      <c r="AK359" s="238" t="str">
        <f t="shared" si="154"/>
        <v>00000</v>
      </c>
    </row>
    <row r="360" spans="1:37" s="20" customFormat="1" ht="18" hidden="1" customHeight="1" thickBot="1">
      <c r="A360" s="477"/>
      <c r="B360" s="486" t="s">
        <v>42</v>
      </c>
      <c r="C360" s="429"/>
      <c r="D360" s="43"/>
      <c r="E360" s="43"/>
      <c r="F360" s="44"/>
      <c r="G360" s="428"/>
      <c r="H360" s="428"/>
      <c r="I360" s="226"/>
      <c r="J360" s="11" t="s">
        <v>43</v>
      </c>
      <c r="K360" s="12"/>
      <c r="L360" s="13" t="str">
        <f>IF(K360&gt;0,VLOOKUP(K360,男子登録情報!$J$2:$K$21,2,0),"")</f>
        <v/>
      </c>
      <c r="M360" s="260"/>
      <c r="N360" s="8" t="str">
        <f t="shared" si="151"/>
        <v/>
      </c>
      <c r="O360" s="15"/>
      <c r="P360" s="481"/>
      <c r="Q360" s="482"/>
      <c r="R360" s="483"/>
      <c r="S360" s="489"/>
      <c r="T360" s="489"/>
      <c r="U360" s="265"/>
      <c r="AJ360" s="238">
        <f t="shared" si="152"/>
        <v>0</v>
      </c>
      <c r="AK360" s="238" t="str">
        <f t="shared" si="154"/>
        <v>00000</v>
      </c>
    </row>
    <row r="361" spans="1:37" s="20" customFormat="1" ht="18" hidden="1" customHeight="1" thickTop="1" thickBot="1">
      <c r="A361" s="475">
        <v>115</v>
      </c>
      <c r="B361" s="484" t="s">
        <v>44</v>
      </c>
      <c r="C361" s="470"/>
      <c r="D361" s="470" t="str">
        <f>IF(C361&gt;0,VLOOKUP(C361,男子登録情報!$A$1:$H$1688,3,0),"")</f>
        <v/>
      </c>
      <c r="E361" s="470" t="str">
        <f>IF(C361&gt;0,VLOOKUP(C361,男子登録情報!$A$1:$H$1688,4,0),"")</f>
        <v/>
      </c>
      <c r="F361" s="41" t="str">
        <f>IF(C361&gt;0,VLOOKUP(C361,男子登録情報!$A$1:$H$1688,8,0),"")</f>
        <v/>
      </c>
      <c r="G361" s="426" t="e">
        <f>IF(F362&gt;0,VLOOKUP(F362,男子登録情報!$N$2:$O$48,2,0),"")</f>
        <v>#N/A</v>
      </c>
      <c r="H361" s="426" t="str">
        <f t="shared" ref="H361" si="161">IF(C361&gt;0,TEXT(C361,"100000000"),"")</f>
        <v/>
      </c>
      <c r="I361" s="225"/>
      <c r="J361" s="5" t="s">
        <v>39</v>
      </c>
      <c r="K361" s="6"/>
      <c r="L361" s="7" t="str">
        <f>IF(K361&gt;0,VLOOKUP(K361,男子登録情報!$J$1:$K$21,2,0),"")</f>
        <v/>
      </c>
      <c r="M361" s="408"/>
      <c r="N361" s="8" t="str">
        <f t="shared" si="151"/>
        <v/>
      </c>
      <c r="O361" s="9"/>
      <c r="P361" s="472"/>
      <c r="Q361" s="473"/>
      <c r="R361" s="474"/>
      <c r="S361" s="487"/>
      <c r="T361" s="487"/>
      <c r="U361" s="265"/>
      <c r="AJ361" s="238">
        <f t="shared" si="152"/>
        <v>0</v>
      </c>
      <c r="AK361" s="238" t="str">
        <f t="shared" si="154"/>
        <v>00000</v>
      </c>
    </row>
    <row r="362" spans="1:37" s="20" customFormat="1" ht="18" hidden="1" customHeight="1" thickBot="1">
      <c r="A362" s="476"/>
      <c r="B362" s="485"/>
      <c r="C362" s="471"/>
      <c r="D362" s="471"/>
      <c r="E362" s="471"/>
      <c r="F362" s="42" t="str">
        <f>IF(C361&gt;0,VLOOKUP(C361,男子登録情報!$A$1:$H$1688,5,0),"")</f>
        <v/>
      </c>
      <c r="G362" s="427"/>
      <c r="H362" s="427"/>
      <c r="I362" s="225"/>
      <c r="J362" s="10" t="s">
        <v>41</v>
      </c>
      <c r="K362" s="6"/>
      <c r="L362" s="7" t="str">
        <f>IF(K362&gt;0,VLOOKUP(K362,男子登録情報!$J$2:$K$21,2,0),"")</f>
        <v/>
      </c>
      <c r="M362" s="490"/>
      <c r="N362" s="8" t="str">
        <f t="shared" si="151"/>
        <v/>
      </c>
      <c r="O362" s="9"/>
      <c r="P362" s="478"/>
      <c r="Q362" s="479"/>
      <c r="R362" s="480"/>
      <c r="S362" s="488"/>
      <c r="T362" s="488"/>
      <c r="U362" s="265"/>
      <c r="AJ362" s="238">
        <f t="shared" si="152"/>
        <v>0</v>
      </c>
      <c r="AK362" s="238" t="str">
        <f t="shared" si="154"/>
        <v>00000</v>
      </c>
    </row>
    <row r="363" spans="1:37" s="20" customFormat="1" ht="18" hidden="1" customHeight="1" thickBot="1">
      <c r="A363" s="477"/>
      <c r="B363" s="486" t="s">
        <v>42</v>
      </c>
      <c r="C363" s="429"/>
      <c r="D363" s="43"/>
      <c r="E363" s="43"/>
      <c r="F363" s="44"/>
      <c r="G363" s="428"/>
      <c r="H363" s="428"/>
      <c r="I363" s="226"/>
      <c r="J363" s="11" t="s">
        <v>43</v>
      </c>
      <c r="K363" s="12"/>
      <c r="L363" s="13" t="str">
        <f>IF(K363&gt;0,VLOOKUP(K363,男子登録情報!$J$2:$K$21,2,0),"")</f>
        <v/>
      </c>
      <c r="M363" s="260"/>
      <c r="N363" s="8" t="str">
        <f t="shared" si="151"/>
        <v/>
      </c>
      <c r="O363" s="15"/>
      <c r="P363" s="481"/>
      <c r="Q363" s="482"/>
      <c r="R363" s="483"/>
      <c r="S363" s="489"/>
      <c r="T363" s="489"/>
      <c r="U363" s="265"/>
      <c r="AJ363" s="238">
        <f t="shared" si="152"/>
        <v>0</v>
      </c>
      <c r="AK363" s="238" t="str">
        <f t="shared" si="154"/>
        <v>00000</v>
      </c>
    </row>
    <row r="364" spans="1:37" s="20" customFormat="1" ht="18" hidden="1" customHeight="1" thickTop="1" thickBot="1">
      <c r="A364" s="475">
        <v>116</v>
      </c>
      <c r="B364" s="484" t="s">
        <v>44</v>
      </c>
      <c r="C364" s="470"/>
      <c r="D364" s="470" t="str">
        <f>IF(C364&gt;0,VLOOKUP(C364,男子登録情報!$A$1:$H$1688,3,0),"")</f>
        <v/>
      </c>
      <c r="E364" s="470" t="str">
        <f>IF(C364&gt;0,VLOOKUP(C364,男子登録情報!$A$1:$H$1688,4,0),"")</f>
        <v/>
      </c>
      <c r="F364" s="41" t="str">
        <f>IF(C364&gt;0,VLOOKUP(C364,男子登録情報!$A$1:$H$1688,8,0),"")</f>
        <v/>
      </c>
      <c r="G364" s="426" t="e">
        <f>IF(F365&gt;0,VLOOKUP(F365,男子登録情報!$N$2:$O$48,2,0),"")</f>
        <v>#N/A</v>
      </c>
      <c r="H364" s="426" t="str">
        <f t="shared" ref="H364" si="162">IF(C364&gt;0,TEXT(C364,"100000000"),"")</f>
        <v/>
      </c>
      <c r="I364" s="225"/>
      <c r="J364" s="5" t="s">
        <v>39</v>
      </c>
      <c r="K364" s="6"/>
      <c r="L364" s="7" t="str">
        <f>IF(K364&gt;0,VLOOKUP(K364,男子登録情報!$J$1:$K$21,2,0),"")</f>
        <v/>
      </c>
      <c r="M364" s="408"/>
      <c r="N364" s="8" t="str">
        <f t="shared" si="151"/>
        <v/>
      </c>
      <c r="O364" s="9"/>
      <c r="P364" s="472"/>
      <c r="Q364" s="473"/>
      <c r="R364" s="474"/>
      <c r="S364" s="487"/>
      <c r="T364" s="487"/>
      <c r="U364" s="265"/>
      <c r="AJ364" s="238">
        <f t="shared" si="152"/>
        <v>0</v>
      </c>
      <c r="AK364" s="238" t="str">
        <f t="shared" si="154"/>
        <v>00000</v>
      </c>
    </row>
    <row r="365" spans="1:37" s="20" customFormat="1" ht="18" hidden="1" customHeight="1" thickBot="1">
      <c r="A365" s="476"/>
      <c r="B365" s="485"/>
      <c r="C365" s="471"/>
      <c r="D365" s="471"/>
      <c r="E365" s="471"/>
      <c r="F365" s="42" t="str">
        <f>IF(C364&gt;0,VLOOKUP(C364,男子登録情報!$A$1:$H$1688,5,0),"")</f>
        <v/>
      </c>
      <c r="G365" s="427"/>
      <c r="H365" s="427"/>
      <c r="I365" s="225"/>
      <c r="J365" s="10" t="s">
        <v>41</v>
      </c>
      <c r="K365" s="6"/>
      <c r="L365" s="7" t="str">
        <f>IF(K365&gt;0,VLOOKUP(K365,男子登録情報!$J$2:$K$21,2,0),"")</f>
        <v/>
      </c>
      <c r="M365" s="490"/>
      <c r="N365" s="8" t="str">
        <f t="shared" si="151"/>
        <v/>
      </c>
      <c r="O365" s="9"/>
      <c r="P365" s="478"/>
      <c r="Q365" s="479"/>
      <c r="R365" s="480"/>
      <c r="S365" s="488"/>
      <c r="T365" s="488"/>
      <c r="U365" s="265"/>
      <c r="AJ365" s="238">
        <f t="shared" si="152"/>
        <v>0</v>
      </c>
      <c r="AK365" s="238" t="str">
        <f t="shared" si="154"/>
        <v>00000</v>
      </c>
    </row>
    <row r="366" spans="1:37" s="20" customFormat="1" ht="18" hidden="1" customHeight="1" thickBot="1">
      <c r="A366" s="477"/>
      <c r="B366" s="486" t="s">
        <v>42</v>
      </c>
      <c r="C366" s="429"/>
      <c r="D366" s="43"/>
      <c r="E366" s="43"/>
      <c r="F366" s="44"/>
      <c r="G366" s="428"/>
      <c r="H366" s="428"/>
      <c r="I366" s="226"/>
      <c r="J366" s="11" t="s">
        <v>43</v>
      </c>
      <c r="K366" s="12"/>
      <c r="L366" s="13" t="str">
        <f>IF(K366&gt;0,VLOOKUP(K366,男子登録情報!$J$2:$K$21,2,0),"")</f>
        <v/>
      </c>
      <c r="M366" s="260"/>
      <c r="N366" s="8" t="str">
        <f t="shared" si="151"/>
        <v/>
      </c>
      <c r="O366" s="15"/>
      <c r="P366" s="481"/>
      <c r="Q366" s="482"/>
      <c r="R366" s="483"/>
      <c r="S366" s="489"/>
      <c r="T366" s="489"/>
      <c r="U366" s="265"/>
      <c r="AJ366" s="238">
        <f t="shared" si="152"/>
        <v>0</v>
      </c>
      <c r="AK366" s="238" t="str">
        <f t="shared" si="154"/>
        <v>00000</v>
      </c>
    </row>
    <row r="367" spans="1:37" s="20" customFormat="1" ht="18" hidden="1" customHeight="1" thickTop="1" thickBot="1">
      <c r="A367" s="475">
        <v>117</v>
      </c>
      <c r="B367" s="484" t="s">
        <v>44</v>
      </c>
      <c r="C367" s="470"/>
      <c r="D367" s="470" t="str">
        <f>IF(C367&gt;0,VLOOKUP(C367,男子登録情報!$A$1:$H$1688,3,0),"")</f>
        <v/>
      </c>
      <c r="E367" s="470" t="str">
        <f>IF(C367&gt;0,VLOOKUP(C367,男子登録情報!$A$1:$H$1688,4,0),"")</f>
        <v/>
      </c>
      <c r="F367" s="41" t="str">
        <f>IF(C367&gt;0,VLOOKUP(C367,男子登録情報!$A$1:$H$1688,8,0),"")</f>
        <v/>
      </c>
      <c r="G367" s="426" t="e">
        <f>IF(F368&gt;0,VLOOKUP(F368,男子登録情報!$N$2:$O$48,2,0),"")</f>
        <v>#N/A</v>
      </c>
      <c r="H367" s="426" t="str">
        <f t="shared" ref="H367" si="163">IF(C367&gt;0,TEXT(C367,"100000000"),"")</f>
        <v/>
      </c>
      <c r="I367" s="225"/>
      <c r="J367" s="5" t="s">
        <v>39</v>
      </c>
      <c r="K367" s="6"/>
      <c r="L367" s="7" t="str">
        <f>IF(K367&gt;0,VLOOKUP(K367,男子登録情報!$J$1:$K$21,2,0),"")</f>
        <v/>
      </c>
      <c r="M367" s="408"/>
      <c r="N367" s="8" t="str">
        <f t="shared" si="151"/>
        <v/>
      </c>
      <c r="O367" s="9"/>
      <c r="P367" s="472"/>
      <c r="Q367" s="473"/>
      <c r="R367" s="474"/>
      <c r="S367" s="487"/>
      <c r="T367" s="487"/>
      <c r="U367" s="265"/>
      <c r="AJ367" s="238">
        <f t="shared" si="152"/>
        <v>0</v>
      </c>
      <c r="AK367" s="238" t="str">
        <f t="shared" si="154"/>
        <v>00000</v>
      </c>
    </row>
    <row r="368" spans="1:37" s="20" customFormat="1" ht="18" hidden="1" customHeight="1" thickBot="1">
      <c r="A368" s="476"/>
      <c r="B368" s="485"/>
      <c r="C368" s="471"/>
      <c r="D368" s="471"/>
      <c r="E368" s="471"/>
      <c r="F368" s="42" t="str">
        <f>IF(C367&gt;0,VLOOKUP(C367,男子登録情報!$A$1:$H$1688,5,0),"")</f>
        <v/>
      </c>
      <c r="G368" s="427"/>
      <c r="H368" s="427"/>
      <c r="I368" s="225"/>
      <c r="J368" s="10" t="s">
        <v>41</v>
      </c>
      <c r="K368" s="6"/>
      <c r="L368" s="7" t="str">
        <f>IF(K368&gt;0,VLOOKUP(K368,男子登録情報!$J$2:$K$21,2,0),"")</f>
        <v/>
      </c>
      <c r="M368" s="490"/>
      <c r="N368" s="8" t="str">
        <f t="shared" si="151"/>
        <v/>
      </c>
      <c r="O368" s="9"/>
      <c r="P368" s="478"/>
      <c r="Q368" s="479"/>
      <c r="R368" s="480"/>
      <c r="S368" s="488"/>
      <c r="T368" s="488"/>
      <c r="U368" s="265"/>
      <c r="AJ368" s="238">
        <f t="shared" si="152"/>
        <v>0</v>
      </c>
      <c r="AK368" s="238" t="str">
        <f t="shared" si="154"/>
        <v>00000</v>
      </c>
    </row>
    <row r="369" spans="1:37" s="20" customFormat="1" ht="18" hidden="1" customHeight="1" thickBot="1">
      <c r="A369" s="477"/>
      <c r="B369" s="486" t="s">
        <v>42</v>
      </c>
      <c r="C369" s="429"/>
      <c r="D369" s="43"/>
      <c r="E369" s="43"/>
      <c r="F369" s="44"/>
      <c r="G369" s="428"/>
      <c r="H369" s="428"/>
      <c r="I369" s="226"/>
      <c r="J369" s="11" t="s">
        <v>43</v>
      </c>
      <c r="K369" s="12"/>
      <c r="L369" s="13" t="str">
        <f>IF(K369&gt;0,VLOOKUP(K369,男子登録情報!$J$2:$K$21,2,0),"")</f>
        <v/>
      </c>
      <c r="M369" s="260"/>
      <c r="N369" s="8" t="str">
        <f t="shared" si="151"/>
        <v/>
      </c>
      <c r="O369" s="15"/>
      <c r="P369" s="481"/>
      <c r="Q369" s="482"/>
      <c r="R369" s="483"/>
      <c r="S369" s="489"/>
      <c r="T369" s="489"/>
      <c r="U369" s="265"/>
      <c r="AJ369" s="238">
        <f t="shared" si="152"/>
        <v>0</v>
      </c>
      <c r="AK369" s="238" t="str">
        <f t="shared" si="154"/>
        <v>00000</v>
      </c>
    </row>
    <row r="370" spans="1:37" s="20" customFormat="1" ht="18" hidden="1" customHeight="1" thickTop="1" thickBot="1">
      <c r="A370" s="475">
        <v>118</v>
      </c>
      <c r="B370" s="484" t="s">
        <v>44</v>
      </c>
      <c r="C370" s="470"/>
      <c r="D370" s="470" t="str">
        <f>IF(C370&gt;0,VLOOKUP(C370,男子登録情報!$A$1:$H$1688,3,0),"")</f>
        <v/>
      </c>
      <c r="E370" s="470" t="str">
        <f>IF(C370&gt;0,VLOOKUP(C370,男子登録情報!$A$1:$H$1688,4,0),"")</f>
        <v/>
      </c>
      <c r="F370" s="41" t="str">
        <f>IF(C370&gt;0,VLOOKUP(C370,男子登録情報!$A$1:$H$1688,8,0),"")</f>
        <v/>
      </c>
      <c r="G370" s="426" t="e">
        <f>IF(F371&gt;0,VLOOKUP(F371,男子登録情報!$N$2:$O$48,2,0),"")</f>
        <v>#N/A</v>
      </c>
      <c r="H370" s="426" t="str">
        <f t="shared" ref="H370" si="164">IF(C370&gt;0,TEXT(C370,"100000000"),"")</f>
        <v/>
      </c>
      <c r="I370" s="225"/>
      <c r="J370" s="5" t="s">
        <v>39</v>
      </c>
      <c r="K370" s="6"/>
      <c r="L370" s="7" t="str">
        <f>IF(K370&gt;0,VLOOKUP(K370,男子登録情報!$J$1:$K$21,2,0),"")</f>
        <v/>
      </c>
      <c r="M370" s="408"/>
      <c r="N370" s="8" t="str">
        <f t="shared" si="151"/>
        <v/>
      </c>
      <c r="O370" s="9"/>
      <c r="P370" s="472"/>
      <c r="Q370" s="473"/>
      <c r="R370" s="474"/>
      <c r="S370" s="487"/>
      <c r="T370" s="487"/>
      <c r="U370" s="265"/>
      <c r="AJ370" s="238">
        <f t="shared" si="152"/>
        <v>0</v>
      </c>
      <c r="AK370" s="238" t="str">
        <f t="shared" si="154"/>
        <v>00000</v>
      </c>
    </row>
    <row r="371" spans="1:37" s="20" customFormat="1" ht="18" hidden="1" customHeight="1" thickBot="1">
      <c r="A371" s="476"/>
      <c r="B371" s="485"/>
      <c r="C371" s="471"/>
      <c r="D371" s="471"/>
      <c r="E371" s="471"/>
      <c r="F371" s="42" t="str">
        <f>IF(C370&gt;0,VLOOKUP(C370,男子登録情報!$A$1:$H$1688,5,0),"")</f>
        <v/>
      </c>
      <c r="G371" s="427"/>
      <c r="H371" s="427"/>
      <c r="I371" s="225"/>
      <c r="J371" s="10" t="s">
        <v>41</v>
      </c>
      <c r="K371" s="6"/>
      <c r="L371" s="7" t="str">
        <f>IF(K371&gt;0,VLOOKUP(K371,男子登録情報!$J$2:$K$21,2,0),"")</f>
        <v/>
      </c>
      <c r="M371" s="490"/>
      <c r="N371" s="8" t="str">
        <f t="shared" si="151"/>
        <v/>
      </c>
      <c r="O371" s="9"/>
      <c r="P371" s="478"/>
      <c r="Q371" s="479"/>
      <c r="R371" s="480"/>
      <c r="S371" s="488"/>
      <c r="T371" s="488"/>
      <c r="U371" s="265"/>
      <c r="AJ371" s="238">
        <f t="shared" si="152"/>
        <v>0</v>
      </c>
      <c r="AK371" s="238" t="str">
        <f t="shared" si="154"/>
        <v>00000</v>
      </c>
    </row>
    <row r="372" spans="1:37" s="20" customFormat="1" ht="18" hidden="1" customHeight="1" thickBot="1">
      <c r="A372" s="477"/>
      <c r="B372" s="486" t="s">
        <v>42</v>
      </c>
      <c r="C372" s="429"/>
      <c r="D372" s="43"/>
      <c r="E372" s="43"/>
      <c r="F372" s="44"/>
      <c r="G372" s="428"/>
      <c r="H372" s="428"/>
      <c r="I372" s="226"/>
      <c r="J372" s="11" t="s">
        <v>43</v>
      </c>
      <c r="K372" s="12"/>
      <c r="L372" s="13" t="str">
        <f>IF(K372&gt;0,VLOOKUP(K372,男子登録情報!$J$2:$K$21,2,0),"")</f>
        <v/>
      </c>
      <c r="M372" s="260"/>
      <c r="N372" s="8" t="str">
        <f t="shared" si="151"/>
        <v/>
      </c>
      <c r="O372" s="15"/>
      <c r="P372" s="481"/>
      <c r="Q372" s="482"/>
      <c r="R372" s="483"/>
      <c r="S372" s="489"/>
      <c r="T372" s="489"/>
      <c r="U372" s="265"/>
      <c r="AJ372" s="238">
        <f t="shared" si="152"/>
        <v>0</v>
      </c>
      <c r="AK372" s="238" t="str">
        <f t="shared" si="154"/>
        <v>00000</v>
      </c>
    </row>
    <row r="373" spans="1:37" s="20" customFormat="1" ht="18" hidden="1" customHeight="1" thickTop="1" thickBot="1">
      <c r="A373" s="475">
        <v>119</v>
      </c>
      <c r="B373" s="484" t="s">
        <v>44</v>
      </c>
      <c r="C373" s="470"/>
      <c r="D373" s="470" t="str">
        <f>IF(C373&gt;0,VLOOKUP(C373,男子登録情報!$A$1:$H$1688,3,0),"")</f>
        <v/>
      </c>
      <c r="E373" s="470" t="str">
        <f>IF(C373&gt;0,VLOOKUP(C373,男子登録情報!$A$1:$H$1688,4,0),"")</f>
        <v/>
      </c>
      <c r="F373" s="41" t="str">
        <f>IF(C373&gt;0,VLOOKUP(C373,男子登録情報!$A$1:$H$1688,8,0),"")</f>
        <v/>
      </c>
      <c r="G373" s="426" t="e">
        <f>IF(F374&gt;0,VLOOKUP(F374,男子登録情報!$N$2:$O$48,2,0),"")</f>
        <v>#N/A</v>
      </c>
      <c r="H373" s="426" t="str">
        <f t="shared" ref="H373" si="165">IF(C373&gt;0,TEXT(C373,"100000000"),"")</f>
        <v/>
      </c>
      <c r="I373" s="225"/>
      <c r="J373" s="5" t="s">
        <v>39</v>
      </c>
      <c r="K373" s="6"/>
      <c r="L373" s="7" t="str">
        <f>IF(K373&gt;0,VLOOKUP(K373,男子登録情報!$J$1:$K$21,2,0),"")</f>
        <v/>
      </c>
      <c r="M373" s="408"/>
      <c r="N373" s="8" t="str">
        <f t="shared" si="151"/>
        <v/>
      </c>
      <c r="O373" s="9"/>
      <c r="P373" s="472"/>
      <c r="Q373" s="473"/>
      <c r="R373" s="474"/>
      <c r="S373" s="487"/>
      <c r="T373" s="487"/>
      <c r="U373" s="265"/>
      <c r="AJ373" s="238">
        <f t="shared" si="152"/>
        <v>0</v>
      </c>
      <c r="AK373" s="238" t="str">
        <f t="shared" si="154"/>
        <v>00000</v>
      </c>
    </row>
    <row r="374" spans="1:37" s="20" customFormat="1" ht="18" hidden="1" customHeight="1" thickBot="1">
      <c r="A374" s="476"/>
      <c r="B374" s="485"/>
      <c r="C374" s="471"/>
      <c r="D374" s="471"/>
      <c r="E374" s="471"/>
      <c r="F374" s="42" t="str">
        <f>IF(C373&gt;0,VLOOKUP(C373,男子登録情報!$A$1:$H$1688,5,0),"")</f>
        <v/>
      </c>
      <c r="G374" s="427"/>
      <c r="H374" s="427"/>
      <c r="I374" s="225"/>
      <c r="J374" s="10" t="s">
        <v>41</v>
      </c>
      <c r="K374" s="6"/>
      <c r="L374" s="7" t="str">
        <f>IF(K374&gt;0,VLOOKUP(K374,男子登録情報!$J$2:$K$21,2,0),"")</f>
        <v/>
      </c>
      <c r="M374" s="490"/>
      <c r="N374" s="8" t="str">
        <f t="shared" si="151"/>
        <v/>
      </c>
      <c r="O374" s="9"/>
      <c r="P374" s="478"/>
      <c r="Q374" s="479"/>
      <c r="R374" s="480"/>
      <c r="S374" s="488"/>
      <c r="T374" s="488"/>
      <c r="U374" s="265"/>
      <c r="AJ374" s="238">
        <f t="shared" si="152"/>
        <v>0</v>
      </c>
      <c r="AK374" s="238" t="str">
        <f t="shared" si="154"/>
        <v>00000</v>
      </c>
    </row>
    <row r="375" spans="1:37" s="20" customFormat="1" ht="18" hidden="1" customHeight="1" thickBot="1">
      <c r="A375" s="477"/>
      <c r="B375" s="486" t="s">
        <v>42</v>
      </c>
      <c r="C375" s="429"/>
      <c r="D375" s="43"/>
      <c r="E375" s="43"/>
      <c r="F375" s="44"/>
      <c r="G375" s="428"/>
      <c r="H375" s="428"/>
      <c r="I375" s="226"/>
      <c r="J375" s="11" t="s">
        <v>43</v>
      </c>
      <c r="K375" s="12"/>
      <c r="L375" s="13" t="str">
        <f>IF(K375&gt;0,VLOOKUP(K375,男子登録情報!$J$2:$K$21,2,0),"")</f>
        <v/>
      </c>
      <c r="M375" s="260"/>
      <c r="N375" s="8" t="str">
        <f t="shared" si="151"/>
        <v/>
      </c>
      <c r="O375" s="15"/>
      <c r="P375" s="481"/>
      <c r="Q375" s="482"/>
      <c r="R375" s="483"/>
      <c r="S375" s="489"/>
      <c r="T375" s="489"/>
      <c r="U375" s="265"/>
      <c r="AJ375" s="238">
        <f t="shared" si="152"/>
        <v>0</v>
      </c>
      <c r="AK375" s="238" t="str">
        <f t="shared" si="154"/>
        <v>00000</v>
      </c>
    </row>
    <row r="376" spans="1:37" s="20" customFormat="1" ht="18" hidden="1" customHeight="1" thickTop="1" thickBot="1">
      <c r="A376" s="475">
        <v>120</v>
      </c>
      <c r="B376" s="484" t="s">
        <v>44</v>
      </c>
      <c r="C376" s="470"/>
      <c r="D376" s="470" t="str">
        <f>IF(C376&gt;0,VLOOKUP(C376,男子登録情報!$A$1:$H$1688,3,0),"")</f>
        <v/>
      </c>
      <c r="E376" s="470" t="str">
        <f>IF(C376&gt;0,VLOOKUP(C376,男子登録情報!$A$1:$H$1688,4,0),"")</f>
        <v/>
      </c>
      <c r="F376" s="41" t="str">
        <f>IF(C376&gt;0,VLOOKUP(C376,男子登録情報!$A$1:$H$1688,8,0),"")</f>
        <v/>
      </c>
      <c r="G376" s="426" t="e">
        <f>IF(F377&gt;0,VLOOKUP(F377,男子登録情報!$N$2:$O$48,2,0),"")</f>
        <v>#N/A</v>
      </c>
      <c r="H376" s="426" t="str">
        <f t="shared" ref="H376" si="166">IF(C376&gt;0,TEXT(C376,"100000000"),"")</f>
        <v/>
      </c>
      <c r="I376" s="225"/>
      <c r="J376" s="5" t="s">
        <v>39</v>
      </c>
      <c r="K376" s="6"/>
      <c r="L376" s="7" t="str">
        <f>IF(K376&gt;0,VLOOKUP(K376,男子登録情報!$J$1:$K$21,2,0),"")</f>
        <v/>
      </c>
      <c r="M376" s="408"/>
      <c r="N376" s="8" t="str">
        <f t="shared" si="151"/>
        <v/>
      </c>
      <c r="O376" s="9"/>
      <c r="P376" s="472"/>
      <c r="Q376" s="473"/>
      <c r="R376" s="474"/>
      <c r="S376" s="487"/>
      <c r="T376" s="487"/>
      <c r="U376" s="265"/>
      <c r="AJ376" s="238">
        <f t="shared" si="152"/>
        <v>0</v>
      </c>
      <c r="AK376" s="238" t="str">
        <f t="shared" si="154"/>
        <v>00000</v>
      </c>
    </row>
    <row r="377" spans="1:37" s="20" customFormat="1" ht="18" hidden="1" customHeight="1" thickBot="1">
      <c r="A377" s="476"/>
      <c r="B377" s="485"/>
      <c r="C377" s="471"/>
      <c r="D377" s="471"/>
      <c r="E377" s="471"/>
      <c r="F377" s="42" t="str">
        <f>IF(C376&gt;0,VLOOKUP(C376,男子登録情報!$A$1:$H$1688,5,0),"")</f>
        <v/>
      </c>
      <c r="G377" s="427"/>
      <c r="H377" s="427"/>
      <c r="I377" s="225"/>
      <c r="J377" s="10" t="s">
        <v>41</v>
      </c>
      <c r="K377" s="6"/>
      <c r="L377" s="7" t="str">
        <f>IF(K377&gt;0,VLOOKUP(K377,男子登録情報!$J$2:$K$21,2,0),"")</f>
        <v/>
      </c>
      <c r="M377" s="490"/>
      <c r="N377" s="8" t="str">
        <f t="shared" si="151"/>
        <v/>
      </c>
      <c r="O377" s="9"/>
      <c r="P377" s="478"/>
      <c r="Q377" s="479"/>
      <c r="R377" s="480"/>
      <c r="S377" s="488"/>
      <c r="T377" s="488"/>
      <c r="U377" s="265"/>
      <c r="AJ377" s="238">
        <f t="shared" si="152"/>
        <v>0</v>
      </c>
      <c r="AK377" s="238" t="str">
        <f t="shared" si="154"/>
        <v>00000</v>
      </c>
    </row>
    <row r="378" spans="1:37" s="20" customFormat="1" ht="18" hidden="1" customHeight="1" thickBot="1">
      <c r="A378" s="477"/>
      <c r="B378" s="486" t="s">
        <v>42</v>
      </c>
      <c r="C378" s="429"/>
      <c r="D378" s="43"/>
      <c r="E378" s="43"/>
      <c r="F378" s="44"/>
      <c r="G378" s="428"/>
      <c r="H378" s="428"/>
      <c r="I378" s="226"/>
      <c r="J378" s="11" t="s">
        <v>43</v>
      </c>
      <c r="K378" s="12"/>
      <c r="L378" s="13" t="str">
        <f>IF(K378&gt;0,VLOOKUP(K378,男子登録情報!$J$2:$K$21,2,0),"")</f>
        <v/>
      </c>
      <c r="M378" s="260"/>
      <c r="N378" s="8" t="str">
        <f t="shared" si="151"/>
        <v/>
      </c>
      <c r="O378" s="15"/>
      <c r="P378" s="481"/>
      <c r="Q378" s="482"/>
      <c r="R378" s="483"/>
      <c r="S378" s="489"/>
      <c r="T378" s="489"/>
      <c r="U378" s="265"/>
      <c r="AJ378" s="238">
        <f t="shared" si="152"/>
        <v>0</v>
      </c>
      <c r="AK378" s="238" t="str">
        <f t="shared" si="154"/>
        <v>00000</v>
      </c>
    </row>
    <row r="379" spans="1:37" s="20" customFormat="1" ht="18" hidden="1" customHeight="1" thickTop="1" thickBot="1">
      <c r="A379" s="475">
        <v>121</v>
      </c>
      <c r="B379" s="484" t="s">
        <v>44</v>
      </c>
      <c r="C379" s="470"/>
      <c r="D379" s="470" t="str">
        <f>IF(C379&gt;0,VLOOKUP(C379,男子登録情報!$A$1:$H$1688,3,0),"")</f>
        <v/>
      </c>
      <c r="E379" s="470" t="str">
        <f>IF(C379&gt;0,VLOOKUP(C379,男子登録情報!$A$1:$H$1688,4,0),"")</f>
        <v/>
      </c>
      <c r="F379" s="41" t="str">
        <f>IF(C379&gt;0,VLOOKUP(C379,男子登録情報!$A$1:$H$1688,8,0),"")</f>
        <v/>
      </c>
      <c r="G379" s="426" t="e">
        <f>IF(F380&gt;0,VLOOKUP(F380,男子登録情報!$N$2:$O$48,2,0),"")</f>
        <v>#N/A</v>
      </c>
      <c r="H379" s="426" t="str">
        <f t="shared" ref="H379" si="167">IF(C379&gt;0,TEXT(C379,"100000000"),"")</f>
        <v/>
      </c>
      <c r="I379" s="225"/>
      <c r="J379" s="5" t="s">
        <v>39</v>
      </c>
      <c r="K379" s="6"/>
      <c r="L379" s="7" t="str">
        <f>IF(K379&gt;0,VLOOKUP(K379,男子登録情報!$J$1:$K$21,2,0),"")</f>
        <v/>
      </c>
      <c r="M379" s="408"/>
      <c r="N379" s="8" t="str">
        <f t="shared" si="151"/>
        <v/>
      </c>
      <c r="O379" s="9"/>
      <c r="P379" s="472"/>
      <c r="Q379" s="473"/>
      <c r="R379" s="474"/>
      <c r="S379" s="487"/>
      <c r="T379" s="487"/>
      <c r="U379" s="265"/>
      <c r="AJ379" s="238">
        <f t="shared" si="152"/>
        <v>0</v>
      </c>
      <c r="AK379" s="238" t="str">
        <f t="shared" si="154"/>
        <v>00000</v>
      </c>
    </row>
    <row r="380" spans="1:37" s="20" customFormat="1" ht="18" hidden="1" customHeight="1" thickBot="1">
      <c r="A380" s="476"/>
      <c r="B380" s="485"/>
      <c r="C380" s="471"/>
      <c r="D380" s="471"/>
      <c r="E380" s="471"/>
      <c r="F380" s="42" t="str">
        <f>IF(C379&gt;0,VLOOKUP(C379,男子登録情報!$A$1:$H$1688,5,0),"")</f>
        <v/>
      </c>
      <c r="G380" s="427"/>
      <c r="H380" s="427"/>
      <c r="I380" s="225"/>
      <c r="J380" s="10" t="s">
        <v>41</v>
      </c>
      <c r="K380" s="6"/>
      <c r="L380" s="7" t="str">
        <f>IF(K380&gt;0,VLOOKUP(K380,男子登録情報!$J$2:$K$21,2,0),"")</f>
        <v/>
      </c>
      <c r="M380" s="490"/>
      <c r="N380" s="8" t="str">
        <f t="shared" si="151"/>
        <v/>
      </c>
      <c r="O380" s="9"/>
      <c r="P380" s="478"/>
      <c r="Q380" s="479"/>
      <c r="R380" s="480"/>
      <c r="S380" s="488"/>
      <c r="T380" s="488"/>
      <c r="U380" s="265"/>
      <c r="AJ380" s="238">
        <f t="shared" si="152"/>
        <v>0</v>
      </c>
      <c r="AK380" s="238" t="str">
        <f t="shared" si="154"/>
        <v>00000</v>
      </c>
    </row>
    <row r="381" spans="1:37" s="20" customFormat="1" ht="18" hidden="1" customHeight="1" thickBot="1">
      <c r="A381" s="477"/>
      <c r="B381" s="486" t="s">
        <v>42</v>
      </c>
      <c r="C381" s="429"/>
      <c r="D381" s="43"/>
      <c r="E381" s="43"/>
      <c r="F381" s="44"/>
      <c r="G381" s="428"/>
      <c r="H381" s="428"/>
      <c r="I381" s="226"/>
      <c r="J381" s="11" t="s">
        <v>43</v>
      </c>
      <c r="K381" s="12"/>
      <c r="L381" s="13" t="str">
        <f>IF(K381&gt;0,VLOOKUP(K381,男子登録情報!$J$2:$K$21,2,0),"")</f>
        <v/>
      </c>
      <c r="M381" s="260"/>
      <c r="N381" s="8" t="str">
        <f t="shared" si="151"/>
        <v/>
      </c>
      <c r="O381" s="15"/>
      <c r="P381" s="481"/>
      <c r="Q381" s="482"/>
      <c r="R381" s="483"/>
      <c r="S381" s="489"/>
      <c r="T381" s="489"/>
      <c r="U381" s="265"/>
      <c r="AJ381" s="238">
        <f t="shared" si="152"/>
        <v>0</v>
      </c>
      <c r="AK381" s="238" t="str">
        <f t="shared" si="154"/>
        <v>00000</v>
      </c>
    </row>
    <row r="382" spans="1:37" s="20" customFormat="1" ht="18" hidden="1" customHeight="1" thickTop="1" thickBot="1">
      <c r="A382" s="475">
        <v>122</v>
      </c>
      <c r="B382" s="484" t="s">
        <v>44</v>
      </c>
      <c r="C382" s="470"/>
      <c r="D382" s="470" t="str">
        <f>IF(C382&gt;0,VLOOKUP(C382,男子登録情報!$A$1:$H$1688,3,0),"")</f>
        <v/>
      </c>
      <c r="E382" s="470" t="str">
        <f>IF(C382&gt;0,VLOOKUP(C382,男子登録情報!$A$1:$H$1688,4,0),"")</f>
        <v/>
      </c>
      <c r="F382" s="41" t="str">
        <f>IF(C382&gt;0,VLOOKUP(C382,男子登録情報!$A$1:$H$1688,8,0),"")</f>
        <v/>
      </c>
      <c r="G382" s="426" t="e">
        <f>IF(F383&gt;0,VLOOKUP(F383,男子登録情報!$N$2:$O$48,2,0),"")</f>
        <v>#N/A</v>
      </c>
      <c r="H382" s="426" t="str">
        <f t="shared" ref="H382" si="168">IF(C382&gt;0,TEXT(C382,"100000000"),"")</f>
        <v/>
      </c>
      <c r="I382" s="225"/>
      <c r="J382" s="5" t="s">
        <v>39</v>
      </c>
      <c r="K382" s="6"/>
      <c r="L382" s="7" t="str">
        <f>IF(K382&gt;0,VLOOKUP(K382,男子登録情報!$J$1:$K$21,2,0),"")</f>
        <v/>
      </c>
      <c r="M382" s="408"/>
      <c r="N382" s="8" t="str">
        <f t="shared" si="151"/>
        <v/>
      </c>
      <c r="O382" s="9"/>
      <c r="P382" s="472"/>
      <c r="Q382" s="473"/>
      <c r="R382" s="474"/>
      <c r="S382" s="487"/>
      <c r="T382" s="487"/>
      <c r="U382" s="265"/>
      <c r="AJ382" s="238">
        <f t="shared" si="152"/>
        <v>0</v>
      </c>
      <c r="AK382" s="238" t="str">
        <f t="shared" si="154"/>
        <v>00000</v>
      </c>
    </row>
    <row r="383" spans="1:37" s="20" customFormat="1" ht="18" hidden="1" customHeight="1" thickBot="1">
      <c r="A383" s="476"/>
      <c r="B383" s="485"/>
      <c r="C383" s="471"/>
      <c r="D383" s="471"/>
      <c r="E383" s="471"/>
      <c r="F383" s="42" t="str">
        <f>IF(C382&gt;0,VLOOKUP(C382,男子登録情報!$A$1:$H$1688,5,0),"")</f>
        <v/>
      </c>
      <c r="G383" s="427"/>
      <c r="H383" s="427"/>
      <c r="I383" s="225"/>
      <c r="J383" s="10" t="s">
        <v>41</v>
      </c>
      <c r="K383" s="6"/>
      <c r="L383" s="7" t="str">
        <f>IF(K383&gt;0,VLOOKUP(K383,男子登録情報!$J$2:$K$21,2,0),"")</f>
        <v/>
      </c>
      <c r="M383" s="490"/>
      <c r="N383" s="8" t="str">
        <f t="shared" si="151"/>
        <v/>
      </c>
      <c r="O383" s="9"/>
      <c r="P383" s="478"/>
      <c r="Q383" s="479"/>
      <c r="R383" s="480"/>
      <c r="S383" s="488"/>
      <c r="T383" s="488"/>
      <c r="U383" s="265"/>
      <c r="AJ383" s="238">
        <f t="shared" si="152"/>
        <v>0</v>
      </c>
      <c r="AK383" s="238" t="str">
        <f t="shared" si="154"/>
        <v>00000</v>
      </c>
    </row>
    <row r="384" spans="1:37" s="20" customFormat="1" ht="18" hidden="1" customHeight="1" thickBot="1">
      <c r="A384" s="477"/>
      <c r="B384" s="486" t="s">
        <v>42</v>
      </c>
      <c r="C384" s="429"/>
      <c r="D384" s="43"/>
      <c r="E384" s="43"/>
      <c r="F384" s="44"/>
      <c r="G384" s="428"/>
      <c r="H384" s="428"/>
      <c r="I384" s="226"/>
      <c r="J384" s="11" t="s">
        <v>43</v>
      </c>
      <c r="K384" s="12"/>
      <c r="L384" s="13" t="str">
        <f>IF(K384&gt;0,VLOOKUP(K384,男子登録情報!$J$2:$K$21,2,0),"")</f>
        <v/>
      </c>
      <c r="M384" s="260"/>
      <c r="N384" s="8" t="str">
        <f t="shared" si="151"/>
        <v/>
      </c>
      <c r="O384" s="15"/>
      <c r="P384" s="481"/>
      <c r="Q384" s="482"/>
      <c r="R384" s="483"/>
      <c r="S384" s="489"/>
      <c r="T384" s="489"/>
      <c r="U384" s="265"/>
      <c r="AJ384" s="238">
        <f t="shared" si="152"/>
        <v>0</v>
      </c>
      <c r="AK384" s="238" t="str">
        <f t="shared" si="154"/>
        <v>00000</v>
      </c>
    </row>
    <row r="385" spans="1:37" s="20" customFormat="1" ht="18" hidden="1" customHeight="1" thickTop="1" thickBot="1">
      <c r="A385" s="475">
        <v>123</v>
      </c>
      <c r="B385" s="484" t="s">
        <v>44</v>
      </c>
      <c r="C385" s="470"/>
      <c r="D385" s="470" t="str">
        <f>IF(C385&gt;0,VLOOKUP(C385,男子登録情報!$A$1:$H$1688,3,0),"")</f>
        <v/>
      </c>
      <c r="E385" s="470" t="str">
        <f>IF(C385&gt;0,VLOOKUP(C385,男子登録情報!$A$1:$H$1688,4,0),"")</f>
        <v/>
      </c>
      <c r="F385" s="41" t="str">
        <f>IF(C385&gt;0,VLOOKUP(C385,男子登録情報!$A$1:$H$1688,8,0),"")</f>
        <v/>
      </c>
      <c r="G385" s="426" t="e">
        <f>IF(F386&gt;0,VLOOKUP(F386,男子登録情報!$N$2:$O$48,2,0),"")</f>
        <v>#N/A</v>
      </c>
      <c r="H385" s="426" t="str">
        <f t="shared" ref="H385" si="169">IF(C385&gt;0,TEXT(C385,"100000000"),"")</f>
        <v/>
      </c>
      <c r="I385" s="225"/>
      <c r="J385" s="5" t="s">
        <v>39</v>
      </c>
      <c r="K385" s="6"/>
      <c r="L385" s="7" t="str">
        <f>IF(K385&gt;0,VLOOKUP(K385,男子登録情報!$J$1:$K$21,2,0),"")</f>
        <v/>
      </c>
      <c r="M385" s="408"/>
      <c r="N385" s="8" t="str">
        <f t="shared" si="151"/>
        <v/>
      </c>
      <c r="O385" s="9"/>
      <c r="P385" s="472"/>
      <c r="Q385" s="473"/>
      <c r="R385" s="474"/>
      <c r="S385" s="487"/>
      <c r="T385" s="487"/>
      <c r="U385" s="265"/>
      <c r="AJ385" s="238">
        <f t="shared" si="152"/>
        <v>0</v>
      </c>
      <c r="AK385" s="238" t="str">
        <f t="shared" si="154"/>
        <v>00000</v>
      </c>
    </row>
    <row r="386" spans="1:37" s="20" customFormat="1" ht="18" hidden="1" customHeight="1" thickBot="1">
      <c r="A386" s="476"/>
      <c r="B386" s="485"/>
      <c r="C386" s="471"/>
      <c r="D386" s="471"/>
      <c r="E386" s="471"/>
      <c r="F386" s="42" t="str">
        <f>IF(C385&gt;0,VLOOKUP(C385,男子登録情報!$A$1:$H$1688,5,0),"")</f>
        <v/>
      </c>
      <c r="G386" s="427"/>
      <c r="H386" s="427"/>
      <c r="I386" s="225"/>
      <c r="J386" s="10" t="s">
        <v>41</v>
      </c>
      <c r="K386" s="6"/>
      <c r="L386" s="7" t="str">
        <f>IF(K386&gt;0,VLOOKUP(K386,男子登録情報!$J$2:$K$21,2,0),"")</f>
        <v/>
      </c>
      <c r="M386" s="490"/>
      <c r="N386" s="8" t="str">
        <f t="shared" si="151"/>
        <v/>
      </c>
      <c r="O386" s="9"/>
      <c r="P386" s="478"/>
      <c r="Q386" s="479"/>
      <c r="R386" s="480"/>
      <c r="S386" s="488"/>
      <c r="T386" s="488"/>
      <c r="U386" s="265"/>
      <c r="AJ386" s="238">
        <f t="shared" si="152"/>
        <v>0</v>
      </c>
      <c r="AK386" s="238" t="str">
        <f t="shared" si="154"/>
        <v>00000</v>
      </c>
    </row>
    <row r="387" spans="1:37" s="20" customFormat="1" ht="18" hidden="1" customHeight="1" thickBot="1">
      <c r="A387" s="477"/>
      <c r="B387" s="486" t="s">
        <v>42</v>
      </c>
      <c r="C387" s="429"/>
      <c r="D387" s="43"/>
      <c r="E387" s="43"/>
      <c r="F387" s="44"/>
      <c r="G387" s="428"/>
      <c r="H387" s="428"/>
      <c r="I387" s="226"/>
      <c r="J387" s="11" t="s">
        <v>43</v>
      </c>
      <c r="K387" s="12"/>
      <c r="L387" s="13" t="str">
        <f>IF(K387&gt;0,VLOOKUP(K387,男子登録情報!$J$2:$K$21,2,0),"")</f>
        <v/>
      </c>
      <c r="M387" s="260"/>
      <c r="N387" s="8" t="str">
        <f t="shared" si="151"/>
        <v/>
      </c>
      <c r="O387" s="15"/>
      <c r="P387" s="481"/>
      <c r="Q387" s="482"/>
      <c r="R387" s="483"/>
      <c r="S387" s="489"/>
      <c r="T387" s="489"/>
      <c r="U387" s="265"/>
      <c r="AJ387" s="238">
        <f t="shared" si="152"/>
        <v>0</v>
      </c>
      <c r="AK387" s="238" t="str">
        <f t="shared" si="154"/>
        <v>00000</v>
      </c>
    </row>
    <row r="388" spans="1:37" s="20" customFormat="1" ht="18" hidden="1" customHeight="1" thickTop="1" thickBot="1">
      <c r="A388" s="475">
        <v>124</v>
      </c>
      <c r="B388" s="484" t="s">
        <v>44</v>
      </c>
      <c r="C388" s="470"/>
      <c r="D388" s="470" t="str">
        <f>IF(C388&gt;0,VLOOKUP(C388,男子登録情報!$A$1:$H$1688,3,0),"")</f>
        <v/>
      </c>
      <c r="E388" s="470" t="str">
        <f>IF(C388&gt;0,VLOOKUP(C388,男子登録情報!$A$1:$H$1688,4,0),"")</f>
        <v/>
      </c>
      <c r="F388" s="41" t="str">
        <f>IF(C388&gt;0,VLOOKUP(C388,男子登録情報!$A$1:$H$1688,8,0),"")</f>
        <v/>
      </c>
      <c r="G388" s="426" t="e">
        <f>IF(F389&gt;0,VLOOKUP(F389,男子登録情報!$N$2:$O$48,2,0),"")</f>
        <v>#N/A</v>
      </c>
      <c r="H388" s="426" t="str">
        <f t="shared" ref="H388" si="170">IF(C388&gt;0,TEXT(C388,"100000000"),"")</f>
        <v/>
      </c>
      <c r="I388" s="225"/>
      <c r="J388" s="5" t="s">
        <v>39</v>
      </c>
      <c r="K388" s="6"/>
      <c r="L388" s="7" t="str">
        <f>IF(K388&gt;0,VLOOKUP(K388,男子登録情報!$J$1:$K$21,2,0),"")</f>
        <v/>
      </c>
      <c r="M388" s="408"/>
      <c r="N388" s="8" t="str">
        <f t="shared" si="151"/>
        <v/>
      </c>
      <c r="O388" s="9"/>
      <c r="P388" s="472"/>
      <c r="Q388" s="473"/>
      <c r="R388" s="474"/>
      <c r="S388" s="487"/>
      <c r="T388" s="487"/>
      <c r="U388" s="265"/>
      <c r="AJ388" s="238">
        <f t="shared" si="152"/>
        <v>0</v>
      </c>
      <c r="AK388" s="238" t="str">
        <f t="shared" si="154"/>
        <v>00000</v>
      </c>
    </row>
    <row r="389" spans="1:37" s="20" customFormat="1" ht="18" hidden="1" customHeight="1" thickBot="1">
      <c r="A389" s="476"/>
      <c r="B389" s="485"/>
      <c r="C389" s="471"/>
      <c r="D389" s="471"/>
      <c r="E389" s="471"/>
      <c r="F389" s="42" t="str">
        <f>IF(C388&gt;0,VLOOKUP(C388,男子登録情報!$A$1:$H$1688,5,0),"")</f>
        <v/>
      </c>
      <c r="G389" s="427"/>
      <c r="H389" s="427"/>
      <c r="I389" s="225"/>
      <c r="J389" s="10" t="s">
        <v>41</v>
      </c>
      <c r="K389" s="6"/>
      <c r="L389" s="7" t="str">
        <f>IF(K389&gt;0,VLOOKUP(K389,男子登録情報!$J$2:$K$21,2,0),"")</f>
        <v/>
      </c>
      <c r="M389" s="490"/>
      <c r="N389" s="8" t="str">
        <f t="shared" si="151"/>
        <v/>
      </c>
      <c r="O389" s="9"/>
      <c r="P389" s="478"/>
      <c r="Q389" s="479"/>
      <c r="R389" s="480"/>
      <c r="S389" s="488"/>
      <c r="T389" s="488"/>
      <c r="U389" s="265"/>
      <c r="AJ389" s="238">
        <f t="shared" si="152"/>
        <v>0</v>
      </c>
      <c r="AK389" s="238" t="str">
        <f t="shared" si="154"/>
        <v>00000</v>
      </c>
    </row>
    <row r="390" spans="1:37" s="20" customFormat="1" ht="18" hidden="1" customHeight="1" thickBot="1">
      <c r="A390" s="477"/>
      <c r="B390" s="486" t="s">
        <v>42</v>
      </c>
      <c r="C390" s="429"/>
      <c r="D390" s="43"/>
      <c r="E390" s="43"/>
      <c r="F390" s="44"/>
      <c r="G390" s="428"/>
      <c r="H390" s="428"/>
      <c r="I390" s="226"/>
      <c r="J390" s="11" t="s">
        <v>43</v>
      </c>
      <c r="K390" s="12"/>
      <c r="L390" s="13" t="str">
        <f>IF(K390&gt;0,VLOOKUP(K390,男子登録情報!$J$2:$K$21,2,0),"")</f>
        <v/>
      </c>
      <c r="M390" s="260"/>
      <c r="N390" s="8" t="str">
        <f t="shared" si="151"/>
        <v/>
      </c>
      <c r="O390" s="15"/>
      <c r="P390" s="481"/>
      <c r="Q390" s="482"/>
      <c r="R390" s="483"/>
      <c r="S390" s="489"/>
      <c r="T390" s="489"/>
      <c r="U390" s="265"/>
      <c r="AJ390" s="238">
        <f t="shared" si="152"/>
        <v>0</v>
      </c>
      <c r="AK390" s="238" t="str">
        <f t="shared" si="154"/>
        <v>00000</v>
      </c>
    </row>
    <row r="391" spans="1:37" s="20" customFormat="1" ht="18" hidden="1" customHeight="1" thickTop="1" thickBot="1">
      <c r="A391" s="475">
        <v>125</v>
      </c>
      <c r="B391" s="484" t="s">
        <v>44</v>
      </c>
      <c r="C391" s="470"/>
      <c r="D391" s="470" t="str">
        <f>IF(C391&gt;0,VLOOKUP(C391,男子登録情報!$A$1:$H$1688,3,0),"")</f>
        <v/>
      </c>
      <c r="E391" s="470" t="str">
        <f>IF(C391&gt;0,VLOOKUP(C391,男子登録情報!$A$1:$H$1688,4,0),"")</f>
        <v/>
      </c>
      <c r="F391" s="41" t="str">
        <f>IF(C391&gt;0,VLOOKUP(C391,男子登録情報!$A$1:$H$1688,8,0),"")</f>
        <v/>
      </c>
      <c r="G391" s="426" t="e">
        <f>IF(F392&gt;0,VLOOKUP(F392,男子登録情報!$N$2:$O$48,2,0),"")</f>
        <v>#N/A</v>
      </c>
      <c r="H391" s="426" t="str">
        <f t="shared" ref="H391" si="171">IF(C391&gt;0,TEXT(C391,"100000000"),"")</f>
        <v/>
      </c>
      <c r="I391" s="225"/>
      <c r="J391" s="5" t="s">
        <v>39</v>
      </c>
      <c r="K391" s="6"/>
      <c r="L391" s="7" t="str">
        <f>IF(K391&gt;0,VLOOKUP(K391,男子登録情報!$J$1:$K$21,2,0),"")</f>
        <v/>
      </c>
      <c r="M391" s="408"/>
      <c r="N391" s="8" t="str">
        <f t="shared" si="151"/>
        <v/>
      </c>
      <c r="O391" s="9"/>
      <c r="P391" s="472"/>
      <c r="Q391" s="473"/>
      <c r="R391" s="474"/>
      <c r="S391" s="487"/>
      <c r="T391" s="487"/>
      <c r="U391" s="265"/>
      <c r="AJ391" s="238">
        <f t="shared" si="152"/>
        <v>0</v>
      </c>
      <c r="AK391" s="238" t="str">
        <f t="shared" si="154"/>
        <v>00000</v>
      </c>
    </row>
    <row r="392" spans="1:37" s="20" customFormat="1" ht="18" hidden="1" customHeight="1" thickBot="1">
      <c r="A392" s="476"/>
      <c r="B392" s="485"/>
      <c r="C392" s="471"/>
      <c r="D392" s="471"/>
      <c r="E392" s="471"/>
      <c r="F392" s="42" t="str">
        <f>IF(C391&gt;0,VLOOKUP(C391,男子登録情報!$A$1:$H$1688,5,0),"")</f>
        <v/>
      </c>
      <c r="G392" s="427"/>
      <c r="H392" s="427"/>
      <c r="I392" s="225"/>
      <c r="J392" s="10" t="s">
        <v>41</v>
      </c>
      <c r="K392" s="6"/>
      <c r="L392" s="7" t="str">
        <f>IF(K392&gt;0,VLOOKUP(K392,男子登録情報!$J$2:$K$21,2,0),"")</f>
        <v/>
      </c>
      <c r="M392" s="490"/>
      <c r="N392" s="8" t="str">
        <f t="shared" si="151"/>
        <v/>
      </c>
      <c r="O392" s="9"/>
      <c r="P392" s="478"/>
      <c r="Q392" s="479"/>
      <c r="R392" s="480"/>
      <c r="S392" s="488"/>
      <c r="T392" s="488"/>
      <c r="U392" s="265"/>
      <c r="AJ392" s="238">
        <f t="shared" si="152"/>
        <v>0</v>
      </c>
      <c r="AK392" s="238" t="str">
        <f t="shared" si="154"/>
        <v>00000</v>
      </c>
    </row>
    <row r="393" spans="1:37" s="20" customFormat="1" ht="18" hidden="1" customHeight="1" thickBot="1">
      <c r="A393" s="477"/>
      <c r="B393" s="486" t="s">
        <v>42</v>
      </c>
      <c r="C393" s="429"/>
      <c r="D393" s="43"/>
      <c r="E393" s="43"/>
      <c r="F393" s="44"/>
      <c r="G393" s="428"/>
      <c r="H393" s="428"/>
      <c r="I393" s="226"/>
      <c r="J393" s="11" t="s">
        <v>43</v>
      </c>
      <c r="K393" s="12"/>
      <c r="L393" s="13" t="str">
        <f>IF(K393&gt;0,VLOOKUP(K393,男子登録情報!$J$2:$K$21,2,0),"")</f>
        <v/>
      </c>
      <c r="M393" s="260"/>
      <c r="N393" s="8" t="str">
        <f t="shared" si="151"/>
        <v/>
      </c>
      <c r="O393" s="15"/>
      <c r="P393" s="481"/>
      <c r="Q393" s="482"/>
      <c r="R393" s="483"/>
      <c r="S393" s="489"/>
      <c r="T393" s="489"/>
      <c r="U393" s="265"/>
      <c r="AJ393" s="238">
        <f t="shared" si="152"/>
        <v>0</v>
      </c>
      <c r="AK393" s="238" t="str">
        <f t="shared" si="154"/>
        <v>00000</v>
      </c>
    </row>
    <row r="394" spans="1:37" s="20" customFormat="1" ht="18" hidden="1" customHeight="1" thickTop="1" thickBot="1">
      <c r="A394" s="475">
        <v>126</v>
      </c>
      <c r="B394" s="484" t="s">
        <v>44</v>
      </c>
      <c r="C394" s="470"/>
      <c r="D394" s="470" t="str">
        <f>IF(C394&gt;0,VLOOKUP(C394,男子登録情報!$A$1:$H$1688,3,0),"")</f>
        <v/>
      </c>
      <c r="E394" s="470" t="str">
        <f>IF(C394&gt;0,VLOOKUP(C394,男子登録情報!$A$1:$H$1688,4,0),"")</f>
        <v/>
      </c>
      <c r="F394" s="41" t="str">
        <f>IF(C394&gt;0,VLOOKUP(C394,男子登録情報!$A$1:$H$1688,8,0),"")</f>
        <v/>
      </c>
      <c r="G394" s="426" t="e">
        <f>IF(F395&gt;0,VLOOKUP(F395,男子登録情報!$N$2:$O$48,2,0),"")</f>
        <v>#N/A</v>
      </c>
      <c r="H394" s="426" t="str">
        <f t="shared" ref="H394" si="172">IF(C394&gt;0,TEXT(C394,"100000000"),"")</f>
        <v/>
      </c>
      <c r="I394" s="225"/>
      <c r="J394" s="5" t="s">
        <v>39</v>
      </c>
      <c r="K394" s="6"/>
      <c r="L394" s="7" t="str">
        <f>IF(K394&gt;0,VLOOKUP(K394,男子登録情報!$J$1:$K$21,2,0),"")</f>
        <v/>
      </c>
      <c r="M394" s="408"/>
      <c r="N394" s="8" t="str">
        <f t="shared" si="151"/>
        <v/>
      </c>
      <c r="O394" s="9"/>
      <c r="P394" s="472"/>
      <c r="Q394" s="473"/>
      <c r="R394" s="474"/>
      <c r="S394" s="487"/>
      <c r="T394" s="487"/>
      <c r="U394" s="265"/>
      <c r="AJ394" s="238">
        <f t="shared" si="152"/>
        <v>0</v>
      </c>
      <c r="AK394" s="238" t="str">
        <f t="shared" si="154"/>
        <v>00000</v>
      </c>
    </row>
    <row r="395" spans="1:37" s="20" customFormat="1" ht="18" hidden="1" customHeight="1" thickBot="1">
      <c r="A395" s="476"/>
      <c r="B395" s="485"/>
      <c r="C395" s="471"/>
      <c r="D395" s="471"/>
      <c r="E395" s="471"/>
      <c r="F395" s="42" t="str">
        <f>IF(C394&gt;0,VLOOKUP(C394,男子登録情報!$A$1:$H$1688,5,0),"")</f>
        <v/>
      </c>
      <c r="G395" s="427"/>
      <c r="H395" s="427"/>
      <c r="I395" s="225"/>
      <c r="J395" s="10" t="s">
        <v>41</v>
      </c>
      <c r="K395" s="6"/>
      <c r="L395" s="7" t="str">
        <f>IF(K395&gt;0,VLOOKUP(K395,男子登録情報!$J$2:$K$21,2,0),"")</f>
        <v/>
      </c>
      <c r="M395" s="490"/>
      <c r="N395" s="8" t="str">
        <f t="shared" si="151"/>
        <v/>
      </c>
      <c r="O395" s="9"/>
      <c r="P395" s="478"/>
      <c r="Q395" s="479"/>
      <c r="R395" s="480"/>
      <c r="S395" s="488"/>
      <c r="T395" s="488"/>
      <c r="U395" s="265"/>
      <c r="AJ395" s="238">
        <f t="shared" si="152"/>
        <v>0</v>
      </c>
      <c r="AK395" s="238" t="str">
        <f t="shared" si="154"/>
        <v>00000</v>
      </c>
    </row>
    <row r="396" spans="1:37" s="20" customFormat="1" ht="18" hidden="1" customHeight="1" thickBot="1">
      <c r="A396" s="477"/>
      <c r="B396" s="486" t="s">
        <v>42</v>
      </c>
      <c r="C396" s="429"/>
      <c r="D396" s="43"/>
      <c r="E396" s="43"/>
      <c r="F396" s="44"/>
      <c r="G396" s="428"/>
      <c r="H396" s="428"/>
      <c r="I396" s="226"/>
      <c r="J396" s="11" t="s">
        <v>43</v>
      </c>
      <c r="K396" s="12"/>
      <c r="L396" s="13" t="str">
        <f>IF(K396&gt;0,VLOOKUP(K396,男子登録情報!$J$2:$K$21,2,0),"")</f>
        <v/>
      </c>
      <c r="M396" s="260"/>
      <c r="N396" s="8" t="str">
        <f t="shared" si="151"/>
        <v/>
      </c>
      <c r="O396" s="15"/>
      <c r="P396" s="481"/>
      <c r="Q396" s="482"/>
      <c r="R396" s="483"/>
      <c r="S396" s="489"/>
      <c r="T396" s="489"/>
      <c r="U396" s="265"/>
      <c r="AJ396" s="238">
        <f t="shared" si="152"/>
        <v>0</v>
      </c>
      <c r="AK396" s="238" t="str">
        <f t="shared" si="154"/>
        <v>00000</v>
      </c>
    </row>
    <row r="397" spans="1:37" s="20" customFormat="1" ht="18" hidden="1" customHeight="1" thickTop="1" thickBot="1">
      <c r="A397" s="475">
        <v>127</v>
      </c>
      <c r="B397" s="484" t="s">
        <v>44</v>
      </c>
      <c r="C397" s="470"/>
      <c r="D397" s="470" t="str">
        <f>IF(C397&gt;0,VLOOKUP(C397,男子登録情報!$A$1:$H$1688,3,0),"")</f>
        <v/>
      </c>
      <c r="E397" s="470" t="str">
        <f>IF(C397&gt;0,VLOOKUP(C397,男子登録情報!$A$1:$H$1688,4,0),"")</f>
        <v/>
      </c>
      <c r="F397" s="41" t="str">
        <f>IF(C397&gt;0,VLOOKUP(C397,男子登録情報!$A$1:$H$1688,8,0),"")</f>
        <v/>
      </c>
      <c r="G397" s="426" t="e">
        <f>IF(F398&gt;0,VLOOKUP(F398,男子登録情報!$N$2:$O$48,2,0),"")</f>
        <v>#N/A</v>
      </c>
      <c r="H397" s="426" t="str">
        <f t="shared" ref="H397" si="173">IF(C397&gt;0,TEXT(C397,"100000000"),"")</f>
        <v/>
      </c>
      <c r="I397" s="225"/>
      <c r="J397" s="5" t="s">
        <v>39</v>
      </c>
      <c r="K397" s="6"/>
      <c r="L397" s="7" t="str">
        <f>IF(K397&gt;0,VLOOKUP(K397,男子登録情報!$J$1:$K$21,2,0),"")</f>
        <v/>
      </c>
      <c r="M397" s="408"/>
      <c r="N397" s="8" t="str">
        <f t="shared" si="151"/>
        <v/>
      </c>
      <c r="O397" s="9"/>
      <c r="P397" s="472"/>
      <c r="Q397" s="473"/>
      <c r="R397" s="474"/>
      <c r="S397" s="487"/>
      <c r="T397" s="487"/>
      <c r="U397" s="265"/>
      <c r="AJ397" s="238">
        <f t="shared" si="152"/>
        <v>0</v>
      </c>
      <c r="AK397" s="238" t="str">
        <f t="shared" si="154"/>
        <v>00000</v>
      </c>
    </row>
    <row r="398" spans="1:37" s="20" customFormat="1" ht="18" hidden="1" customHeight="1" thickBot="1">
      <c r="A398" s="476"/>
      <c r="B398" s="485"/>
      <c r="C398" s="471"/>
      <c r="D398" s="471"/>
      <c r="E398" s="471"/>
      <c r="F398" s="42" t="str">
        <f>IF(C397&gt;0,VLOOKUP(C397,男子登録情報!$A$1:$H$1688,5,0),"")</f>
        <v/>
      </c>
      <c r="G398" s="427"/>
      <c r="H398" s="427"/>
      <c r="I398" s="225"/>
      <c r="J398" s="10" t="s">
        <v>41</v>
      </c>
      <c r="K398" s="6"/>
      <c r="L398" s="7" t="str">
        <f>IF(K398&gt;0,VLOOKUP(K398,男子登録情報!$J$2:$K$21,2,0),"")</f>
        <v/>
      </c>
      <c r="M398" s="490"/>
      <c r="N398" s="8" t="str">
        <f t="shared" si="151"/>
        <v/>
      </c>
      <c r="O398" s="9"/>
      <c r="P398" s="478"/>
      <c r="Q398" s="479"/>
      <c r="R398" s="480"/>
      <c r="S398" s="488"/>
      <c r="T398" s="488"/>
      <c r="U398" s="265"/>
      <c r="AJ398" s="238">
        <f t="shared" si="152"/>
        <v>0</v>
      </c>
      <c r="AK398" s="238" t="str">
        <f t="shared" si="154"/>
        <v>00000</v>
      </c>
    </row>
    <row r="399" spans="1:37" s="20" customFormat="1" ht="18" hidden="1" customHeight="1" thickBot="1">
      <c r="A399" s="477"/>
      <c r="B399" s="486" t="s">
        <v>42</v>
      </c>
      <c r="C399" s="429"/>
      <c r="D399" s="43"/>
      <c r="E399" s="43"/>
      <c r="F399" s="44"/>
      <c r="G399" s="428"/>
      <c r="H399" s="428"/>
      <c r="I399" s="226"/>
      <c r="J399" s="11" t="s">
        <v>43</v>
      </c>
      <c r="K399" s="12"/>
      <c r="L399" s="13" t="str">
        <f>IF(K399&gt;0,VLOOKUP(K399,男子登録情報!$J$2:$K$21,2,0),"")</f>
        <v/>
      </c>
      <c r="M399" s="260"/>
      <c r="N399" s="8" t="str">
        <f t="shared" si="151"/>
        <v/>
      </c>
      <c r="O399" s="15"/>
      <c r="P399" s="481"/>
      <c r="Q399" s="482"/>
      <c r="R399" s="483"/>
      <c r="S399" s="489"/>
      <c r="T399" s="489"/>
      <c r="U399" s="265"/>
      <c r="AJ399" s="238">
        <f t="shared" si="152"/>
        <v>0</v>
      </c>
      <c r="AK399" s="238" t="str">
        <f t="shared" si="154"/>
        <v>00000</v>
      </c>
    </row>
    <row r="400" spans="1:37" s="20" customFormat="1" ht="18" hidden="1" customHeight="1" thickTop="1" thickBot="1">
      <c r="A400" s="475">
        <v>128</v>
      </c>
      <c r="B400" s="484" t="s">
        <v>44</v>
      </c>
      <c r="C400" s="470"/>
      <c r="D400" s="470" t="str">
        <f>IF(C400&gt;0,VLOOKUP(C400,男子登録情報!$A$1:$H$1688,3,0),"")</f>
        <v/>
      </c>
      <c r="E400" s="470" t="str">
        <f>IF(C400&gt;0,VLOOKUP(C400,男子登録情報!$A$1:$H$1688,4,0),"")</f>
        <v/>
      </c>
      <c r="F400" s="41" t="str">
        <f>IF(C400&gt;0,VLOOKUP(C400,男子登録情報!$A$1:$H$1688,8,0),"")</f>
        <v/>
      </c>
      <c r="G400" s="426" t="e">
        <f>IF(F401&gt;0,VLOOKUP(F401,男子登録情報!$N$2:$O$48,2,0),"")</f>
        <v>#N/A</v>
      </c>
      <c r="H400" s="426" t="str">
        <f t="shared" ref="H400" si="174">IF(C400&gt;0,TEXT(C400,"100000000"),"")</f>
        <v/>
      </c>
      <c r="I400" s="225"/>
      <c r="J400" s="5" t="s">
        <v>39</v>
      </c>
      <c r="K400" s="6"/>
      <c r="L400" s="7" t="str">
        <f>IF(K400&gt;0,VLOOKUP(K400,男子登録情報!$J$1:$K$21,2,0),"")</f>
        <v/>
      </c>
      <c r="M400" s="408"/>
      <c r="N400" s="8" t="str">
        <f t="shared" si="151"/>
        <v/>
      </c>
      <c r="O400" s="9"/>
      <c r="P400" s="472"/>
      <c r="Q400" s="473"/>
      <c r="R400" s="474"/>
      <c r="S400" s="487"/>
      <c r="T400" s="487"/>
      <c r="U400" s="265"/>
      <c r="AJ400" s="238">
        <f t="shared" si="152"/>
        <v>0</v>
      </c>
      <c r="AK400" s="238" t="str">
        <f t="shared" si="154"/>
        <v>00000</v>
      </c>
    </row>
    <row r="401" spans="1:37" s="20" customFormat="1" ht="18" hidden="1" customHeight="1" thickBot="1">
      <c r="A401" s="476"/>
      <c r="B401" s="485"/>
      <c r="C401" s="471"/>
      <c r="D401" s="471"/>
      <c r="E401" s="471"/>
      <c r="F401" s="42" t="str">
        <f>IF(C400&gt;0,VLOOKUP(C400,男子登録情報!$A$1:$H$1688,5,0),"")</f>
        <v/>
      </c>
      <c r="G401" s="427"/>
      <c r="H401" s="427"/>
      <c r="I401" s="225"/>
      <c r="J401" s="10" t="s">
        <v>41</v>
      </c>
      <c r="K401" s="6"/>
      <c r="L401" s="7" t="str">
        <f>IF(K401&gt;0,VLOOKUP(K401,男子登録情報!$J$2:$K$21,2,0),"")</f>
        <v/>
      </c>
      <c r="M401" s="490"/>
      <c r="N401" s="8" t="str">
        <f t="shared" si="151"/>
        <v/>
      </c>
      <c r="O401" s="9"/>
      <c r="P401" s="478"/>
      <c r="Q401" s="479"/>
      <c r="R401" s="480"/>
      <c r="S401" s="488"/>
      <c r="T401" s="488"/>
      <c r="U401" s="265"/>
      <c r="AJ401" s="238">
        <f t="shared" si="152"/>
        <v>0</v>
      </c>
      <c r="AK401" s="238" t="str">
        <f t="shared" si="154"/>
        <v>00000</v>
      </c>
    </row>
    <row r="402" spans="1:37" s="20" customFormat="1" ht="18" hidden="1" customHeight="1" thickBot="1">
      <c r="A402" s="477"/>
      <c r="B402" s="486" t="s">
        <v>42</v>
      </c>
      <c r="C402" s="429"/>
      <c r="D402" s="43"/>
      <c r="E402" s="43"/>
      <c r="F402" s="44"/>
      <c r="G402" s="428"/>
      <c r="H402" s="428"/>
      <c r="I402" s="226"/>
      <c r="J402" s="11" t="s">
        <v>43</v>
      </c>
      <c r="K402" s="12"/>
      <c r="L402" s="13" t="str">
        <f>IF(K402&gt;0,VLOOKUP(K402,男子登録情報!$J$2:$K$21,2,0),"")</f>
        <v/>
      </c>
      <c r="M402" s="260"/>
      <c r="N402" s="8" t="str">
        <f t="shared" si="151"/>
        <v/>
      </c>
      <c r="O402" s="15"/>
      <c r="P402" s="481"/>
      <c r="Q402" s="482"/>
      <c r="R402" s="483"/>
      <c r="S402" s="489"/>
      <c r="T402" s="489"/>
      <c r="U402" s="265"/>
      <c r="AJ402" s="238">
        <f t="shared" si="152"/>
        <v>0</v>
      </c>
      <c r="AK402" s="238" t="str">
        <f t="shared" si="154"/>
        <v>00000</v>
      </c>
    </row>
    <row r="403" spans="1:37" s="20" customFormat="1" ht="18" hidden="1" customHeight="1" thickTop="1" thickBot="1">
      <c r="A403" s="475">
        <v>129</v>
      </c>
      <c r="B403" s="484" t="s">
        <v>44</v>
      </c>
      <c r="C403" s="470"/>
      <c r="D403" s="470" t="str">
        <f>IF(C403&gt;0,VLOOKUP(C403,男子登録情報!$A$1:$H$1688,3,0),"")</f>
        <v/>
      </c>
      <c r="E403" s="470" t="str">
        <f>IF(C403&gt;0,VLOOKUP(C403,男子登録情報!$A$1:$H$1688,4,0),"")</f>
        <v/>
      </c>
      <c r="F403" s="41" t="str">
        <f>IF(C403&gt;0,VLOOKUP(C403,男子登録情報!$A$1:$H$1688,8,0),"")</f>
        <v/>
      </c>
      <c r="G403" s="426" t="e">
        <f>IF(F404&gt;0,VLOOKUP(F404,男子登録情報!$N$2:$O$48,2,0),"")</f>
        <v>#N/A</v>
      </c>
      <c r="H403" s="426" t="str">
        <f t="shared" ref="H403" si="175">IF(C403&gt;0,TEXT(C403,"100000000"),"")</f>
        <v/>
      </c>
      <c r="I403" s="225"/>
      <c r="J403" s="5" t="s">
        <v>39</v>
      </c>
      <c r="K403" s="6"/>
      <c r="L403" s="7" t="str">
        <f>IF(K403&gt;0,VLOOKUP(K403,男子登録情報!$J$1:$K$21,2,0),"")</f>
        <v/>
      </c>
      <c r="M403" s="408"/>
      <c r="N403" s="8" t="str">
        <f t="shared" ref="N403:N466" si="176">IF(L403="","",LEFT(L403,5)&amp;" "&amp;IF(OR(LEFT(L403,3)*1&lt;70,LEFT(L403,3)*1&gt;100),REPT(0,7-LEN(M403)),REPT(0,5-LEN(M403)))&amp;M403)</f>
        <v/>
      </c>
      <c r="O403" s="9"/>
      <c r="P403" s="472"/>
      <c r="Q403" s="473"/>
      <c r="R403" s="474"/>
      <c r="S403" s="487"/>
      <c r="T403" s="487"/>
      <c r="U403" s="265"/>
      <c r="AJ403" s="238">
        <f t="shared" ref="AJ403:AJ468" si="177">IF(COUNTIF(J403,"*m*")&gt;0,IF(VALUE(AN403)&gt;59,1,0),0)</f>
        <v>0</v>
      </c>
      <c r="AK403" s="238" t="str">
        <f t="shared" si="154"/>
        <v>00000</v>
      </c>
    </row>
    <row r="404" spans="1:37" s="20" customFormat="1" ht="18" hidden="1" customHeight="1" thickBot="1">
      <c r="A404" s="476"/>
      <c r="B404" s="485"/>
      <c r="C404" s="471"/>
      <c r="D404" s="471"/>
      <c r="E404" s="471"/>
      <c r="F404" s="42" t="str">
        <f>IF(C403&gt;0,VLOOKUP(C403,男子登録情報!$A$1:$H$1688,5,0),"")</f>
        <v/>
      </c>
      <c r="G404" s="427"/>
      <c r="H404" s="427"/>
      <c r="I404" s="225"/>
      <c r="J404" s="10" t="s">
        <v>41</v>
      </c>
      <c r="K404" s="6"/>
      <c r="L404" s="7" t="str">
        <f>IF(K404&gt;0,VLOOKUP(K404,男子登録情報!$J$2:$K$21,2,0),"")</f>
        <v/>
      </c>
      <c r="M404" s="490"/>
      <c r="N404" s="8" t="str">
        <f t="shared" si="176"/>
        <v/>
      </c>
      <c r="O404" s="9"/>
      <c r="P404" s="478"/>
      <c r="Q404" s="479"/>
      <c r="R404" s="480"/>
      <c r="S404" s="488"/>
      <c r="T404" s="488"/>
      <c r="U404" s="265"/>
      <c r="AJ404" s="238">
        <f t="shared" si="177"/>
        <v>0</v>
      </c>
      <c r="AK404" s="238" t="str">
        <f t="shared" ref="AK404:AK468" si="178">IF(COUNTIF(K404,"*m*")&gt;0,RIGHT(10000000+AR404,7),RIGHT(100000+AR404,5))</f>
        <v>00000</v>
      </c>
    </row>
    <row r="405" spans="1:37" s="20" customFormat="1" ht="18" hidden="1" customHeight="1" thickBot="1">
      <c r="A405" s="477"/>
      <c r="B405" s="486" t="s">
        <v>42</v>
      </c>
      <c r="C405" s="429"/>
      <c r="D405" s="43"/>
      <c r="E405" s="43"/>
      <c r="F405" s="44"/>
      <c r="G405" s="428"/>
      <c r="H405" s="428"/>
      <c r="I405" s="226"/>
      <c r="J405" s="11" t="s">
        <v>43</v>
      </c>
      <c r="K405" s="12"/>
      <c r="L405" s="13" t="str">
        <f>IF(K405&gt;0,VLOOKUP(K405,男子登録情報!$J$2:$K$21,2,0),"")</f>
        <v/>
      </c>
      <c r="M405" s="260"/>
      <c r="N405" s="8" t="str">
        <f t="shared" si="176"/>
        <v/>
      </c>
      <c r="O405" s="15"/>
      <c r="P405" s="481"/>
      <c r="Q405" s="482"/>
      <c r="R405" s="483"/>
      <c r="S405" s="489"/>
      <c r="T405" s="489"/>
      <c r="U405" s="265"/>
      <c r="AJ405" s="238">
        <f t="shared" si="177"/>
        <v>0</v>
      </c>
      <c r="AK405" s="238" t="str">
        <f t="shared" si="178"/>
        <v>00000</v>
      </c>
    </row>
    <row r="406" spans="1:37" s="20" customFormat="1" ht="18" hidden="1" customHeight="1" thickTop="1" thickBot="1">
      <c r="A406" s="475">
        <v>130</v>
      </c>
      <c r="B406" s="484" t="s">
        <v>44</v>
      </c>
      <c r="C406" s="470"/>
      <c r="D406" s="470" t="str">
        <f>IF(C406&gt;0,VLOOKUP(C406,男子登録情報!$A$1:$H$1688,3,0),"")</f>
        <v/>
      </c>
      <c r="E406" s="470" t="str">
        <f>IF(C406&gt;0,VLOOKUP(C406,男子登録情報!$A$1:$H$1688,4,0),"")</f>
        <v/>
      </c>
      <c r="F406" s="41" t="str">
        <f>IF(C406&gt;0,VLOOKUP(C406,男子登録情報!$A$1:$H$1688,8,0),"")</f>
        <v/>
      </c>
      <c r="G406" s="426" t="e">
        <f>IF(F407&gt;0,VLOOKUP(F407,男子登録情報!$N$2:$O$48,2,0),"")</f>
        <v>#N/A</v>
      </c>
      <c r="H406" s="426" t="str">
        <f t="shared" ref="H406" si="179">IF(C406&gt;0,TEXT(C406,"100000000"),"")</f>
        <v/>
      </c>
      <c r="I406" s="225"/>
      <c r="J406" s="5" t="s">
        <v>39</v>
      </c>
      <c r="K406" s="6"/>
      <c r="L406" s="7" t="str">
        <f>IF(K406&gt;0,VLOOKUP(K406,男子登録情報!$J$1:$K$21,2,0),"")</f>
        <v/>
      </c>
      <c r="M406" s="408"/>
      <c r="N406" s="8" t="str">
        <f t="shared" si="176"/>
        <v/>
      </c>
      <c r="O406" s="9"/>
      <c r="P406" s="472"/>
      <c r="Q406" s="473"/>
      <c r="R406" s="474"/>
      <c r="S406" s="487"/>
      <c r="T406" s="487"/>
      <c r="U406" s="265"/>
      <c r="AJ406" s="238">
        <f t="shared" si="177"/>
        <v>0</v>
      </c>
      <c r="AK406" s="238" t="str">
        <f t="shared" si="178"/>
        <v>00000</v>
      </c>
    </row>
    <row r="407" spans="1:37" s="20" customFormat="1" ht="18" hidden="1" customHeight="1" thickBot="1">
      <c r="A407" s="476"/>
      <c r="B407" s="485"/>
      <c r="C407" s="471"/>
      <c r="D407" s="471"/>
      <c r="E407" s="471"/>
      <c r="F407" s="42" t="str">
        <f>IF(C406&gt;0,VLOOKUP(C406,男子登録情報!$A$1:$H$1688,5,0),"")</f>
        <v/>
      </c>
      <c r="G407" s="427"/>
      <c r="H407" s="427"/>
      <c r="I407" s="225"/>
      <c r="J407" s="10" t="s">
        <v>41</v>
      </c>
      <c r="K407" s="6"/>
      <c r="L407" s="7" t="str">
        <f>IF(K407&gt;0,VLOOKUP(K407,男子登録情報!$J$2:$K$21,2,0),"")</f>
        <v/>
      </c>
      <c r="M407" s="490"/>
      <c r="N407" s="8" t="str">
        <f t="shared" si="176"/>
        <v/>
      </c>
      <c r="O407" s="9"/>
      <c r="P407" s="478"/>
      <c r="Q407" s="479"/>
      <c r="R407" s="480"/>
      <c r="S407" s="488"/>
      <c r="T407" s="488"/>
      <c r="U407" s="265"/>
      <c r="AJ407" s="238">
        <f t="shared" si="177"/>
        <v>0</v>
      </c>
      <c r="AK407" s="238" t="str">
        <f t="shared" si="178"/>
        <v>00000</v>
      </c>
    </row>
    <row r="408" spans="1:37" s="20" customFormat="1" ht="18" hidden="1" customHeight="1" thickBot="1">
      <c r="A408" s="477"/>
      <c r="B408" s="486" t="s">
        <v>42</v>
      </c>
      <c r="C408" s="429"/>
      <c r="D408" s="43"/>
      <c r="E408" s="43"/>
      <c r="F408" s="44"/>
      <c r="G408" s="428"/>
      <c r="H408" s="428"/>
      <c r="I408" s="226"/>
      <c r="J408" s="11" t="s">
        <v>43</v>
      </c>
      <c r="K408" s="12"/>
      <c r="L408" s="13" t="str">
        <f>IF(K408&gt;0,VLOOKUP(K408,男子登録情報!$J$2:$K$21,2,0),"")</f>
        <v/>
      </c>
      <c r="M408" s="260"/>
      <c r="N408" s="8" t="str">
        <f t="shared" si="176"/>
        <v/>
      </c>
      <c r="O408" s="15"/>
      <c r="P408" s="481"/>
      <c r="Q408" s="482"/>
      <c r="R408" s="483"/>
      <c r="S408" s="489"/>
      <c r="T408" s="489"/>
      <c r="U408" s="265"/>
      <c r="AJ408" s="238">
        <f t="shared" si="177"/>
        <v>0</v>
      </c>
      <c r="AK408" s="238" t="str">
        <f t="shared" si="178"/>
        <v>00000</v>
      </c>
    </row>
    <row r="409" spans="1:37" s="20" customFormat="1" ht="18" hidden="1" customHeight="1" thickTop="1" thickBot="1">
      <c r="A409" s="475">
        <v>131</v>
      </c>
      <c r="B409" s="484" t="s">
        <v>44</v>
      </c>
      <c r="C409" s="470"/>
      <c r="D409" s="470" t="str">
        <f>IF(C409&gt;0,VLOOKUP(C409,男子登録情報!$A$1:$H$1688,3,0),"")</f>
        <v/>
      </c>
      <c r="E409" s="470" t="str">
        <f>IF(C409&gt;0,VLOOKUP(C409,男子登録情報!$A$1:$H$1688,4,0),"")</f>
        <v/>
      </c>
      <c r="F409" s="41" t="str">
        <f>IF(C409&gt;0,VLOOKUP(C409,男子登録情報!$A$1:$H$1688,8,0),"")</f>
        <v/>
      </c>
      <c r="G409" s="426" t="e">
        <f>IF(F410&gt;0,VLOOKUP(F410,男子登録情報!$N$2:$O$48,2,0),"")</f>
        <v>#N/A</v>
      </c>
      <c r="H409" s="426" t="str">
        <f t="shared" ref="H409" si="180">IF(C409&gt;0,TEXT(C409,"100000000"),"")</f>
        <v/>
      </c>
      <c r="I409" s="225"/>
      <c r="J409" s="5" t="s">
        <v>39</v>
      </c>
      <c r="K409" s="6"/>
      <c r="L409" s="7" t="str">
        <f>IF(K409&gt;0,VLOOKUP(K409,男子登録情報!$J$1:$K$21,2,0),"")</f>
        <v/>
      </c>
      <c r="M409" s="408"/>
      <c r="N409" s="8" t="str">
        <f t="shared" si="176"/>
        <v/>
      </c>
      <c r="O409" s="9"/>
      <c r="P409" s="472"/>
      <c r="Q409" s="473"/>
      <c r="R409" s="474"/>
      <c r="S409" s="487"/>
      <c r="T409" s="487"/>
      <c r="U409" s="265"/>
      <c r="AJ409" s="238">
        <f t="shared" si="177"/>
        <v>0</v>
      </c>
      <c r="AK409" s="238" t="str">
        <f t="shared" si="178"/>
        <v>00000</v>
      </c>
    </row>
    <row r="410" spans="1:37" s="20" customFormat="1" ht="18" hidden="1" customHeight="1" thickBot="1">
      <c r="A410" s="476"/>
      <c r="B410" s="485"/>
      <c r="C410" s="471"/>
      <c r="D410" s="471"/>
      <c r="E410" s="471"/>
      <c r="F410" s="42" t="str">
        <f>IF(C409&gt;0,VLOOKUP(C409,男子登録情報!$A$1:$H$1688,5,0),"")</f>
        <v/>
      </c>
      <c r="G410" s="427"/>
      <c r="H410" s="427"/>
      <c r="I410" s="225"/>
      <c r="J410" s="10" t="s">
        <v>41</v>
      </c>
      <c r="K410" s="6"/>
      <c r="L410" s="7" t="str">
        <f>IF(K410&gt;0,VLOOKUP(K410,男子登録情報!$J$2:$K$21,2,0),"")</f>
        <v/>
      </c>
      <c r="M410" s="490"/>
      <c r="N410" s="8" t="str">
        <f t="shared" si="176"/>
        <v/>
      </c>
      <c r="O410" s="9"/>
      <c r="P410" s="478"/>
      <c r="Q410" s="479"/>
      <c r="R410" s="480"/>
      <c r="S410" s="488"/>
      <c r="T410" s="488"/>
      <c r="U410" s="265"/>
      <c r="AJ410" s="238">
        <f t="shared" si="177"/>
        <v>0</v>
      </c>
      <c r="AK410" s="238" t="str">
        <f t="shared" si="178"/>
        <v>00000</v>
      </c>
    </row>
    <row r="411" spans="1:37" s="20" customFormat="1" ht="18" hidden="1" customHeight="1" thickBot="1">
      <c r="A411" s="477"/>
      <c r="B411" s="486" t="s">
        <v>42</v>
      </c>
      <c r="C411" s="429"/>
      <c r="D411" s="43"/>
      <c r="E411" s="43"/>
      <c r="F411" s="44"/>
      <c r="G411" s="428"/>
      <c r="H411" s="428"/>
      <c r="I411" s="226"/>
      <c r="J411" s="11" t="s">
        <v>43</v>
      </c>
      <c r="K411" s="12"/>
      <c r="L411" s="13" t="str">
        <f>IF(K411&gt;0,VLOOKUP(K411,男子登録情報!$J$2:$K$21,2,0),"")</f>
        <v/>
      </c>
      <c r="M411" s="260"/>
      <c r="N411" s="8" t="str">
        <f t="shared" si="176"/>
        <v/>
      </c>
      <c r="O411" s="15"/>
      <c r="P411" s="481"/>
      <c r="Q411" s="482"/>
      <c r="R411" s="483"/>
      <c r="S411" s="489"/>
      <c r="T411" s="489"/>
      <c r="U411" s="265"/>
      <c r="AJ411" s="238">
        <f t="shared" si="177"/>
        <v>0</v>
      </c>
      <c r="AK411" s="238" t="str">
        <f t="shared" si="178"/>
        <v>00000</v>
      </c>
    </row>
    <row r="412" spans="1:37" s="20" customFormat="1" ht="18" hidden="1" customHeight="1" thickTop="1" thickBot="1">
      <c r="A412" s="475">
        <v>132</v>
      </c>
      <c r="B412" s="484" t="s">
        <v>44</v>
      </c>
      <c r="C412" s="470"/>
      <c r="D412" s="470" t="str">
        <f>IF(C412&gt;0,VLOOKUP(C412,男子登録情報!$A$1:$H$1688,3,0),"")</f>
        <v/>
      </c>
      <c r="E412" s="470" t="str">
        <f>IF(C412&gt;0,VLOOKUP(C412,男子登録情報!$A$1:$H$1688,4,0),"")</f>
        <v/>
      </c>
      <c r="F412" s="41" t="str">
        <f>IF(C412&gt;0,VLOOKUP(C412,男子登録情報!$A$1:$H$1688,8,0),"")</f>
        <v/>
      </c>
      <c r="G412" s="426" t="e">
        <f>IF(F413&gt;0,VLOOKUP(F413,男子登録情報!$N$2:$O$48,2,0),"")</f>
        <v>#N/A</v>
      </c>
      <c r="H412" s="426" t="str">
        <f t="shared" ref="H412" si="181">IF(C412&gt;0,TEXT(C412,"100000000"),"")</f>
        <v/>
      </c>
      <c r="I412" s="225"/>
      <c r="J412" s="5" t="s">
        <v>39</v>
      </c>
      <c r="K412" s="6"/>
      <c r="L412" s="7" t="str">
        <f>IF(K412&gt;0,VLOOKUP(K412,男子登録情報!$J$1:$K$21,2,0),"")</f>
        <v/>
      </c>
      <c r="M412" s="408"/>
      <c r="N412" s="8" t="str">
        <f t="shared" si="176"/>
        <v/>
      </c>
      <c r="O412" s="9"/>
      <c r="P412" s="472"/>
      <c r="Q412" s="473"/>
      <c r="R412" s="474"/>
      <c r="S412" s="487"/>
      <c r="T412" s="487"/>
      <c r="U412" s="265"/>
      <c r="AJ412" s="238">
        <f t="shared" si="177"/>
        <v>0</v>
      </c>
      <c r="AK412" s="238" t="str">
        <f t="shared" si="178"/>
        <v>00000</v>
      </c>
    </row>
    <row r="413" spans="1:37" s="20" customFormat="1" ht="18" hidden="1" customHeight="1" thickBot="1">
      <c r="A413" s="476"/>
      <c r="B413" s="485"/>
      <c r="C413" s="471"/>
      <c r="D413" s="471"/>
      <c r="E413" s="471"/>
      <c r="F413" s="42" t="str">
        <f>IF(C412&gt;0,VLOOKUP(C412,男子登録情報!$A$1:$H$1688,5,0),"")</f>
        <v/>
      </c>
      <c r="G413" s="427"/>
      <c r="H413" s="427"/>
      <c r="I413" s="225"/>
      <c r="J413" s="10" t="s">
        <v>41</v>
      </c>
      <c r="K413" s="6"/>
      <c r="L413" s="7" t="str">
        <f>IF(K413&gt;0,VLOOKUP(K413,男子登録情報!$J$2:$K$21,2,0),"")</f>
        <v/>
      </c>
      <c r="M413" s="490"/>
      <c r="N413" s="8" t="str">
        <f t="shared" si="176"/>
        <v/>
      </c>
      <c r="O413" s="9"/>
      <c r="P413" s="478"/>
      <c r="Q413" s="479"/>
      <c r="R413" s="480"/>
      <c r="S413" s="488"/>
      <c r="T413" s="488"/>
      <c r="U413" s="265"/>
      <c r="AJ413" s="238">
        <f t="shared" si="177"/>
        <v>0</v>
      </c>
      <c r="AK413" s="238" t="str">
        <f t="shared" si="178"/>
        <v>00000</v>
      </c>
    </row>
    <row r="414" spans="1:37" s="20" customFormat="1" ht="18" hidden="1" customHeight="1" thickBot="1">
      <c r="A414" s="477"/>
      <c r="B414" s="486" t="s">
        <v>42</v>
      </c>
      <c r="C414" s="429"/>
      <c r="D414" s="43"/>
      <c r="E414" s="43"/>
      <c r="F414" s="44"/>
      <c r="G414" s="428"/>
      <c r="H414" s="428"/>
      <c r="I414" s="226"/>
      <c r="J414" s="11" t="s">
        <v>43</v>
      </c>
      <c r="K414" s="12"/>
      <c r="L414" s="13" t="str">
        <f>IF(K414&gt;0,VLOOKUP(K414,男子登録情報!$J$2:$K$21,2,0),"")</f>
        <v/>
      </c>
      <c r="M414" s="260"/>
      <c r="N414" s="8" t="str">
        <f t="shared" si="176"/>
        <v/>
      </c>
      <c r="O414" s="15"/>
      <c r="P414" s="481"/>
      <c r="Q414" s="482"/>
      <c r="R414" s="483"/>
      <c r="S414" s="489"/>
      <c r="T414" s="489"/>
      <c r="U414" s="265"/>
      <c r="AJ414" s="238">
        <f t="shared" si="177"/>
        <v>0</v>
      </c>
      <c r="AK414" s="238" t="str">
        <f t="shared" si="178"/>
        <v>00000</v>
      </c>
    </row>
    <row r="415" spans="1:37" s="20" customFormat="1" ht="18" hidden="1" customHeight="1" thickTop="1" thickBot="1">
      <c r="A415" s="475">
        <v>133</v>
      </c>
      <c r="B415" s="484" t="s">
        <v>44</v>
      </c>
      <c r="C415" s="470"/>
      <c r="D415" s="470" t="str">
        <f>IF(C415&gt;0,VLOOKUP(C415,男子登録情報!$A$1:$H$1688,3,0),"")</f>
        <v/>
      </c>
      <c r="E415" s="470" t="str">
        <f>IF(C415&gt;0,VLOOKUP(C415,男子登録情報!$A$1:$H$1688,4,0),"")</f>
        <v/>
      </c>
      <c r="F415" s="41" t="str">
        <f>IF(C415&gt;0,VLOOKUP(C415,男子登録情報!$A$1:$H$1688,8,0),"")</f>
        <v/>
      </c>
      <c r="G415" s="426" t="e">
        <f>IF(F416&gt;0,VLOOKUP(F416,男子登録情報!$N$2:$O$48,2,0),"")</f>
        <v>#N/A</v>
      </c>
      <c r="H415" s="426" t="str">
        <f t="shared" ref="H415" si="182">IF(C415&gt;0,TEXT(C415,"100000000"),"")</f>
        <v/>
      </c>
      <c r="I415" s="225"/>
      <c r="J415" s="5" t="s">
        <v>39</v>
      </c>
      <c r="K415" s="6"/>
      <c r="L415" s="7" t="str">
        <f>IF(K415&gt;0,VLOOKUP(K415,男子登録情報!$J$1:$K$21,2,0),"")</f>
        <v/>
      </c>
      <c r="M415" s="408"/>
      <c r="N415" s="8" t="str">
        <f t="shared" si="176"/>
        <v/>
      </c>
      <c r="O415" s="9"/>
      <c r="P415" s="472"/>
      <c r="Q415" s="473"/>
      <c r="R415" s="474"/>
      <c r="S415" s="487"/>
      <c r="T415" s="487"/>
      <c r="U415" s="265"/>
      <c r="AJ415" s="238">
        <f t="shared" si="177"/>
        <v>0</v>
      </c>
      <c r="AK415" s="238" t="str">
        <f t="shared" si="178"/>
        <v>00000</v>
      </c>
    </row>
    <row r="416" spans="1:37" s="20" customFormat="1" ht="18" hidden="1" customHeight="1" thickBot="1">
      <c r="A416" s="476"/>
      <c r="B416" s="485"/>
      <c r="C416" s="471"/>
      <c r="D416" s="471"/>
      <c r="E416" s="471"/>
      <c r="F416" s="42" t="str">
        <f>IF(C415&gt;0,VLOOKUP(C415,男子登録情報!$A$1:$H$1688,5,0),"")</f>
        <v/>
      </c>
      <c r="G416" s="427"/>
      <c r="H416" s="427"/>
      <c r="I416" s="225"/>
      <c r="J416" s="10" t="s">
        <v>41</v>
      </c>
      <c r="K416" s="6"/>
      <c r="L416" s="7" t="str">
        <f>IF(K416&gt;0,VLOOKUP(K416,男子登録情報!$J$2:$K$21,2,0),"")</f>
        <v/>
      </c>
      <c r="M416" s="490"/>
      <c r="N416" s="8" t="str">
        <f t="shared" si="176"/>
        <v/>
      </c>
      <c r="O416" s="9"/>
      <c r="P416" s="478"/>
      <c r="Q416" s="479"/>
      <c r="R416" s="480"/>
      <c r="S416" s="488"/>
      <c r="T416" s="488"/>
      <c r="U416" s="265"/>
      <c r="AJ416" s="238">
        <f t="shared" si="177"/>
        <v>0</v>
      </c>
      <c r="AK416" s="238" t="str">
        <f t="shared" si="178"/>
        <v>00000</v>
      </c>
    </row>
    <row r="417" spans="1:37" s="20" customFormat="1" ht="18" hidden="1" customHeight="1" thickBot="1">
      <c r="A417" s="477"/>
      <c r="B417" s="486" t="s">
        <v>42</v>
      </c>
      <c r="C417" s="429"/>
      <c r="D417" s="43"/>
      <c r="E417" s="43"/>
      <c r="F417" s="44"/>
      <c r="G417" s="428"/>
      <c r="H417" s="428"/>
      <c r="I417" s="226"/>
      <c r="J417" s="11" t="s">
        <v>43</v>
      </c>
      <c r="K417" s="12"/>
      <c r="L417" s="13" t="str">
        <f>IF(K417&gt;0,VLOOKUP(K417,男子登録情報!$J$2:$K$21,2,0),"")</f>
        <v/>
      </c>
      <c r="M417" s="260"/>
      <c r="N417" s="8" t="str">
        <f t="shared" si="176"/>
        <v/>
      </c>
      <c r="O417" s="15"/>
      <c r="P417" s="481"/>
      <c r="Q417" s="482"/>
      <c r="R417" s="483"/>
      <c r="S417" s="489"/>
      <c r="T417" s="489"/>
      <c r="U417" s="265"/>
      <c r="AJ417" s="238">
        <f t="shared" si="177"/>
        <v>0</v>
      </c>
      <c r="AK417" s="238" t="str">
        <f t="shared" si="178"/>
        <v>00000</v>
      </c>
    </row>
    <row r="418" spans="1:37" s="20" customFormat="1" ht="18" hidden="1" customHeight="1" thickTop="1" thickBot="1">
      <c r="A418" s="475">
        <v>134</v>
      </c>
      <c r="B418" s="484" t="s">
        <v>44</v>
      </c>
      <c r="C418" s="470"/>
      <c r="D418" s="470" t="str">
        <f>IF(C418&gt;0,VLOOKUP(C418,男子登録情報!$A$1:$H$1688,3,0),"")</f>
        <v/>
      </c>
      <c r="E418" s="470" t="str">
        <f>IF(C418&gt;0,VLOOKUP(C418,男子登録情報!$A$1:$H$1688,4,0),"")</f>
        <v/>
      </c>
      <c r="F418" s="41" t="str">
        <f>IF(C418&gt;0,VLOOKUP(C418,男子登録情報!$A$1:$H$1688,8,0),"")</f>
        <v/>
      </c>
      <c r="G418" s="426" t="e">
        <f>IF(F419&gt;0,VLOOKUP(F419,男子登録情報!$N$2:$O$48,2,0),"")</f>
        <v>#N/A</v>
      </c>
      <c r="H418" s="426" t="str">
        <f t="shared" ref="H418" si="183">IF(C418&gt;0,TEXT(C418,"100000000"),"")</f>
        <v/>
      </c>
      <c r="I418" s="225"/>
      <c r="J418" s="5" t="s">
        <v>39</v>
      </c>
      <c r="K418" s="6"/>
      <c r="L418" s="7" t="str">
        <f>IF(K418&gt;0,VLOOKUP(K418,男子登録情報!$J$1:$K$21,2,0),"")</f>
        <v/>
      </c>
      <c r="M418" s="408"/>
      <c r="N418" s="8" t="str">
        <f t="shared" si="176"/>
        <v/>
      </c>
      <c r="O418" s="9"/>
      <c r="P418" s="472"/>
      <c r="Q418" s="473"/>
      <c r="R418" s="474"/>
      <c r="S418" s="487"/>
      <c r="T418" s="487"/>
      <c r="U418" s="265"/>
      <c r="AJ418" s="238">
        <f t="shared" si="177"/>
        <v>0</v>
      </c>
      <c r="AK418" s="238" t="str">
        <f t="shared" si="178"/>
        <v>00000</v>
      </c>
    </row>
    <row r="419" spans="1:37" s="20" customFormat="1" ht="18" hidden="1" customHeight="1" thickBot="1">
      <c r="A419" s="476"/>
      <c r="B419" s="485"/>
      <c r="C419" s="471"/>
      <c r="D419" s="471"/>
      <c r="E419" s="471"/>
      <c r="F419" s="42" t="str">
        <f>IF(C418&gt;0,VLOOKUP(C418,男子登録情報!$A$1:$H$1688,5,0),"")</f>
        <v/>
      </c>
      <c r="G419" s="427"/>
      <c r="H419" s="427"/>
      <c r="I419" s="225"/>
      <c r="J419" s="10" t="s">
        <v>41</v>
      </c>
      <c r="K419" s="6"/>
      <c r="L419" s="7" t="str">
        <f>IF(K419&gt;0,VLOOKUP(K419,男子登録情報!$J$2:$K$21,2,0),"")</f>
        <v/>
      </c>
      <c r="M419" s="490"/>
      <c r="N419" s="8" t="str">
        <f t="shared" si="176"/>
        <v/>
      </c>
      <c r="O419" s="9"/>
      <c r="P419" s="478"/>
      <c r="Q419" s="479"/>
      <c r="R419" s="480"/>
      <c r="S419" s="488"/>
      <c r="T419" s="488"/>
      <c r="U419" s="265"/>
      <c r="AJ419" s="238">
        <f t="shared" si="177"/>
        <v>0</v>
      </c>
      <c r="AK419" s="238" t="str">
        <f t="shared" si="178"/>
        <v>00000</v>
      </c>
    </row>
    <row r="420" spans="1:37" s="20" customFormat="1" ht="18" hidden="1" customHeight="1" thickBot="1">
      <c r="A420" s="477"/>
      <c r="B420" s="486" t="s">
        <v>42</v>
      </c>
      <c r="C420" s="429"/>
      <c r="D420" s="43"/>
      <c r="E420" s="43"/>
      <c r="F420" s="44"/>
      <c r="G420" s="428"/>
      <c r="H420" s="428"/>
      <c r="I420" s="226"/>
      <c r="J420" s="11" t="s">
        <v>43</v>
      </c>
      <c r="K420" s="12"/>
      <c r="L420" s="13" t="str">
        <f>IF(K420&gt;0,VLOOKUP(K420,男子登録情報!$J$2:$K$21,2,0),"")</f>
        <v/>
      </c>
      <c r="M420" s="260"/>
      <c r="N420" s="8" t="str">
        <f t="shared" si="176"/>
        <v/>
      </c>
      <c r="O420" s="15"/>
      <c r="P420" s="481"/>
      <c r="Q420" s="482"/>
      <c r="R420" s="483"/>
      <c r="S420" s="489"/>
      <c r="T420" s="489"/>
      <c r="U420" s="265"/>
      <c r="AJ420" s="238">
        <f t="shared" si="177"/>
        <v>0</v>
      </c>
      <c r="AK420" s="238" t="str">
        <f t="shared" si="178"/>
        <v>00000</v>
      </c>
    </row>
    <row r="421" spans="1:37" s="20" customFormat="1" ht="18" hidden="1" customHeight="1" thickTop="1" thickBot="1">
      <c r="A421" s="475">
        <v>135</v>
      </c>
      <c r="B421" s="484" t="s">
        <v>44</v>
      </c>
      <c r="C421" s="470"/>
      <c r="D421" s="470" t="str">
        <f>IF(C421&gt;0,VLOOKUP(C421,男子登録情報!$A$1:$H$1688,3,0),"")</f>
        <v/>
      </c>
      <c r="E421" s="470" t="str">
        <f>IF(C421&gt;0,VLOOKUP(C421,男子登録情報!$A$1:$H$1688,4,0),"")</f>
        <v/>
      </c>
      <c r="F421" s="41" t="str">
        <f>IF(C421&gt;0,VLOOKUP(C421,男子登録情報!$A$1:$H$1688,8,0),"")</f>
        <v/>
      </c>
      <c r="G421" s="426" t="e">
        <f>IF(F422&gt;0,VLOOKUP(F422,男子登録情報!$N$2:$O$48,2,0),"")</f>
        <v>#N/A</v>
      </c>
      <c r="H421" s="426" t="str">
        <f t="shared" ref="H421" si="184">IF(C421&gt;0,TEXT(C421,"100000000"),"")</f>
        <v/>
      </c>
      <c r="I421" s="225"/>
      <c r="J421" s="5" t="s">
        <v>39</v>
      </c>
      <c r="K421" s="6"/>
      <c r="L421" s="7" t="str">
        <f>IF(K421&gt;0,VLOOKUP(K421,男子登録情報!$J$1:$K$21,2,0),"")</f>
        <v/>
      </c>
      <c r="M421" s="408"/>
      <c r="N421" s="8" t="str">
        <f t="shared" si="176"/>
        <v/>
      </c>
      <c r="O421" s="9"/>
      <c r="P421" s="472"/>
      <c r="Q421" s="473"/>
      <c r="R421" s="474"/>
      <c r="S421" s="487"/>
      <c r="T421" s="487"/>
      <c r="U421" s="265"/>
      <c r="AJ421" s="238">
        <f t="shared" si="177"/>
        <v>0</v>
      </c>
      <c r="AK421" s="238" t="str">
        <f t="shared" si="178"/>
        <v>00000</v>
      </c>
    </row>
    <row r="422" spans="1:37" s="20" customFormat="1" ht="18" hidden="1" customHeight="1" thickBot="1">
      <c r="A422" s="476"/>
      <c r="B422" s="485"/>
      <c r="C422" s="471"/>
      <c r="D422" s="471"/>
      <c r="E422" s="471"/>
      <c r="F422" s="42" t="str">
        <f>IF(C421&gt;0,VLOOKUP(C421,男子登録情報!$A$1:$H$1688,5,0),"")</f>
        <v/>
      </c>
      <c r="G422" s="427"/>
      <c r="H422" s="427"/>
      <c r="I422" s="225"/>
      <c r="J422" s="10" t="s">
        <v>41</v>
      </c>
      <c r="K422" s="6"/>
      <c r="L422" s="7" t="str">
        <f>IF(K422&gt;0,VLOOKUP(K422,男子登録情報!$J$2:$K$21,2,0),"")</f>
        <v/>
      </c>
      <c r="M422" s="490"/>
      <c r="N422" s="8" t="str">
        <f t="shared" si="176"/>
        <v/>
      </c>
      <c r="O422" s="9"/>
      <c r="P422" s="478"/>
      <c r="Q422" s="479"/>
      <c r="R422" s="480"/>
      <c r="S422" s="488"/>
      <c r="T422" s="488"/>
      <c r="U422" s="265"/>
      <c r="AJ422" s="238">
        <f t="shared" si="177"/>
        <v>0</v>
      </c>
      <c r="AK422" s="238" t="str">
        <f t="shared" si="178"/>
        <v>00000</v>
      </c>
    </row>
    <row r="423" spans="1:37" s="20" customFormat="1" ht="18" hidden="1" customHeight="1" thickBot="1">
      <c r="A423" s="477"/>
      <c r="B423" s="486" t="s">
        <v>42</v>
      </c>
      <c r="C423" s="429"/>
      <c r="D423" s="43"/>
      <c r="E423" s="43"/>
      <c r="F423" s="44"/>
      <c r="G423" s="428"/>
      <c r="H423" s="428"/>
      <c r="I423" s="226"/>
      <c r="J423" s="11" t="s">
        <v>43</v>
      </c>
      <c r="K423" s="12"/>
      <c r="L423" s="13" t="str">
        <f>IF(K423&gt;0,VLOOKUP(K423,男子登録情報!$J$2:$K$21,2,0),"")</f>
        <v/>
      </c>
      <c r="M423" s="260"/>
      <c r="N423" s="8" t="str">
        <f t="shared" si="176"/>
        <v/>
      </c>
      <c r="O423" s="15"/>
      <c r="P423" s="481"/>
      <c r="Q423" s="482"/>
      <c r="R423" s="483"/>
      <c r="S423" s="489"/>
      <c r="T423" s="489"/>
      <c r="U423" s="265"/>
      <c r="AJ423" s="238">
        <f t="shared" si="177"/>
        <v>0</v>
      </c>
      <c r="AK423" s="238" t="str">
        <f t="shared" si="178"/>
        <v>00000</v>
      </c>
    </row>
    <row r="424" spans="1:37" s="20" customFormat="1" ht="18" hidden="1" customHeight="1" thickTop="1" thickBot="1">
      <c r="A424" s="475">
        <v>136</v>
      </c>
      <c r="B424" s="484" t="s">
        <v>44</v>
      </c>
      <c r="C424" s="470"/>
      <c r="D424" s="470" t="str">
        <f>IF(C424&gt;0,VLOOKUP(C424,男子登録情報!$A$1:$H$1688,3,0),"")</f>
        <v/>
      </c>
      <c r="E424" s="470" t="str">
        <f>IF(C424&gt;0,VLOOKUP(C424,男子登録情報!$A$1:$H$1688,4,0),"")</f>
        <v/>
      </c>
      <c r="F424" s="41" t="str">
        <f>IF(C424&gt;0,VLOOKUP(C424,男子登録情報!$A$1:$H$1688,8,0),"")</f>
        <v/>
      </c>
      <c r="G424" s="426" t="e">
        <f>IF(F425&gt;0,VLOOKUP(F425,男子登録情報!$N$2:$O$48,2,0),"")</f>
        <v>#N/A</v>
      </c>
      <c r="H424" s="426" t="str">
        <f t="shared" ref="H424" si="185">IF(C424&gt;0,TEXT(C424,"100000000"),"")</f>
        <v/>
      </c>
      <c r="I424" s="225"/>
      <c r="J424" s="5" t="s">
        <v>39</v>
      </c>
      <c r="K424" s="6"/>
      <c r="L424" s="7" t="str">
        <f>IF(K424&gt;0,VLOOKUP(K424,男子登録情報!$J$1:$K$21,2,0),"")</f>
        <v/>
      </c>
      <c r="M424" s="408"/>
      <c r="N424" s="8" t="str">
        <f t="shared" si="176"/>
        <v/>
      </c>
      <c r="O424" s="9"/>
      <c r="P424" s="472"/>
      <c r="Q424" s="473"/>
      <c r="R424" s="474"/>
      <c r="S424" s="487"/>
      <c r="T424" s="487"/>
      <c r="U424" s="265"/>
      <c r="AJ424" s="238">
        <f t="shared" si="177"/>
        <v>0</v>
      </c>
      <c r="AK424" s="238" t="str">
        <f t="shared" si="178"/>
        <v>00000</v>
      </c>
    </row>
    <row r="425" spans="1:37" s="20" customFormat="1" ht="18" hidden="1" customHeight="1" thickBot="1">
      <c r="A425" s="476"/>
      <c r="B425" s="485"/>
      <c r="C425" s="471"/>
      <c r="D425" s="471"/>
      <c r="E425" s="471"/>
      <c r="F425" s="42" t="str">
        <f>IF(C424&gt;0,VLOOKUP(C424,男子登録情報!$A$1:$H$1688,5,0),"")</f>
        <v/>
      </c>
      <c r="G425" s="427"/>
      <c r="H425" s="427"/>
      <c r="I425" s="225"/>
      <c r="J425" s="10" t="s">
        <v>41</v>
      </c>
      <c r="K425" s="6"/>
      <c r="L425" s="7" t="str">
        <f>IF(K425&gt;0,VLOOKUP(K425,男子登録情報!$J$2:$K$21,2,0),"")</f>
        <v/>
      </c>
      <c r="M425" s="490"/>
      <c r="N425" s="8" t="str">
        <f t="shared" si="176"/>
        <v/>
      </c>
      <c r="O425" s="9"/>
      <c r="P425" s="478"/>
      <c r="Q425" s="479"/>
      <c r="R425" s="480"/>
      <c r="S425" s="488"/>
      <c r="T425" s="488"/>
      <c r="U425" s="265"/>
      <c r="AJ425" s="238">
        <f t="shared" si="177"/>
        <v>0</v>
      </c>
      <c r="AK425" s="238" t="str">
        <f t="shared" si="178"/>
        <v>00000</v>
      </c>
    </row>
    <row r="426" spans="1:37" s="20" customFormat="1" ht="18" hidden="1" customHeight="1" thickBot="1">
      <c r="A426" s="477"/>
      <c r="B426" s="486" t="s">
        <v>42</v>
      </c>
      <c r="C426" s="429"/>
      <c r="D426" s="43"/>
      <c r="E426" s="43"/>
      <c r="F426" s="44"/>
      <c r="G426" s="428"/>
      <c r="H426" s="428"/>
      <c r="I426" s="226"/>
      <c r="J426" s="11" t="s">
        <v>43</v>
      </c>
      <c r="K426" s="12"/>
      <c r="L426" s="13" t="str">
        <f>IF(K426&gt;0,VLOOKUP(K426,男子登録情報!$J$2:$K$21,2,0),"")</f>
        <v/>
      </c>
      <c r="M426" s="260"/>
      <c r="N426" s="8" t="str">
        <f t="shared" si="176"/>
        <v/>
      </c>
      <c r="O426" s="15"/>
      <c r="P426" s="481"/>
      <c r="Q426" s="482"/>
      <c r="R426" s="483"/>
      <c r="S426" s="489"/>
      <c r="T426" s="489"/>
      <c r="U426" s="265"/>
      <c r="AJ426" s="238">
        <f t="shared" si="177"/>
        <v>0</v>
      </c>
      <c r="AK426" s="238" t="str">
        <f t="shared" si="178"/>
        <v>00000</v>
      </c>
    </row>
    <row r="427" spans="1:37" s="20" customFormat="1" ht="18" hidden="1" customHeight="1" thickTop="1" thickBot="1">
      <c r="A427" s="475">
        <v>137</v>
      </c>
      <c r="B427" s="484" t="s">
        <v>44</v>
      </c>
      <c r="C427" s="470"/>
      <c r="D427" s="470" t="str">
        <f>IF(C427&gt;0,VLOOKUP(C427,男子登録情報!$A$1:$H$1688,3,0),"")</f>
        <v/>
      </c>
      <c r="E427" s="470" t="str">
        <f>IF(C427&gt;0,VLOOKUP(C427,男子登録情報!$A$1:$H$1688,4,0),"")</f>
        <v/>
      </c>
      <c r="F427" s="41" t="str">
        <f>IF(C427&gt;0,VLOOKUP(C427,男子登録情報!$A$1:$H$1688,8,0),"")</f>
        <v/>
      </c>
      <c r="G427" s="426" t="e">
        <f>IF(F428&gt;0,VLOOKUP(F428,男子登録情報!$N$2:$O$48,2,0),"")</f>
        <v>#N/A</v>
      </c>
      <c r="H427" s="426" t="str">
        <f t="shared" ref="H427" si="186">IF(C427&gt;0,TEXT(C427,"100000000"),"")</f>
        <v/>
      </c>
      <c r="I427" s="225"/>
      <c r="J427" s="5" t="s">
        <v>39</v>
      </c>
      <c r="K427" s="6"/>
      <c r="L427" s="7" t="str">
        <f>IF(K427&gt;0,VLOOKUP(K427,男子登録情報!$J$1:$K$21,2,0),"")</f>
        <v/>
      </c>
      <c r="M427" s="408"/>
      <c r="N427" s="8" t="str">
        <f t="shared" si="176"/>
        <v/>
      </c>
      <c r="O427" s="9"/>
      <c r="P427" s="472"/>
      <c r="Q427" s="473"/>
      <c r="R427" s="474"/>
      <c r="S427" s="487"/>
      <c r="T427" s="487"/>
      <c r="U427" s="265"/>
      <c r="AJ427" s="238">
        <f t="shared" si="177"/>
        <v>0</v>
      </c>
      <c r="AK427" s="238" t="str">
        <f t="shared" si="178"/>
        <v>00000</v>
      </c>
    </row>
    <row r="428" spans="1:37" s="20" customFormat="1" ht="18" hidden="1" customHeight="1" thickBot="1">
      <c r="A428" s="476"/>
      <c r="B428" s="485"/>
      <c r="C428" s="471"/>
      <c r="D428" s="471"/>
      <c r="E428" s="471"/>
      <c r="F428" s="42" t="str">
        <f>IF(C427&gt;0,VLOOKUP(C427,男子登録情報!$A$1:$H$1688,5,0),"")</f>
        <v/>
      </c>
      <c r="G428" s="427"/>
      <c r="H428" s="427"/>
      <c r="I428" s="225"/>
      <c r="J428" s="10" t="s">
        <v>41</v>
      </c>
      <c r="K428" s="6"/>
      <c r="L428" s="7" t="str">
        <f>IF(K428&gt;0,VLOOKUP(K428,男子登録情報!$J$2:$K$21,2,0),"")</f>
        <v/>
      </c>
      <c r="M428" s="490"/>
      <c r="N428" s="8" t="str">
        <f t="shared" si="176"/>
        <v/>
      </c>
      <c r="O428" s="9"/>
      <c r="P428" s="478"/>
      <c r="Q428" s="479"/>
      <c r="R428" s="480"/>
      <c r="S428" s="488"/>
      <c r="T428" s="488"/>
      <c r="U428" s="265"/>
      <c r="AJ428" s="238">
        <f t="shared" si="177"/>
        <v>0</v>
      </c>
      <c r="AK428" s="238" t="str">
        <f t="shared" si="178"/>
        <v>00000</v>
      </c>
    </row>
    <row r="429" spans="1:37" s="20" customFormat="1" ht="18" hidden="1" customHeight="1" thickBot="1">
      <c r="A429" s="477"/>
      <c r="B429" s="486" t="s">
        <v>42</v>
      </c>
      <c r="C429" s="429"/>
      <c r="D429" s="43"/>
      <c r="E429" s="43"/>
      <c r="F429" s="44"/>
      <c r="G429" s="428"/>
      <c r="H429" s="428"/>
      <c r="I429" s="226"/>
      <c r="J429" s="11" t="s">
        <v>43</v>
      </c>
      <c r="K429" s="12"/>
      <c r="L429" s="13" t="str">
        <f>IF(K429&gt;0,VLOOKUP(K429,男子登録情報!$J$2:$K$21,2,0),"")</f>
        <v/>
      </c>
      <c r="M429" s="260"/>
      <c r="N429" s="8" t="str">
        <f t="shared" si="176"/>
        <v/>
      </c>
      <c r="O429" s="15"/>
      <c r="P429" s="481"/>
      <c r="Q429" s="482"/>
      <c r="R429" s="483"/>
      <c r="S429" s="489"/>
      <c r="T429" s="489"/>
      <c r="U429" s="265"/>
      <c r="AJ429" s="238">
        <f t="shared" si="177"/>
        <v>0</v>
      </c>
      <c r="AK429" s="238" t="str">
        <f t="shared" si="178"/>
        <v>00000</v>
      </c>
    </row>
    <row r="430" spans="1:37" s="20" customFormat="1" ht="18" hidden="1" customHeight="1" thickTop="1" thickBot="1">
      <c r="A430" s="475">
        <v>138</v>
      </c>
      <c r="B430" s="484" t="s">
        <v>44</v>
      </c>
      <c r="C430" s="470"/>
      <c r="D430" s="470" t="str">
        <f>IF(C430&gt;0,VLOOKUP(C430,男子登録情報!$A$1:$H$1688,3,0),"")</f>
        <v/>
      </c>
      <c r="E430" s="470" t="str">
        <f>IF(C430&gt;0,VLOOKUP(C430,男子登録情報!$A$1:$H$1688,4,0),"")</f>
        <v/>
      </c>
      <c r="F430" s="41" t="str">
        <f>IF(C430&gt;0,VLOOKUP(C430,男子登録情報!$A$1:$H$1688,8,0),"")</f>
        <v/>
      </c>
      <c r="G430" s="426" t="e">
        <f>IF(F431&gt;0,VLOOKUP(F431,男子登録情報!$N$2:$O$48,2,0),"")</f>
        <v>#N/A</v>
      </c>
      <c r="H430" s="426" t="str">
        <f t="shared" ref="H430" si="187">IF(C430&gt;0,TEXT(C430,"100000000"),"")</f>
        <v/>
      </c>
      <c r="I430" s="225"/>
      <c r="J430" s="5" t="s">
        <v>39</v>
      </c>
      <c r="K430" s="6"/>
      <c r="L430" s="7" t="str">
        <f>IF(K430&gt;0,VLOOKUP(K430,男子登録情報!$J$1:$K$21,2,0),"")</f>
        <v/>
      </c>
      <c r="M430" s="408"/>
      <c r="N430" s="8" t="str">
        <f t="shared" si="176"/>
        <v/>
      </c>
      <c r="O430" s="9"/>
      <c r="P430" s="472"/>
      <c r="Q430" s="473"/>
      <c r="R430" s="474"/>
      <c r="S430" s="487"/>
      <c r="T430" s="487"/>
      <c r="U430" s="265"/>
      <c r="AJ430" s="238">
        <f t="shared" si="177"/>
        <v>0</v>
      </c>
      <c r="AK430" s="238" t="str">
        <f t="shared" si="178"/>
        <v>00000</v>
      </c>
    </row>
    <row r="431" spans="1:37" s="20" customFormat="1" ht="18" hidden="1" customHeight="1" thickBot="1">
      <c r="A431" s="476"/>
      <c r="B431" s="485"/>
      <c r="C431" s="471"/>
      <c r="D431" s="471"/>
      <c r="E431" s="471"/>
      <c r="F431" s="42" t="str">
        <f>IF(C430&gt;0,VLOOKUP(C430,男子登録情報!$A$1:$H$1688,5,0),"")</f>
        <v/>
      </c>
      <c r="G431" s="427"/>
      <c r="H431" s="427"/>
      <c r="I431" s="225"/>
      <c r="J431" s="10" t="s">
        <v>41</v>
      </c>
      <c r="K431" s="6"/>
      <c r="L431" s="7" t="str">
        <f>IF(K431&gt;0,VLOOKUP(K431,男子登録情報!$J$2:$K$21,2,0),"")</f>
        <v/>
      </c>
      <c r="M431" s="490"/>
      <c r="N431" s="8" t="str">
        <f t="shared" si="176"/>
        <v/>
      </c>
      <c r="O431" s="9"/>
      <c r="P431" s="478"/>
      <c r="Q431" s="479"/>
      <c r="R431" s="480"/>
      <c r="S431" s="488"/>
      <c r="T431" s="488"/>
      <c r="U431" s="265"/>
      <c r="AJ431" s="238">
        <f t="shared" si="177"/>
        <v>0</v>
      </c>
      <c r="AK431" s="238" t="str">
        <f t="shared" si="178"/>
        <v>00000</v>
      </c>
    </row>
    <row r="432" spans="1:37" s="20" customFormat="1" ht="18" hidden="1" customHeight="1" thickBot="1">
      <c r="A432" s="477"/>
      <c r="B432" s="486" t="s">
        <v>42</v>
      </c>
      <c r="C432" s="429"/>
      <c r="D432" s="43"/>
      <c r="E432" s="43"/>
      <c r="F432" s="44"/>
      <c r="G432" s="428"/>
      <c r="H432" s="428"/>
      <c r="I432" s="226"/>
      <c r="J432" s="11" t="s">
        <v>43</v>
      </c>
      <c r="K432" s="12"/>
      <c r="L432" s="13" t="str">
        <f>IF(K432&gt;0,VLOOKUP(K432,男子登録情報!$J$2:$K$21,2,0),"")</f>
        <v/>
      </c>
      <c r="M432" s="260"/>
      <c r="N432" s="8" t="str">
        <f t="shared" si="176"/>
        <v/>
      </c>
      <c r="O432" s="15"/>
      <c r="P432" s="481"/>
      <c r="Q432" s="482"/>
      <c r="R432" s="483"/>
      <c r="S432" s="489"/>
      <c r="T432" s="489"/>
      <c r="U432" s="265"/>
      <c r="AJ432" s="238">
        <f t="shared" si="177"/>
        <v>0</v>
      </c>
      <c r="AK432" s="238" t="str">
        <f t="shared" si="178"/>
        <v>00000</v>
      </c>
    </row>
    <row r="433" spans="1:37" s="20" customFormat="1" ht="18" hidden="1" customHeight="1" thickTop="1" thickBot="1">
      <c r="A433" s="475">
        <v>139</v>
      </c>
      <c r="B433" s="484" t="s">
        <v>44</v>
      </c>
      <c r="C433" s="470"/>
      <c r="D433" s="470" t="str">
        <f>IF(C433&gt;0,VLOOKUP(C433,男子登録情報!$A$1:$H$1688,3,0),"")</f>
        <v/>
      </c>
      <c r="E433" s="470" t="str">
        <f>IF(C433&gt;0,VLOOKUP(C433,男子登録情報!$A$1:$H$1688,4,0),"")</f>
        <v/>
      </c>
      <c r="F433" s="41" t="str">
        <f>IF(C433&gt;0,VLOOKUP(C433,男子登録情報!$A$1:$H$1688,8,0),"")</f>
        <v/>
      </c>
      <c r="G433" s="426" t="e">
        <f>IF(F434&gt;0,VLOOKUP(F434,男子登録情報!$N$2:$O$48,2,0),"")</f>
        <v>#N/A</v>
      </c>
      <c r="H433" s="426" t="str">
        <f t="shared" ref="H433" si="188">IF(C433&gt;0,TEXT(C433,"100000000"),"")</f>
        <v/>
      </c>
      <c r="I433" s="225"/>
      <c r="J433" s="5" t="s">
        <v>39</v>
      </c>
      <c r="K433" s="6"/>
      <c r="L433" s="7" t="str">
        <f>IF(K433&gt;0,VLOOKUP(K433,男子登録情報!$J$1:$K$21,2,0),"")</f>
        <v/>
      </c>
      <c r="M433" s="408"/>
      <c r="N433" s="8" t="str">
        <f t="shared" si="176"/>
        <v/>
      </c>
      <c r="O433" s="9"/>
      <c r="P433" s="472"/>
      <c r="Q433" s="473"/>
      <c r="R433" s="474"/>
      <c r="S433" s="487"/>
      <c r="T433" s="487"/>
      <c r="U433" s="265"/>
      <c r="AJ433" s="238">
        <f t="shared" si="177"/>
        <v>0</v>
      </c>
      <c r="AK433" s="238" t="str">
        <f t="shared" si="178"/>
        <v>00000</v>
      </c>
    </row>
    <row r="434" spans="1:37" s="20" customFormat="1" ht="18" hidden="1" customHeight="1" thickBot="1">
      <c r="A434" s="476"/>
      <c r="B434" s="485"/>
      <c r="C434" s="471"/>
      <c r="D434" s="471"/>
      <c r="E434" s="471"/>
      <c r="F434" s="42" t="str">
        <f>IF(C433&gt;0,VLOOKUP(C433,男子登録情報!$A$1:$H$1688,5,0),"")</f>
        <v/>
      </c>
      <c r="G434" s="427"/>
      <c r="H434" s="427"/>
      <c r="I434" s="225"/>
      <c r="J434" s="10" t="s">
        <v>41</v>
      </c>
      <c r="K434" s="6"/>
      <c r="L434" s="7" t="str">
        <f>IF(K434&gt;0,VLOOKUP(K434,男子登録情報!$J$2:$K$21,2,0),"")</f>
        <v/>
      </c>
      <c r="M434" s="490"/>
      <c r="N434" s="8" t="str">
        <f t="shared" si="176"/>
        <v/>
      </c>
      <c r="O434" s="9"/>
      <c r="P434" s="478"/>
      <c r="Q434" s="479"/>
      <c r="R434" s="480"/>
      <c r="S434" s="488"/>
      <c r="T434" s="488"/>
      <c r="U434" s="265"/>
      <c r="AJ434" s="238">
        <f t="shared" si="177"/>
        <v>0</v>
      </c>
      <c r="AK434" s="238" t="str">
        <f t="shared" si="178"/>
        <v>00000</v>
      </c>
    </row>
    <row r="435" spans="1:37" s="20" customFormat="1" ht="18" hidden="1" customHeight="1" thickBot="1">
      <c r="A435" s="477"/>
      <c r="B435" s="486" t="s">
        <v>42</v>
      </c>
      <c r="C435" s="429"/>
      <c r="D435" s="43"/>
      <c r="E435" s="43"/>
      <c r="F435" s="44"/>
      <c r="G435" s="428"/>
      <c r="H435" s="428"/>
      <c r="I435" s="226"/>
      <c r="J435" s="11" t="s">
        <v>43</v>
      </c>
      <c r="K435" s="12"/>
      <c r="L435" s="13" t="str">
        <f>IF(K435&gt;0,VLOOKUP(K435,男子登録情報!$J$2:$K$21,2,0),"")</f>
        <v/>
      </c>
      <c r="M435" s="260"/>
      <c r="N435" s="8" t="str">
        <f t="shared" si="176"/>
        <v/>
      </c>
      <c r="O435" s="15"/>
      <c r="P435" s="481"/>
      <c r="Q435" s="482"/>
      <c r="R435" s="483"/>
      <c r="S435" s="489"/>
      <c r="T435" s="489"/>
      <c r="U435" s="265"/>
      <c r="AJ435" s="238">
        <f t="shared" si="177"/>
        <v>0</v>
      </c>
      <c r="AK435" s="238" t="str">
        <f t="shared" si="178"/>
        <v>00000</v>
      </c>
    </row>
    <row r="436" spans="1:37" s="20" customFormat="1" ht="18" hidden="1" customHeight="1" thickTop="1" thickBot="1">
      <c r="A436" s="475">
        <v>140</v>
      </c>
      <c r="B436" s="484" t="s">
        <v>44</v>
      </c>
      <c r="C436" s="470"/>
      <c r="D436" s="470" t="str">
        <f>IF(C436&gt;0,VLOOKUP(C436,男子登録情報!$A$1:$H$1688,3,0),"")</f>
        <v/>
      </c>
      <c r="E436" s="470" t="str">
        <f>IF(C436&gt;0,VLOOKUP(C436,男子登録情報!$A$1:$H$1688,4,0),"")</f>
        <v/>
      </c>
      <c r="F436" s="41" t="str">
        <f>IF(C436&gt;0,VLOOKUP(C436,男子登録情報!$A$1:$H$1688,8,0),"")</f>
        <v/>
      </c>
      <c r="G436" s="426" t="e">
        <f>IF(F437&gt;0,VLOOKUP(F437,男子登録情報!$N$2:$O$48,2,0),"")</f>
        <v>#N/A</v>
      </c>
      <c r="H436" s="426" t="str">
        <f t="shared" ref="H436" si="189">IF(C436&gt;0,TEXT(C436,"100000000"),"")</f>
        <v/>
      </c>
      <c r="I436" s="225"/>
      <c r="J436" s="5" t="s">
        <v>39</v>
      </c>
      <c r="K436" s="6"/>
      <c r="L436" s="7" t="str">
        <f>IF(K436&gt;0,VLOOKUP(K436,男子登録情報!$J$1:$K$21,2,0),"")</f>
        <v/>
      </c>
      <c r="M436" s="408"/>
      <c r="N436" s="8" t="str">
        <f t="shared" si="176"/>
        <v/>
      </c>
      <c r="O436" s="9"/>
      <c r="P436" s="472"/>
      <c r="Q436" s="473"/>
      <c r="R436" s="474"/>
      <c r="S436" s="487"/>
      <c r="T436" s="487"/>
      <c r="U436" s="265"/>
      <c r="AJ436" s="238">
        <f t="shared" si="177"/>
        <v>0</v>
      </c>
      <c r="AK436" s="238" t="str">
        <f t="shared" si="178"/>
        <v>00000</v>
      </c>
    </row>
    <row r="437" spans="1:37" s="20" customFormat="1" ht="18" hidden="1" customHeight="1" thickBot="1">
      <c r="A437" s="476"/>
      <c r="B437" s="485"/>
      <c r="C437" s="471"/>
      <c r="D437" s="471"/>
      <c r="E437" s="471"/>
      <c r="F437" s="42" t="str">
        <f>IF(C436&gt;0,VLOOKUP(C436,男子登録情報!$A$1:$H$1688,5,0),"")</f>
        <v/>
      </c>
      <c r="G437" s="427"/>
      <c r="H437" s="427"/>
      <c r="I437" s="225"/>
      <c r="J437" s="10" t="s">
        <v>41</v>
      </c>
      <c r="K437" s="6"/>
      <c r="L437" s="7" t="str">
        <f>IF(K437&gt;0,VLOOKUP(K437,男子登録情報!$J$2:$K$21,2,0),"")</f>
        <v/>
      </c>
      <c r="M437" s="490"/>
      <c r="N437" s="8" t="str">
        <f t="shared" si="176"/>
        <v/>
      </c>
      <c r="O437" s="9"/>
      <c r="P437" s="478"/>
      <c r="Q437" s="479"/>
      <c r="R437" s="480"/>
      <c r="S437" s="488"/>
      <c r="T437" s="488"/>
      <c r="U437" s="265"/>
      <c r="AJ437" s="238">
        <f t="shared" si="177"/>
        <v>0</v>
      </c>
      <c r="AK437" s="238" t="str">
        <f t="shared" si="178"/>
        <v>00000</v>
      </c>
    </row>
    <row r="438" spans="1:37" s="20" customFormat="1" ht="18" hidden="1" customHeight="1" thickBot="1">
      <c r="A438" s="477"/>
      <c r="B438" s="486" t="s">
        <v>42</v>
      </c>
      <c r="C438" s="429"/>
      <c r="D438" s="43"/>
      <c r="E438" s="43"/>
      <c r="F438" s="44"/>
      <c r="G438" s="428"/>
      <c r="H438" s="428"/>
      <c r="I438" s="226"/>
      <c r="J438" s="11" t="s">
        <v>43</v>
      </c>
      <c r="K438" s="12"/>
      <c r="L438" s="13" t="str">
        <f>IF(K438&gt;0,VLOOKUP(K438,男子登録情報!$J$2:$K$21,2,0),"")</f>
        <v/>
      </c>
      <c r="M438" s="260"/>
      <c r="N438" s="8" t="str">
        <f t="shared" si="176"/>
        <v/>
      </c>
      <c r="O438" s="15"/>
      <c r="P438" s="481"/>
      <c r="Q438" s="482"/>
      <c r="R438" s="483"/>
      <c r="S438" s="489"/>
      <c r="T438" s="489"/>
      <c r="U438" s="265"/>
      <c r="AJ438" s="238">
        <f t="shared" si="177"/>
        <v>0</v>
      </c>
      <c r="AK438" s="238" t="str">
        <f t="shared" si="178"/>
        <v>00000</v>
      </c>
    </row>
    <row r="439" spans="1:37" s="20" customFormat="1" ht="18" hidden="1" customHeight="1" thickTop="1" thickBot="1">
      <c r="A439" s="475">
        <v>141</v>
      </c>
      <c r="B439" s="484" t="s">
        <v>44</v>
      </c>
      <c r="C439" s="470"/>
      <c r="D439" s="470" t="str">
        <f>IF(C439&gt;0,VLOOKUP(C439,男子登録情報!$A$1:$H$1688,3,0),"")</f>
        <v/>
      </c>
      <c r="E439" s="470" t="str">
        <f>IF(C439&gt;0,VLOOKUP(C439,男子登録情報!$A$1:$H$1688,4,0),"")</f>
        <v/>
      </c>
      <c r="F439" s="41" t="str">
        <f>IF(C439&gt;0,VLOOKUP(C439,男子登録情報!$A$1:$H$1688,8,0),"")</f>
        <v/>
      </c>
      <c r="G439" s="426" t="e">
        <f>IF(F440&gt;0,VLOOKUP(F440,男子登録情報!$N$2:$O$48,2,0),"")</f>
        <v>#N/A</v>
      </c>
      <c r="H439" s="426" t="str">
        <f t="shared" ref="H439" si="190">IF(C439&gt;0,TEXT(C439,"100000000"),"")</f>
        <v/>
      </c>
      <c r="I439" s="225"/>
      <c r="J439" s="5" t="s">
        <v>39</v>
      </c>
      <c r="K439" s="6"/>
      <c r="L439" s="7" t="str">
        <f>IF(K439&gt;0,VLOOKUP(K439,男子登録情報!$J$1:$K$21,2,0),"")</f>
        <v/>
      </c>
      <c r="M439" s="408"/>
      <c r="N439" s="8" t="str">
        <f t="shared" si="176"/>
        <v/>
      </c>
      <c r="O439" s="9"/>
      <c r="P439" s="472"/>
      <c r="Q439" s="473"/>
      <c r="R439" s="474"/>
      <c r="S439" s="487"/>
      <c r="T439" s="487"/>
      <c r="U439" s="265"/>
      <c r="AJ439" s="238">
        <f t="shared" si="177"/>
        <v>0</v>
      </c>
      <c r="AK439" s="238" t="str">
        <f t="shared" si="178"/>
        <v>00000</v>
      </c>
    </row>
    <row r="440" spans="1:37" s="20" customFormat="1" ht="18" hidden="1" customHeight="1" thickBot="1">
      <c r="A440" s="476"/>
      <c r="B440" s="485"/>
      <c r="C440" s="471"/>
      <c r="D440" s="471"/>
      <c r="E440" s="471"/>
      <c r="F440" s="42" t="str">
        <f>IF(C439&gt;0,VLOOKUP(C439,男子登録情報!$A$1:$H$1688,5,0),"")</f>
        <v/>
      </c>
      <c r="G440" s="427"/>
      <c r="H440" s="427"/>
      <c r="I440" s="225"/>
      <c r="J440" s="10" t="s">
        <v>41</v>
      </c>
      <c r="K440" s="6"/>
      <c r="L440" s="7" t="str">
        <f>IF(K440&gt;0,VLOOKUP(K440,男子登録情報!$J$2:$K$21,2,0),"")</f>
        <v/>
      </c>
      <c r="M440" s="490"/>
      <c r="N440" s="8" t="str">
        <f t="shared" si="176"/>
        <v/>
      </c>
      <c r="O440" s="9"/>
      <c r="P440" s="478"/>
      <c r="Q440" s="479"/>
      <c r="R440" s="480"/>
      <c r="S440" s="488"/>
      <c r="T440" s="488"/>
      <c r="U440" s="265"/>
      <c r="AJ440" s="238">
        <f t="shared" si="177"/>
        <v>0</v>
      </c>
      <c r="AK440" s="238" t="str">
        <f t="shared" si="178"/>
        <v>00000</v>
      </c>
    </row>
    <row r="441" spans="1:37" s="20" customFormat="1" ht="18" hidden="1" customHeight="1" thickBot="1">
      <c r="A441" s="477"/>
      <c r="B441" s="486" t="s">
        <v>42</v>
      </c>
      <c r="C441" s="429"/>
      <c r="D441" s="43"/>
      <c r="E441" s="43"/>
      <c r="F441" s="44"/>
      <c r="G441" s="428"/>
      <c r="H441" s="428"/>
      <c r="I441" s="226"/>
      <c r="J441" s="11" t="s">
        <v>43</v>
      </c>
      <c r="K441" s="12"/>
      <c r="L441" s="13" t="str">
        <f>IF(K441&gt;0,VLOOKUP(K441,男子登録情報!$J$2:$K$21,2,0),"")</f>
        <v/>
      </c>
      <c r="M441" s="260"/>
      <c r="N441" s="8" t="str">
        <f t="shared" si="176"/>
        <v/>
      </c>
      <c r="O441" s="15"/>
      <c r="P441" s="481"/>
      <c r="Q441" s="482"/>
      <c r="R441" s="483"/>
      <c r="S441" s="489"/>
      <c r="T441" s="489"/>
      <c r="U441" s="265"/>
      <c r="AJ441" s="238">
        <f t="shared" si="177"/>
        <v>0</v>
      </c>
      <c r="AK441" s="238" t="str">
        <f t="shared" si="178"/>
        <v>00000</v>
      </c>
    </row>
    <row r="442" spans="1:37" s="20" customFormat="1" ht="18" hidden="1" customHeight="1" thickTop="1" thickBot="1">
      <c r="A442" s="475">
        <v>142</v>
      </c>
      <c r="B442" s="484" t="s">
        <v>44</v>
      </c>
      <c r="C442" s="470"/>
      <c r="D442" s="470" t="str">
        <f>IF(C442&gt;0,VLOOKUP(C442,男子登録情報!$A$1:$H$1688,3,0),"")</f>
        <v/>
      </c>
      <c r="E442" s="470" t="str">
        <f>IF(C442&gt;0,VLOOKUP(C442,男子登録情報!$A$1:$H$1688,4,0),"")</f>
        <v/>
      </c>
      <c r="F442" s="41" t="str">
        <f>IF(C442&gt;0,VLOOKUP(C442,男子登録情報!$A$1:$H$1688,8,0),"")</f>
        <v/>
      </c>
      <c r="G442" s="426" t="e">
        <f>IF(F443&gt;0,VLOOKUP(F443,男子登録情報!$N$2:$O$48,2,0),"")</f>
        <v>#N/A</v>
      </c>
      <c r="H442" s="426" t="str">
        <f t="shared" ref="H442" si="191">IF(C442&gt;0,TEXT(C442,"100000000"),"")</f>
        <v/>
      </c>
      <c r="I442" s="225"/>
      <c r="J442" s="5" t="s">
        <v>39</v>
      </c>
      <c r="K442" s="6"/>
      <c r="L442" s="7" t="str">
        <f>IF(K442&gt;0,VLOOKUP(K442,男子登録情報!$J$1:$K$21,2,0),"")</f>
        <v/>
      </c>
      <c r="M442" s="408"/>
      <c r="N442" s="8" t="str">
        <f t="shared" si="176"/>
        <v/>
      </c>
      <c r="O442" s="9"/>
      <c r="P442" s="472"/>
      <c r="Q442" s="473"/>
      <c r="R442" s="474"/>
      <c r="S442" s="487"/>
      <c r="T442" s="487"/>
      <c r="U442" s="265"/>
      <c r="AJ442" s="238">
        <f t="shared" si="177"/>
        <v>0</v>
      </c>
      <c r="AK442" s="238" t="str">
        <f t="shared" si="178"/>
        <v>00000</v>
      </c>
    </row>
    <row r="443" spans="1:37" s="20" customFormat="1" ht="18" hidden="1" customHeight="1" thickBot="1">
      <c r="A443" s="476"/>
      <c r="B443" s="485"/>
      <c r="C443" s="471"/>
      <c r="D443" s="471"/>
      <c r="E443" s="471"/>
      <c r="F443" s="42" t="str">
        <f>IF(C442&gt;0,VLOOKUP(C442,男子登録情報!$A$1:$H$1688,5,0),"")</f>
        <v/>
      </c>
      <c r="G443" s="427"/>
      <c r="H443" s="427"/>
      <c r="I443" s="225"/>
      <c r="J443" s="10" t="s">
        <v>41</v>
      </c>
      <c r="K443" s="6"/>
      <c r="L443" s="7" t="str">
        <f>IF(K443&gt;0,VLOOKUP(K443,男子登録情報!$J$2:$K$21,2,0),"")</f>
        <v/>
      </c>
      <c r="M443" s="490"/>
      <c r="N443" s="8" t="str">
        <f t="shared" si="176"/>
        <v/>
      </c>
      <c r="O443" s="9"/>
      <c r="P443" s="478"/>
      <c r="Q443" s="479"/>
      <c r="R443" s="480"/>
      <c r="S443" s="488"/>
      <c r="T443" s="488"/>
      <c r="U443" s="265"/>
      <c r="AJ443" s="238">
        <f t="shared" si="177"/>
        <v>0</v>
      </c>
      <c r="AK443" s="238" t="str">
        <f t="shared" si="178"/>
        <v>00000</v>
      </c>
    </row>
    <row r="444" spans="1:37" s="20" customFormat="1" ht="18" hidden="1" customHeight="1" thickBot="1">
      <c r="A444" s="477"/>
      <c r="B444" s="486" t="s">
        <v>42</v>
      </c>
      <c r="C444" s="429"/>
      <c r="D444" s="43"/>
      <c r="E444" s="43"/>
      <c r="F444" s="44"/>
      <c r="G444" s="428"/>
      <c r="H444" s="428"/>
      <c r="I444" s="226"/>
      <c r="J444" s="11" t="s">
        <v>43</v>
      </c>
      <c r="K444" s="12"/>
      <c r="L444" s="13" t="str">
        <f>IF(K444&gt;0,VLOOKUP(K444,男子登録情報!$J$2:$K$21,2,0),"")</f>
        <v/>
      </c>
      <c r="M444" s="260"/>
      <c r="N444" s="8" t="str">
        <f t="shared" si="176"/>
        <v/>
      </c>
      <c r="O444" s="15"/>
      <c r="P444" s="481"/>
      <c r="Q444" s="482"/>
      <c r="R444" s="483"/>
      <c r="S444" s="489"/>
      <c r="T444" s="489"/>
      <c r="U444" s="265"/>
      <c r="AJ444" s="238">
        <f t="shared" si="177"/>
        <v>0</v>
      </c>
      <c r="AK444" s="238" t="str">
        <f t="shared" si="178"/>
        <v>00000</v>
      </c>
    </row>
    <row r="445" spans="1:37" s="20" customFormat="1" ht="18" hidden="1" customHeight="1" thickTop="1" thickBot="1">
      <c r="A445" s="475">
        <v>143</v>
      </c>
      <c r="B445" s="484" t="s">
        <v>44</v>
      </c>
      <c r="C445" s="470"/>
      <c r="D445" s="470" t="str">
        <f>IF(C445&gt;0,VLOOKUP(C445,男子登録情報!$A$1:$H$1688,3,0),"")</f>
        <v/>
      </c>
      <c r="E445" s="470" t="str">
        <f>IF(C445&gt;0,VLOOKUP(C445,男子登録情報!$A$1:$H$1688,4,0),"")</f>
        <v/>
      </c>
      <c r="F445" s="41" t="str">
        <f>IF(C445&gt;0,VLOOKUP(C445,男子登録情報!$A$1:$H$1688,8,0),"")</f>
        <v/>
      </c>
      <c r="G445" s="426" t="e">
        <f>IF(F446&gt;0,VLOOKUP(F446,男子登録情報!$N$2:$O$48,2,0),"")</f>
        <v>#N/A</v>
      </c>
      <c r="H445" s="426" t="str">
        <f t="shared" ref="H445" si="192">IF(C445&gt;0,TEXT(C445,"100000000"),"")</f>
        <v/>
      </c>
      <c r="I445" s="225"/>
      <c r="J445" s="5" t="s">
        <v>39</v>
      </c>
      <c r="K445" s="6"/>
      <c r="L445" s="7" t="str">
        <f>IF(K445&gt;0,VLOOKUP(K445,男子登録情報!$J$1:$K$21,2,0),"")</f>
        <v/>
      </c>
      <c r="M445" s="408"/>
      <c r="N445" s="8" t="str">
        <f t="shared" si="176"/>
        <v/>
      </c>
      <c r="O445" s="9"/>
      <c r="P445" s="472"/>
      <c r="Q445" s="473"/>
      <c r="R445" s="474"/>
      <c r="S445" s="487"/>
      <c r="T445" s="487"/>
      <c r="U445" s="265"/>
      <c r="AJ445" s="238">
        <f t="shared" si="177"/>
        <v>0</v>
      </c>
      <c r="AK445" s="238" t="str">
        <f t="shared" si="178"/>
        <v>00000</v>
      </c>
    </row>
    <row r="446" spans="1:37" s="20" customFormat="1" ht="18" hidden="1" customHeight="1" thickBot="1">
      <c r="A446" s="476"/>
      <c r="B446" s="485"/>
      <c r="C446" s="471"/>
      <c r="D446" s="471"/>
      <c r="E446" s="471"/>
      <c r="F446" s="42" t="str">
        <f>IF(C445&gt;0,VLOOKUP(C445,男子登録情報!$A$1:$H$1688,5,0),"")</f>
        <v/>
      </c>
      <c r="G446" s="427"/>
      <c r="H446" s="427"/>
      <c r="I446" s="225"/>
      <c r="J446" s="10" t="s">
        <v>41</v>
      </c>
      <c r="K446" s="6"/>
      <c r="L446" s="7" t="str">
        <f>IF(K446&gt;0,VLOOKUP(K446,男子登録情報!$J$2:$K$21,2,0),"")</f>
        <v/>
      </c>
      <c r="M446" s="490"/>
      <c r="N446" s="8" t="str">
        <f t="shared" si="176"/>
        <v/>
      </c>
      <c r="O446" s="9"/>
      <c r="P446" s="478"/>
      <c r="Q446" s="479"/>
      <c r="R446" s="480"/>
      <c r="S446" s="488"/>
      <c r="T446" s="488"/>
      <c r="U446" s="265"/>
      <c r="AJ446" s="238">
        <f t="shared" si="177"/>
        <v>0</v>
      </c>
      <c r="AK446" s="238" t="str">
        <f t="shared" si="178"/>
        <v>00000</v>
      </c>
    </row>
    <row r="447" spans="1:37" s="20" customFormat="1" ht="18" hidden="1" customHeight="1" thickBot="1">
      <c r="A447" s="477"/>
      <c r="B447" s="486" t="s">
        <v>42</v>
      </c>
      <c r="C447" s="429"/>
      <c r="D447" s="43"/>
      <c r="E447" s="43"/>
      <c r="F447" s="44"/>
      <c r="G447" s="428"/>
      <c r="H447" s="428"/>
      <c r="I447" s="226"/>
      <c r="J447" s="11" t="s">
        <v>43</v>
      </c>
      <c r="K447" s="12"/>
      <c r="L447" s="13" t="str">
        <f>IF(K447&gt;0,VLOOKUP(K447,男子登録情報!$J$2:$K$21,2,0),"")</f>
        <v/>
      </c>
      <c r="M447" s="260"/>
      <c r="N447" s="8" t="str">
        <f t="shared" si="176"/>
        <v/>
      </c>
      <c r="O447" s="15"/>
      <c r="P447" s="481"/>
      <c r="Q447" s="482"/>
      <c r="R447" s="483"/>
      <c r="S447" s="489"/>
      <c r="T447" s="489"/>
      <c r="U447" s="265"/>
      <c r="AJ447" s="238">
        <f t="shared" si="177"/>
        <v>0</v>
      </c>
      <c r="AK447" s="238" t="str">
        <f t="shared" si="178"/>
        <v>00000</v>
      </c>
    </row>
    <row r="448" spans="1:37" s="20" customFormat="1" ht="18" hidden="1" customHeight="1" thickTop="1" thickBot="1">
      <c r="A448" s="475">
        <v>144</v>
      </c>
      <c r="B448" s="484" t="s">
        <v>44</v>
      </c>
      <c r="C448" s="470"/>
      <c r="D448" s="470" t="str">
        <f>IF(C448&gt;0,VLOOKUP(C448,男子登録情報!$A$1:$H$1688,3,0),"")</f>
        <v/>
      </c>
      <c r="E448" s="470" t="str">
        <f>IF(C448&gt;0,VLOOKUP(C448,男子登録情報!$A$1:$H$1688,4,0),"")</f>
        <v/>
      </c>
      <c r="F448" s="41" t="str">
        <f>IF(C448&gt;0,VLOOKUP(C448,男子登録情報!$A$1:$H$1688,8,0),"")</f>
        <v/>
      </c>
      <c r="G448" s="426" t="e">
        <f>IF(F449&gt;0,VLOOKUP(F449,男子登録情報!$N$2:$O$48,2,0),"")</f>
        <v>#N/A</v>
      </c>
      <c r="H448" s="426" t="str">
        <f t="shared" ref="H448" si="193">IF(C448&gt;0,TEXT(C448,"100000000"),"")</f>
        <v/>
      </c>
      <c r="I448" s="225"/>
      <c r="J448" s="5" t="s">
        <v>39</v>
      </c>
      <c r="K448" s="6"/>
      <c r="L448" s="7" t="str">
        <f>IF(K448&gt;0,VLOOKUP(K448,男子登録情報!$J$1:$K$21,2,0),"")</f>
        <v/>
      </c>
      <c r="M448" s="408"/>
      <c r="N448" s="8" t="str">
        <f t="shared" si="176"/>
        <v/>
      </c>
      <c r="O448" s="9"/>
      <c r="P448" s="472"/>
      <c r="Q448" s="473"/>
      <c r="R448" s="474"/>
      <c r="S448" s="487"/>
      <c r="T448" s="487"/>
      <c r="U448" s="265"/>
      <c r="AJ448" s="238">
        <f t="shared" si="177"/>
        <v>0</v>
      </c>
      <c r="AK448" s="238" t="str">
        <f t="shared" si="178"/>
        <v>00000</v>
      </c>
    </row>
    <row r="449" spans="1:37" s="20" customFormat="1" ht="18" hidden="1" customHeight="1" thickBot="1">
      <c r="A449" s="476"/>
      <c r="B449" s="485"/>
      <c r="C449" s="471"/>
      <c r="D449" s="471"/>
      <c r="E449" s="471"/>
      <c r="F449" s="42" t="str">
        <f>IF(C448&gt;0,VLOOKUP(C448,男子登録情報!$A$1:$H$1688,5,0),"")</f>
        <v/>
      </c>
      <c r="G449" s="427"/>
      <c r="H449" s="427"/>
      <c r="I449" s="225"/>
      <c r="J449" s="10" t="s">
        <v>41</v>
      </c>
      <c r="K449" s="6"/>
      <c r="L449" s="7" t="str">
        <f>IF(K449&gt;0,VLOOKUP(K449,男子登録情報!$J$2:$K$21,2,0),"")</f>
        <v/>
      </c>
      <c r="M449" s="490"/>
      <c r="N449" s="8" t="str">
        <f t="shared" si="176"/>
        <v/>
      </c>
      <c r="O449" s="9"/>
      <c r="P449" s="478"/>
      <c r="Q449" s="479"/>
      <c r="R449" s="480"/>
      <c r="S449" s="488"/>
      <c r="T449" s="488"/>
      <c r="U449" s="265"/>
      <c r="AJ449" s="238">
        <f t="shared" si="177"/>
        <v>0</v>
      </c>
      <c r="AK449" s="238" t="str">
        <f t="shared" si="178"/>
        <v>00000</v>
      </c>
    </row>
    <row r="450" spans="1:37" s="20" customFormat="1" ht="18" hidden="1" customHeight="1" thickBot="1">
      <c r="A450" s="477"/>
      <c r="B450" s="486" t="s">
        <v>42</v>
      </c>
      <c r="C450" s="429"/>
      <c r="D450" s="43"/>
      <c r="E450" s="43"/>
      <c r="F450" s="44"/>
      <c r="G450" s="428"/>
      <c r="H450" s="428"/>
      <c r="I450" s="226"/>
      <c r="J450" s="11" t="s">
        <v>43</v>
      </c>
      <c r="K450" s="12"/>
      <c r="L450" s="13" t="str">
        <f>IF(K450&gt;0,VLOOKUP(K450,男子登録情報!$J$2:$K$21,2,0),"")</f>
        <v/>
      </c>
      <c r="M450" s="260"/>
      <c r="N450" s="8" t="str">
        <f t="shared" si="176"/>
        <v/>
      </c>
      <c r="O450" s="15"/>
      <c r="P450" s="481"/>
      <c r="Q450" s="482"/>
      <c r="R450" s="483"/>
      <c r="S450" s="489"/>
      <c r="T450" s="489"/>
      <c r="U450" s="265"/>
      <c r="AJ450" s="238">
        <f t="shared" si="177"/>
        <v>0</v>
      </c>
      <c r="AK450" s="238" t="str">
        <f t="shared" si="178"/>
        <v>00000</v>
      </c>
    </row>
    <row r="451" spans="1:37" s="20" customFormat="1" ht="18" hidden="1" customHeight="1" thickTop="1" thickBot="1">
      <c r="A451" s="475">
        <v>145</v>
      </c>
      <c r="B451" s="484" t="s">
        <v>44</v>
      </c>
      <c r="C451" s="470"/>
      <c r="D451" s="470" t="str">
        <f>IF(C451&gt;0,VLOOKUP(C451,男子登録情報!$A$1:$H$1688,3,0),"")</f>
        <v/>
      </c>
      <c r="E451" s="470" t="str">
        <f>IF(C451&gt;0,VLOOKUP(C451,男子登録情報!$A$1:$H$1688,4,0),"")</f>
        <v/>
      </c>
      <c r="F451" s="41" t="str">
        <f>IF(C451&gt;0,VLOOKUP(C451,男子登録情報!$A$1:$H$1688,8,0),"")</f>
        <v/>
      </c>
      <c r="G451" s="426" t="e">
        <f>IF(F452&gt;0,VLOOKUP(F452,男子登録情報!$N$2:$O$48,2,0),"")</f>
        <v>#N/A</v>
      </c>
      <c r="H451" s="426" t="str">
        <f t="shared" ref="H451" si="194">IF(C451&gt;0,TEXT(C451,"100000000"),"")</f>
        <v/>
      </c>
      <c r="I451" s="225"/>
      <c r="J451" s="5" t="s">
        <v>39</v>
      </c>
      <c r="K451" s="6"/>
      <c r="L451" s="7" t="str">
        <f>IF(K451&gt;0,VLOOKUP(K451,男子登録情報!$J$1:$K$21,2,0),"")</f>
        <v/>
      </c>
      <c r="M451" s="408"/>
      <c r="N451" s="8" t="str">
        <f t="shared" si="176"/>
        <v/>
      </c>
      <c r="O451" s="9"/>
      <c r="P451" s="472"/>
      <c r="Q451" s="473"/>
      <c r="R451" s="474"/>
      <c r="S451" s="487"/>
      <c r="T451" s="487"/>
      <c r="U451" s="265"/>
      <c r="AJ451" s="238">
        <f t="shared" si="177"/>
        <v>0</v>
      </c>
      <c r="AK451" s="238" t="str">
        <f t="shared" si="178"/>
        <v>00000</v>
      </c>
    </row>
    <row r="452" spans="1:37" s="20" customFormat="1" ht="18" hidden="1" customHeight="1" thickBot="1">
      <c r="A452" s="476"/>
      <c r="B452" s="485"/>
      <c r="C452" s="471"/>
      <c r="D452" s="471"/>
      <c r="E452" s="471"/>
      <c r="F452" s="42" t="str">
        <f>IF(C451&gt;0,VLOOKUP(C451,男子登録情報!$A$1:$H$1688,5,0),"")</f>
        <v/>
      </c>
      <c r="G452" s="427"/>
      <c r="H452" s="427"/>
      <c r="I452" s="225"/>
      <c r="J452" s="10" t="s">
        <v>41</v>
      </c>
      <c r="K452" s="6"/>
      <c r="L452" s="7" t="str">
        <f>IF(K452&gt;0,VLOOKUP(K452,男子登録情報!$J$2:$K$21,2,0),"")</f>
        <v/>
      </c>
      <c r="M452" s="490"/>
      <c r="N452" s="8" t="str">
        <f t="shared" si="176"/>
        <v/>
      </c>
      <c r="O452" s="9"/>
      <c r="P452" s="478"/>
      <c r="Q452" s="479"/>
      <c r="R452" s="480"/>
      <c r="S452" s="488"/>
      <c r="T452" s="488"/>
      <c r="U452" s="265"/>
      <c r="AJ452" s="238">
        <f t="shared" si="177"/>
        <v>0</v>
      </c>
      <c r="AK452" s="238" t="str">
        <f t="shared" si="178"/>
        <v>00000</v>
      </c>
    </row>
    <row r="453" spans="1:37" s="20" customFormat="1" ht="18" hidden="1" customHeight="1" thickBot="1">
      <c r="A453" s="477"/>
      <c r="B453" s="486" t="s">
        <v>42</v>
      </c>
      <c r="C453" s="429"/>
      <c r="D453" s="43"/>
      <c r="E453" s="43"/>
      <c r="F453" s="44"/>
      <c r="G453" s="428"/>
      <c r="H453" s="428"/>
      <c r="I453" s="226"/>
      <c r="J453" s="11" t="s">
        <v>43</v>
      </c>
      <c r="K453" s="12"/>
      <c r="L453" s="13" t="str">
        <f>IF(K453&gt;0,VLOOKUP(K453,男子登録情報!$J$2:$K$21,2,0),"")</f>
        <v/>
      </c>
      <c r="M453" s="260"/>
      <c r="N453" s="8" t="str">
        <f t="shared" si="176"/>
        <v/>
      </c>
      <c r="O453" s="15"/>
      <c r="P453" s="481"/>
      <c r="Q453" s="482"/>
      <c r="R453" s="483"/>
      <c r="S453" s="489"/>
      <c r="T453" s="489"/>
      <c r="U453" s="265"/>
      <c r="AJ453" s="238">
        <f t="shared" si="177"/>
        <v>0</v>
      </c>
      <c r="AK453" s="238" t="str">
        <f t="shared" si="178"/>
        <v>00000</v>
      </c>
    </row>
    <row r="454" spans="1:37" s="20" customFormat="1" ht="18" hidden="1" customHeight="1" thickTop="1" thickBot="1">
      <c r="A454" s="475">
        <v>146</v>
      </c>
      <c r="B454" s="484" t="s">
        <v>44</v>
      </c>
      <c r="C454" s="470"/>
      <c r="D454" s="470" t="str">
        <f>IF(C454&gt;0,VLOOKUP(C454,男子登録情報!$A$1:$H$1688,3,0),"")</f>
        <v/>
      </c>
      <c r="E454" s="470" t="str">
        <f>IF(C454&gt;0,VLOOKUP(C454,男子登録情報!$A$1:$H$1688,4,0),"")</f>
        <v/>
      </c>
      <c r="F454" s="41" t="str">
        <f>IF(C454&gt;0,VLOOKUP(C454,男子登録情報!$A$1:$H$1688,8,0),"")</f>
        <v/>
      </c>
      <c r="G454" s="426" t="e">
        <f>IF(F455&gt;0,VLOOKUP(F455,男子登録情報!$N$2:$O$48,2,0),"")</f>
        <v>#N/A</v>
      </c>
      <c r="H454" s="426" t="str">
        <f t="shared" ref="H454" si="195">IF(C454&gt;0,TEXT(C454,"100000000"),"")</f>
        <v/>
      </c>
      <c r="I454" s="225"/>
      <c r="J454" s="5" t="s">
        <v>39</v>
      </c>
      <c r="K454" s="6"/>
      <c r="L454" s="7" t="str">
        <f>IF(K454&gt;0,VLOOKUP(K454,男子登録情報!$J$1:$K$21,2,0),"")</f>
        <v/>
      </c>
      <c r="M454" s="408"/>
      <c r="N454" s="8" t="str">
        <f t="shared" si="176"/>
        <v/>
      </c>
      <c r="O454" s="9"/>
      <c r="P454" s="472"/>
      <c r="Q454" s="473"/>
      <c r="R454" s="474"/>
      <c r="S454" s="487"/>
      <c r="T454" s="487"/>
      <c r="U454" s="265"/>
      <c r="AJ454" s="238">
        <f t="shared" si="177"/>
        <v>0</v>
      </c>
      <c r="AK454" s="238" t="str">
        <f t="shared" si="178"/>
        <v>00000</v>
      </c>
    </row>
    <row r="455" spans="1:37" s="20" customFormat="1" ht="18" hidden="1" customHeight="1" thickBot="1">
      <c r="A455" s="476"/>
      <c r="B455" s="485"/>
      <c r="C455" s="471"/>
      <c r="D455" s="471"/>
      <c r="E455" s="471"/>
      <c r="F455" s="42" t="str">
        <f>IF(C454&gt;0,VLOOKUP(C454,男子登録情報!$A$1:$H$1688,5,0),"")</f>
        <v/>
      </c>
      <c r="G455" s="427"/>
      <c r="H455" s="427"/>
      <c r="I455" s="225"/>
      <c r="J455" s="10" t="s">
        <v>41</v>
      </c>
      <c r="K455" s="6"/>
      <c r="L455" s="7" t="str">
        <f>IF(K455&gt;0,VLOOKUP(K455,男子登録情報!$J$2:$K$21,2,0),"")</f>
        <v/>
      </c>
      <c r="M455" s="490"/>
      <c r="N455" s="8" t="str">
        <f t="shared" si="176"/>
        <v/>
      </c>
      <c r="O455" s="9"/>
      <c r="P455" s="478"/>
      <c r="Q455" s="479"/>
      <c r="R455" s="480"/>
      <c r="S455" s="488"/>
      <c r="T455" s="488"/>
      <c r="U455" s="265"/>
      <c r="AJ455" s="238">
        <f t="shared" si="177"/>
        <v>0</v>
      </c>
      <c r="AK455" s="238" t="str">
        <f t="shared" si="178"/>
        <v>00000</v>
      </c>
    </row>
    <row r="456" spans="1:37" s="20" customFormat="1" ht="18" hidden="1" customHeight="1" thickBot="1">
      <c r="A456" s="477"/>
      <c r="B456" s="486" t="s">
        <v>42</v>
      </c>
      <c r="C456" s="429"/>
      <c r="D456" s="43"/>
      <c r="E456" s="43"/>
      <c r="F456" s="44"/>
      <c r="G456" s="428"/>
      <c r="H456" s="428"/>
      <c r="I456" s="226"/>
      <c r="J456" s="11" t="s">
        <v>43</v>
      </c>
      <c r="K456" s="12"/>
      <c r="L456" s="13" t="str">
        <f>IF(K456&gt;0,VLOOKUP(K456,男子登録情報!$J$2:$K$21,2,0),"")</f>
        <v/>
      </c>
      <c r="M456" s="260"/>
      <c r="N456" s="8" t="str">
        <f t="shared" si="176"/>
        <v/>
      </c>
      <c r="O456" s="15"/>
      <c r="P456" s="481"/>
      <c r="Q456" s="482"/>
      <c r="R456" s="483"/>
      <c r="S456" s="489"/>
      <c r="T456" s="489"/>
      <c r="U456" s="265"/>
      <c r="AJ456" s="238">
        <f t="shared" si="177"/>
        <v>0</v>
      </c>
      <c r="AK456" s="238" t="str">
        <f t="shared" si="178"/>
        <v>00000</v>
      </c>
    </row>
    <row r="457" spans="1:37" s="20" customFormat="1" ht="18" hidden="1" customHeight="1" thickTop="1" thickBot="1">
      <c r="A457" s="475">
        <v>147</v>
      </c>
      <c r="B457" s="484" t="s">
        <v>44</v>
      </c>
      <c r="C457" s="470"/>
      <c r="D457" s="470" t="str">
        <f>IF(C457&gt;0,VLOOKUP(C457,男子登録情報!$A$1:$H$1688,3,0),"")</f>
        <v/>
      </c>
      <c r="E457" s="470" t="str">
        <f>IF(C457&gt;0,VLOOKUP(C457,男子登録情報!$A$1:$H$1688,4,0),"")</f>
        <v/>
      </c>
      <c r="F457" s="41" t="str">
        <f>IF(C457&gt;0,VLOOKUP(C457,男子登録情報!$A$1:$H$1688,8,0),"")</f>
        <v/>
      </c>
      <c r="G457" s="426" t="e">
        <f>IF(F458&gt;0,VLOOKUP(F458,男子登録情報!$N$2:$O$48,2,0),"")</f>
        <v>#N/A</v>
      </c>
      <c r="H457" s="426" t="str">
        <f t="shared" ref="H457" si="196">IF(C457&gt;0,TEXT(C457,"100000000"),"")</f>
        <v/>
      </c>
      <c r="I457" s="225"/>
      <c r="J457" s="5" t="s">
        <v>39</v>
      </c>
      <c r="K457" s="6"/>
      <c r="L457" s="7" t="str">
        <f>IF(K457&gt;0,VLOOKUP(K457,男子登録情報!$J$1:$K$21,2,0),"")</f>
        <v/>
      </c>
      <c r="M457" s="408"/>
      <c r="N457" s="8" t="str">
        <f t="shared" si="176"/>
        <v/>
      </c>
      <c r="O457" s="9"/>
      <c r="P457" s="472"/>
      <c r="Q457" s="473"/>
      <c r="R457" s="474"/>
      <c r="S457" s="487"/>
      <c r="T457" s="487"/>
      <c r="U457" s="265"/>
      <c r="AJ457" s="238">
        <f t="shared" si="177"/>
        <v>0</v>
      </c>
      <c r="AK457" s="238" t="str">
        <f t="shared" si="178"/>
        <v>00000</v>
      </c>
    </row>
    <row r="458" spans="1:37" s="20" customFormat="1" ht="18" hidden="1" customHeight="1" thickBot="1">
      <c r="A458" s="476"/>
      <c r="B458" s="485"/>
      <c r="C458" s="471"/>
      <c r="D458" s="471"/>
      <c r="E458" s="471"/>
      <c r="F458" s="42" t="str">
        <f>IF(C457&gt;0,VLOOKUP(C457,男子登録情報!$A$1:$H$1688,5,0),"")</f>
        <v/>
      </c>
      <c r="G458" s="427"/>
      <c r="H458" s="427"/>
      <c r="I458" s="225"/>
      <c r="J458" s="10" t="s">
        <v>41</v>
      </c>
      <c r="K458" s="6"/>
      <c r="L458" s="7" t="str">
        <f>IF(K458&gt;0,VLOOKUP(K458,男子登録情報!$J$2:$K$21,2,0),"")</f>
        <v/>
      </c>
      <c r="M458" s="490"/>
      <c r="N458" s="8" t="str">
        <f t="shared" si="176"/>
        <v/>
      </c>
      <c r="O458" s="9"/>
      <c r="P458" s="478"/>
      <c r="Q458" s="479"/>
      <c r="R458" s="480"/>
      <c r="S458" s="488"/>
      <c r="T458" s="488"/>
      <c r="U458" s="265"/>
      <c r="AJ458" s="238">
        <f t="shared" si="177"/>
        <v>0</v>
      </c>
      <c r="AK458" s="238" t="str">
        <f t="shared" si="178"/>
        <v>00000</v>
      </c>
    </row>
    <row r="459" spans="1:37" s="20" customFormat="1" ht="18" hidden="1" customHeight="1" thickBot="1">
      <c r="A459" s="477"/>
      <c r="B459" s="486" t="s">
        <v>42</v>
      </c>
      <c r="C459" s="429"/>
      <c r="D459" s="43"/>
      <c r="E459" s="43"/>
      <c r="F459" s="44"/>
      <c r="G459" s="428"/>
      <c r="H459" s="428"/>
      <c r="I459" s="226"/>
      <c r="J459" s="11" t="s">
        <v>43</v>
      </c>
      <c r="K459" s="12"/>
      <c r="L459" s="13" t="str">
        <f>IF(K459&gt;0,VLOOKUP(K459,男子登録情報!$J$2:$K$21,2,0),"")</f>
        <v/>
      </c>
      <c r="M459" s="260"/>
      <c r="N459" s="8" t="str">
        <f t="shared" si="176"/>
        <v/>
      </c>
      <c r="O459" s="15"/>
      <c r="P459" s="481"/>
      <c r="Q459" s="482"/>
      <c r="R459" s="483"/>
      <c r="S459" s="489"/>
      <c r="T459" s="489"/>
      <c r="U459" s="265"/>
      <c r="AJ459" s="238">
        <f t="shared" si="177"/>
        <v>0</v>
      </c>
      <c r="AK459" s="238" t="str">
        <f t="shared" si="178"/>
        <v>00000</v>
      </c>
    </row>
    <row r="460" spans="1:37" s="20" customFormat="1" ht="18" hidden="1" customHeight="1" thickTop="1" thickBot="1">
      <c r="A460" s="475">
        <v>148</v>
      </c>
      <c r="B460" s="484" t="s">
        <v>44</v>
      </c>
      <c r="C460" s="470"/>
      <c r="D460" s="470" t="str">
        <f>IF(C460&gt;0,VLOOKUP(C460,男子登録情報!$A$1:$H$1688,3,0),"")</f>
        <v/>
      </c>
      <c r="E460" s="470" t="str">
        <f>IF(C460&gt;0,VLOOKUP(C460,男子登録情報!$A$1:$H$1688,4,0),"")</f>
        <v/>
      </c>
      <c r="F460" s="41" t="str">
        <f>IF(C460&gt;0,VLOOKUP(C460,男子登録情報!$A$1:$H$1688,8,0),"")</f>
        <v/>
      </c>
      <c r="G460" s="426" t="e">
        <f>IF(F461&gt;0,VLOOKUP(F461,男子登録情報!$N$2:$O$48,2,0),"")</f>
        <v>#N/A</v>
      </c>
      <c r="H460" s="426" t="str">
        <f t="shared" ref="H460" si="197">IF(C460&gt;0,TEXT(C460,"100000000"),"")</f>
        <v/>
      </c>
      <c r="I460" s="225"/>
      <c r="J460" s="5" t="s">
        <v>39</v>
      </c>
      <c r="K460" s="6"/>
      <c r="L460" s="7" t="str">
        <f>IF(K460&gt;0,VLOOKUP(K460,男子登録情報!$J$1:$K$21,2,0),"")</f>
        <v/>
      </c>
      <c r="M460" s="408"/>
      <c r="N460" s="8" t="str">
        <f t="shared" si="176"/>
        <v/>
      </c>
      <c r="O460" s="9"/>
      <c r="P460" s="472"/>
      <c r="Q460" s="473"/>
      <c r="R460" s="474"/>
      <c r="S460" s="487"/>
      <c r="T460" s="487"/>
      <c r="U460" s="265"/>
      <c r="AJ460" s="238">
        <f t="shared" si="177"/>
        <v>0</v>
      </c>
      <c r="AK460" s="238" t="str">
        <f t="shared" si="178"/>
        <v>00000</v>
      </c>
    </row>
    <row r="461" spans="1:37" s="20" customFormat="1" ht="18" hidden="1" customHeight="1" thickBot="1">
      <c r="A461" s="476"/>
      <c r="B461" s="485"/>
      <c r="C461" s="471"/>
      <c r="D461" s="471"/>
      <c r="E461" s="471"/>
      <c r="F461" s="42" t="str">
        <f>IF(C460&gt;0,VLOOKUP(C460,男子登録情報!$A$1:$H$1688,5,0),"")</f>
        <v/>
      </c>
      <c r="G461" s="427"/>
      <c r="H461" s="427"/>
      <c r="I461" s="225"/>
      <c r="J461" s="10" t="s">
        <v>41</v>
      </c>
      <c r="K461" s="6"/>
      <c r="L461" s="7" t="str">
        <f>IF(K461&gt;0,VLOOKUP(K461,男子登録情報!$J$2:$K$21,2,0),"")</f>
        <v/>
      </c>
      <c r="M461" s="490"/>
      <c r="N461" s="8" t="str">
        <f t="shared" si="176"/>
        <v/>
      </c>
      <c r="O461" s="9"/>
      <c r="P461" s="478"/>
      <c r="Q461" s="479"/>
      <c r="R461" s="480"/>
      <c r="S461" s="488"/>
      <c r="T461" s="488"/>
      <c r="U461" s="265"/>
      <c r="AJ461" s="238">
        <f t="shared" si="177"/>
        <v>0</v>
      </c>
      <c r="AK461" s="238" t="str">
        <f t="shared" si="178"/>
        <v>00000</v>
      </c>
    </row>
    <row r="462" spans="1:37" s="20" customFormat="1" ht="18" hidden="1" customHeight="1" thickBot="1">
      <c r="A462" s="477"/>
      <c r="B462" s="486" t="s">
        <v>42</v>
      </c>
      <c r="C462" s="429"/>
      <c r="D462" s="43"/>
      <c r="E462" s="43"/>
      <c r="F462" s="44"/>
      <c r="G462" s="428"/>
      <c r="H462" s="428"/>
      <c r="I462" s="226"/>
      <c r="J462" s="11" t="s">
        <v>43</v>
      </c>
      <c r="K462" s="12"/>
      <c r="L462" s="13" t="str">
        <f>IF(K462&gt;0,VLOOKUP(K462,男子登録情報!$J$2:$K$21,2,0),"")</f>
        <v/>
      </c>
      <c r="M462" s="260"/>
      <c r="N462" s="8" t="str">
        <f t="shared" si="176"/>
        <v/>
      </c>
      <c r="O462" s="15"/>
      <c r="P462" s="481"/>
      <c r="Q462" s="482"/>
      <c r="R462" s="483"/>
      <c r="S462" s="489"/>
      <c r="T462" s="489"/>
      <c r="U462" s="265"/>
      <c r="AJ462" s="238">
        <f t="shared" si="177"/>
        <v>0</v>
      </c>
      <c r="AK462" s="238" t="str">
        <f t="shared" si="178"/>
        <v>00000</v>
      </c>
    </row>
    <row r="463" spans="1:37" s="20" customFormat="1" ht="18" hidden="1" customHeight="1" thickTop="1" thickBot="1">
      <c r="A463" s="475">
        <v>149</v>
      </c>
      <c r="B463" s="484" t="s">
        <v>44</v>
      </c>
      <c r="C463" s="470"/>
      <c r="D463" s="470" t="str">
        <f>IF(C463&gt;0,VLOOKUP(C463,男子登録情報!$A$1:$H$1688,3,0),"")</f>
        <v/>
      </c>
      <c r="E463" s="470" t="str">
        <f>IF(C463&gt;0,VLOOKUP(C463,男子登録情報!$A$1:$H$1688,4,0),"")</f>
        <v/>
      </c>
      <c r="F463" s="41" t="str">
        <f>IF(C463&gt;0,VLOOKUP(C463,男子登録情報!$A$1:$H$1688,8,0),"")</f>
        <v/>
      </c>
      <c r="G463" s="426" t="e">
        <f>IF(F464&gt;0,VLOOKUP(F464,男子登録情報!$N$2:$O$48,2,0),"")</f>
        <v>#N/A</v>
      </c>
      <c r="H463" s="426" t="str">
        <f t="shared" ref="H463" si="198">IF(C463&gt;0,TEXT(C463,"100000000"),"")</f>
        <v/>
      </c>
      <c r="I463" s="225"/>
      <c r="J463" s="5" t="s">
        <v>39</v>
      </c>
      <c r="K463" s="6"/>
      <c r="L463" s="7" t="str">
        <f>IF(K463&gt;0,VLOOKUP(K463,男子登録情報!$J$1:$K$21,2,0),"")</f>
        <v/>
      </c>
      <c r="M463" s="408"/>
      <c r="N463" s="8" t="str">
        <f t="shared" si="176"/>
        <v/>
      </c>
      <c r="O463" s="9"/>
      <c r="P463" s="472"/>
      <c r="Q463" s="473"/>
      <c r="R463" s="474"/>
      <c r="S463" s="487"/>
      <c r="T463" s="487"/>
      <c r="U463" s="265"/>
      <c r="AJ463" s="238">
        <f t="shared" si="177"/>
        <v>0</v>
      </c>
      <c r="AK463" s="238" t="str">
        <f t="shared" si="178"/>
        <v>00000</v>
      </c>
    </row>
    <row r="464" spans="1:37" s="20" customFormat="1" ht="18" hidden="1" customHeight="1" thickBot="1">
      <c r="A464" s="476"/>
      <c r="B464" s="485"/>
      <c r="C464" s="471"/>
      <c r="D464" s="471"/>
      <c r="E464" s="471"/>
      <c r="F464" s="42" t="str">
        <f>IF(C463&gt;0,VLOOKUP(C463,男子登録情報!$A$1:$H$1688,5,0),"")</f>
        <v/>
      </c>
      <c r="G464" s="427"/>
      <c r="H464" s="427"/>
      <c r="I464" s="225"/>
      <c r="J464" s="10" t="s">
        <v>41</v>
      </c>
      <c r="K464" s="6"/>
      <c r="L464" s="7" t="str">
        <f>IF(K464&gt;0,VLOOKUP(K464,男子登録情報!$J$2:$K$21,2,0),"")</f>
        <v/>
      </c>
      <c r="M464" s="490"/>
      <c r="N464" s="8" t="str">
        <f t="shared" si="176"/>
        <v/>
      </c>
      <c r="O464" s="9"/>
      <c r="P464" s="478"/>
      <c r="Q464" s="479"/>
      <c r="R464" s="480"/>
      <c r="S464" s="488"/>
      <c r="T464" s="488"/>
      <c r="U464" s="265"/>
      <c r="AJ464" s="238">
        <f t="shared" si="177"/>
        <v>0</v>
      </c>
      <c r="AK464" s="238" t="str">
        <f t="shared" si="178"/>
        <v>00000</v>
      </c>
    </row>
    <row r="465" spans="1:37" s="20" customFormat="1" ht="18" hidden="1" customHeight="1" thickBot="1">
      <c r="A465" s="477"/>
      <c r="B465" s="486" t="s">
        <v>42</v>
      </c>
      <c r="C465" s="429"/>
      <c r="D465" s="43"/>
      <c r="E465" s="43"/>
      <c r="F465" s="44"/>
      <c r="G465" s="428"/>
      <c r="H465" s="428"/>
      <c r="I465" s="226"/>
      <c r="J465" s="11" t="s">
        <v>43</v>
      </c>
      <c r="K465" s="12"/>
      <c r="L465" s="13" t="str">
        <f>IF(K465&gt;0,VLOOKUP(K465,男子登録情報!$J$2:$K$21,2,0),"")</f>
        <v/>
      </c>
      <c r="M465" s="260"/>
      <c r="N465" s="8" t="str">
        <f t="shared" si="176"/>
        <v/>
      </c>
      <c r="O465" s="15"/>
      <c r="P465" s="481"/>
      <c r="Q465" s="482"/>
      <c r="R465" s="483"/>
      <c r="S465" s="489"/>
      <c r="T465" s="489"/>
      <c r="U465" s="265"/>
      <c r="AJ465" s="238">
        <f t="shared" si="177"/>
        <v>0</v>
      </c>
      <c r="AK465" s="238" t="str">
        <f t="shared" si="178"/>
        <v>00000</v>
      </c>
    </row>
    <row r="466" spans="1:37" s="20" customFormat="1" ht="18" hidden="1" customHeight="1" thickTop="1" thickBot="1">
      <c r="A466" s="475">
        <v>150</v>
      </c>
      <c r="B466" s="484" t="s">
        <v>44</v>
      </c>
      <c r="C466" s="470"/>
      <c r="D466" s="470" t="str">
        <f>IF(C466&gt;0,VLOOKUP(C466,男子登録情報!$A$1:$H$1688,3,0),"")</f>
        <v/>
      </c>
      <c r="E466" s="470" t="str">
        <f>IF(C466&gt;0,VLOOKUP(C466,男子登録情報!$A$1:$H$1688,4,0),"")</f>
        <v/>
      </c>
      <c r="F466" s="41" t="str">
        <f>IF(C466&gt;0,VLOOKUP(C466,男子登録情報!$A$1:$H$1688,8,0),"")</f>
        <v/>
      </c>
      <c r="G466" s="426" t="e">
        <f>IF(F467&gt;0,VLOOKUP(F467,男子登録情報!$N$2:$O$48,2,0),"")</f>
        <v>#N/A</v>
      </c>
      <c r="H466" s="426" t="str">
        <f t="shared" ref="H466" si="199">IF(C466&gt;0,TEXT(C466,"100000000"),"")</f>
        <v/>
      </c>
      <c r="I466" s="225"/>
      <c r="J466" s="5" t="s">
        <v>39</v>
      </c>
      <c r="K466" s="6"/>
      <c r="L466" s="7" t="str">
        <f>IF(K466&gt;0,VLOOKUP(K466,男子登録情報!$J$1:$K$21,2,0),"")</f>
        <v/>
      </c>
      <c r="M466" s="408"/>
      <c r="N466" s="8" t="str">
        <f t="shared" si="176"/>
        <v/>
      </c>
      <c r="O466" s="9"/>
      <c r="P466" s="472"/>
      <c r="Q466" s="473"/>
      <c r="R466" s="474"/>
      <c r="S466" s="487"/>
      <c r="T466" s="487"/>
      <c r="U466" s="265"/>
      <c r="AJ466" s="238">
        <f t="shared" si="177"/>
        <v>0</v>
      </c>
      <c r="AK466" s="238" t="str">
        <f t="shared" si="178"/>
        <v>00000</v>
      </c>
    </row>
    <row r="467" spans="1:37" s="20" customFormat="1" ht="18" hidden="1" customHeight="1" thickBot="1">
      <c r="A467" s="476"/>
      <c r="B467" s="485"/>
      <c r="C467" s="471"/>
      <c r="D467" s="471"/>
      <c r="E467" s="471"/>
      <c r="F467" s="42" t="str">
        <f>IF(C466&gt;0,VLOOKUP(C466,男子登録情報!$A$1:$H$1688,5,0),"")</f>
        <v/>
      </c>
      <c r="G467" s="427"/>
      <c r="H467" s="427"/>
      <c r="I467" s="225"/>
      <c r="J467" s="10" t="s">
        <v>41</v>
      </c>
      <c r="K467" s="6"/>
      <c r="L467" s="7" t="str">
        <f>IF(K467&gt;0,VLOOKUP(K467,男子登録情報!$J$2:$K$21,2,0),"")</f>
        <v/>
      </c>
      <c r="M467" s="490"/>
      <c r="N467" s="8" t="str">
        <f t="shared" ref="N467:N468" si="200">IF(L467="","",LEFT(L467,5)&amp;" "&amp;IF(OR(LEFT(L467,3)*1&lt;70,LEFT(L467,3)*1&gt;100),REPT(0,7-LEN(M467)),REPT(0,5-LEN(M467)))&amp;M467)</f>
        <v/>
      </c>
      <c r="O467" s="9"/>
      <c r="P467" s="478"/>
      <c r="Q467" s="479"/>
      <c r="R467" s="480"/>
      <c r="S467" s="488"/>
      <c r="T467" s="488"/>
      <c r="U467" s="265"/>
      <c r="AJ467" s="238">
        <f t="shared" si="177"/>
        <v>0</v>
      </c>
      <c r="AK467" s="238" t="str">
        <f t="shared" si="178"/>
        <v>00000</v>
      </c>
    </row>
    <row r="468" spans="1:37" s="20" customFormat="1" ht="18" hidden="1" customHeight="1" thickBot="1">
      <c r="A468" s="477"/>
      <c r="B468" s="486" t="s">
        <v>42</v>
      </c>
      <c r="C468" s="429"/>
      <c r="D468" s="43"/>
      <c r="E468" s="43"/>
      <c r="F468" s="44"/>
      <c r="G468" s="428"/>
      <c r="H468" s="428"/>
      <c r="I468" s="226"/>
      <c r="J468" s="11" t="s">
        <v>43</v>
      </c>
      <c r="K468" s="12"/>
      <c r="L468" s="13" t="str">
        <f>IF(K468&gt;0,VLOOKUP(K468,男子登録情報!$J$2:$K$21,2,0),"")</f>
        <v/>
      </c>
      <c r="M468" s="260"/>
      <c r="N468" s="8" t="str">
        <f t="shared" si="200"/>
        <v/>
      </c>
      <c r="O468" s="15"/>
      <c r="P468" s="481"/>
      <c r="Q468" s="482"/>
      <c r="R468" s="483"/>
      <c r="S468" s="489"/>
      <c r="T468" s="489"/>
      <c r="U468" s="265"/>
      <c r="AJ468" s="238">
        <f t="shared" si="177"/>
        <v>0</v>
      </c>
      <c r="AK468" s="238" t="str">
        <f t="shared" si="178"/>
        <v>00000</v>
      </c>
    </row>
    <row r="469" spans="1:37" ht="13.5" thickTop="1"/>
    <row r="470" spans="1:37">
      <c r="C470" s="313"/>
    </row>
  </sheetData>
  <protectedRanges>
    <protectedRange sqref="U6:U11" name="範囲1"/>
    <protectedRange sqref="P11:P12 O10:P10 R6:S8" name="範囲1_1"/>
  </protectedRanges>
  <mergeCells count="2176">
    <mergeCell ref="M445:M446"/>
    <mergeCell ref="M448:M449"/>
    <mergeCell ref="M451:M452"/>
    <mergeCell ref="M454:M455"/>
    <mergeCell ref="M457:M458"/>
    <mergeCell ref="M460:M461"/>
    <mergeCell ref="M463:M464"/>
    <mergeCell ref="M466:M467"/>
    <mergeCell ref="M376:M377"/>
    <mergeCell ref="M379:M380"/>
    <mergeCell ref="M382:M383"/>
    <mergeCell ref="M385:M386"/>
    <mergeCell ref="M388:M389"/>
    <mergeCell ref="M391:M392"/>
    <mergeCell ref="M394:M395"/>
    <mergeCell ref="M397:M398"/>
    <mergeCell ref="M400:M401"/>
    <mergeCell ref="M403:M404"/>
    <mergeCell ref="M436:M437"/>
    <mergeCell ref="M439:M440"/>
    <mergeCell ref="M442:M443"/>
    <mergeCell ref="M406:M407"/>
    <mergeCell ref="M409:M410"/>
    <mergeCell ref="M412:M413"/>
    <mergeCell ref="M415:M416"/>
    <mergeCell ref="M418:M419"/>
    <mergeCell ref="M421:M422"/>
    <mergeCell ref="M349:M350"/>
    <mergeCell ref="M352:M353"/>
    <mergeCell ref="M355:M356"/>
    <mergeCell ref="M358:M359"/>
    <mergeCell ref="M361:M362"/>
    <mergeCell ref="M235:M236"/>
    <mergeCell ref="M238:M239"/>
    <mergeCell ref="M241:M242"/>
    <mergeCell ref="M244:M245"/>
    <mergeCell ref="M247:M248"/>
    <mergeCell ref="M250:M251"/>
    <mergeCell ref="M253:M254"/>
    <mergeCell ref="M256:M257"/>
    <mergeCell ref="M259:M260"/>
    <mergeCell ref="M262:M263"/>
    <mergeCell ref="M265:M266"/>
    <mergeCell ref="M268:M269"/>
    <mergeCell ref="M271:M272"/>
    <mergeCell ref="M274:M275"/>
    <mergeCell ref="M277:M278"/>
    <mergeCell ref="M280:M281"/>
    <mergeCell ref="M283:M284"/>
    <mergeCell ref="M313:M314"/>
    <mergeCell ref="M316:M317"/>
    <mergeCell ref="M319:M320"/>
    <mergeCell ref="M322:M323"/>
    <mergeCell ref="M328:M329"/>
    <mergeCell ref="M331:M332"/>
    <mergeCell ref="M334:M335"/>
    <mergeCell ref="M325:M326"/>
    <mergeCell ref="M109:M110"/>
    <mergeCell ref="M112:M113"/>
    <mergeCell ref="M115:M116"/>
    <mergeCell ref="M118:M119"/>
    <mergeCell ref="M121:M122"/>
    <mergeCell ref="M124:M125"/>
    <mergeCell ref="M127:M128"/>
    <mergeCell ref="M130:M131"/>
    <mergeCell ref="M133:M134"/>
    <mergeCell ref="M136:M137"/>
    <mergeCell ref="M169:M170"/>
    <mergeCell ref="M172:M173"/>
    <mergeCell ref="M175:M176"/>
    <mergeCell ref="M178:M179"/>
    <mergeCell ref="M181:M182"/>
    <mergeCell ref="M184:M185"/>
    <mergeCell ref="M187:M188"/>
    <mergeCell ref="M205:M206"/>
    <mergeCell ref="M208:M209"/>
    <mergeCell ref="M211:M212"/>
    <mergeCell ref="M214:M215"/>
    <mergeCell ref="M217:M218"/>
    <mergeCell ref="A5:B5"/>
    <mergeCell ref="C5:D5"/>
    <mergeCell ref="F5:N5"/>
    <mergeCell ref="P6:P7"/>
    <mergeCell ref="Q6:Q7"/>
    <mergeCell ref="A7:B7"/>
    <mergeCell ref="C7:D7"/>
    <mergeCell ref="F7:N7"/>
    <mergeCell ref="B276:C276"/>
    <mergeCell ref="B273:C273"/>
    <mergeCell ref="B270:C270"/>
    <mergeCell ref="B267:C267"/>
    <mergeCell ref="B264:C264"/>
    <mergeCell ref="B261:C261"/>
    <mergeCell ref="B468:C468"/>
    <mergeCell ref="B465:C465"/>
    <mergeCell ref="B462:C462"/>
    <mergeCell ref="B459:C459"/>
    <mergeCell ref="B456:C456"/>
    <mergeCell ref="B453:C453"/>
    <mergeCell ref="B450:C450"/>
    <mergeCell ref="B447:C447"/>
    <mergeCell ref="B444:C444"/>
    <mergeCell ref="B441:C441"/>
    <mergeCell ref="B384:C384"/>
    <mergeCell ref="B381:C381"/>
    <mergeCell ref="B378:C378"/>
    <mergeCell ref="B375:C375"/>
    <mergeCell ref="B372:C372"/>
    <mergeCell ref="B369:C369"/>
    <mergeCell ref="B366:C366"/>
    <mergeCell ref="B432:C432"/>
    <mergeCell ref="B466:B467"/>
    <mergeCell ref="B457:B458"/>
    <mergeCell ref="B454:B455"/>
    <mergeCell ref="B451:B452"/>
    <mergeCell ref="B448:B449"/>
    <mergeCell ref="B445:B446"/>
    <mergeCell ref="B442:B443"/>
    <mergeCell ref="B439:B440"/>
    <mergeCell ref="B402:C402"/>
    <mergeCell ref="B399:C399"/>
    <mergeCell ref="B396:C396"/>
    <mergeCell ref="B393:C393"/>
    <mergeCell ref="B438:C438"/>
    <mergeCell ref="B435:C435"/>
    <mergeCell ref="C463:C464"/>
    <mergeCell ref="B411:C411"/>
    <mergeCell ref="B405:C405"/>
    <mergeCell ref="B408:C408"/>
    <mergeCell ref="B418:B419"/>
    <mergeCell ref="B415:B416"/>
    <mergeCell ref="B412:B413"/>
    <mergeCell ref="B409:B410"/>
    <mergeCell ref="B424:B425"/>
    <mergeCell ref="B421:B422"/>
    <mergeCell ref="B463:B464"/>
    <mergeCell ref="B460:B461"/>
    <mergeCell ref="B234:C234"/>
    <mergeCell ref="B315:C315"/>
    <mergeCell ref="B312:C312"/>
    <mergeCell ref="B351:C351"/>
    <mergeCell ref="B348:C348"/>
    <mergeCell ref="B345:C345"/>
    <mergeCell ref="B342:C342"/>
    <mergeCell ref="B339:C339"/>
    <mergeCell ref="B406:B407"/>
    <mergeCell ref="B333:C333"/>
    <mergeCell ref="B330:C330"/>
    <mergeCell ref="B403:B404"/>
    <mergeCell ref="B400:B401"/>
    <mergeCell ref="B397:B398"/>
    <mergeCell ref="B394:B395"/>
    <mergeCell ref="B391:B392"/>
    <mergeCell ref="B331:B332"/>
    <mergeCell ref="B358:B359"/>
    <mergeCell ref="B355:B356"/>
    <mergeCell ref="B352:B353"/>
    <mergeCell ref="B349:B350"/>
    <mergeCell ref="B346:B347"/>
    <mergeCell ref="B373:B374"/>
    <mergeCell ref="B370:B371"/>
    <mergeCell ref="B367:B368"/>
    <mergeCell ref="B364:B365"/>
    <mergeCell ref="B361:B362"/>
    <mergeCell ref="B388:B389"/>
    <mergeCell ref="B385:B386"/>
    <mergeCell ref="B382:B383"/>
    <mergeCell ref="C352:C353"/>
    <mergeCell ref="B334:B335"/>
    <mergeCell ref="B336:C336"/>
    <mergeCell ref="C337:C338"/>
    <mergeCell ref="B379:B380"/>
    <mergeCell ref="B246:C246"/>
    <mergeCell ref="B243:C243"/>
    <mergeCell ref="B240:C240"/>
    <mergeCell ref="B237:C237"/>
    <mergeCell ref="B258:C258"/>
    <mergeCell ref="B255:C255"/>
    <mergeCell ref="C280:C281"/>
    <mergeCell ref="B306:C306"/>
    <mergeCell ref="B303:C303"/>
    <mergeCell ref="B300:C300"/>
    <mergeCell ref="B297:C297"/>
    <mergeCell ref="B294:C294"/>
    <mergeCell ref="B291:C291"/>
    <mergeCell ref="B288:C288"/>
    <mergeCell ref="B376:B377"/>
    <mergeCell ref="B318:C318"/>
    <mergeCell ref="B280:B281"/>
    <mergeCell ref="B277:B278"/>
    <mergeCell ref="B274:B275"/>
    <mergeCell ref="B271:B272"/>
    <mergeCell ref="B268:B269"/>
    <mergeCell ref="B265:B266"/>
    <mergeCell ref="B262:B263"/>
    <mergeCell ref="B289:B290"/>
    <mergeCell ref="B295:B296"/>
    <mergeCell ref="B292:B293"/>
    <mergeCell ref="B307:B308"/>
    <mergeCell ref="B304:B305"/>
    <mergeCell ref="B301:B302"/>
    <mergeCell ref="B180:C180"/>
    <mergeCell ref="B147:C147"/>
    <mergeCell ref="B144:C144"/>
    <mergeCell ref="B141:C141"/>
    <mergeCell ref="B138:C138"/>
    <mergeCell ref="B135:C135"/>
    <mergeCell ref="B132:C132"/>
    <mergeCell ref="B129:C129"/>
    <mergeCell ref="B210:C210"/>
    <mergeCell ref="B207:C207"/>
    <mergeCell ref="B204:C204"/>
    <mergeCell ref="B219:C219"/>
    <mergeCell ref="B216:C216"/>
    <mergeCell ref="B213:C213"/>
    <mergeCell ref="B225:C225"/>
    <mergeCell ref="B172:B173"/>
    <mergeCell ref="B169:B170"/>
    <mergeCell ref="B166:B167"/>
    <mergeCell ref="B154:B155"/>
    <mergeCell ref="B151:B152"/>
    <mergeCell ref="A16:C16"/>
    <mergeCell ref="I17:I18"/>
    <mergeCell ref="A15:C15"/>
    <mergeCell ref="T445:T447"/>
    <mergeCell ref="A448:A450"/>
    <mergeCell ref="C448:C449"/>
    <mergeCell ref="D448:D449"/>
    <mergeCell ref="E448:E449"/>
    <mergeCell ref="G448:G450"/>
    <mergeCell ref="S448:S450"/>
    <mergeCell ref="T448:T450"/>
    <mergeCell ref="P445:R445"/>
    <mergeCell ref="P446:R446"/>
    <mergeCell ref="P447:R447"/>
    <mergeCell ref="P448:R448"/>
    <mergeCell ref="C436:C437"/>
    <mergeCell ref="B148:B149"/>
    <mergeCell ref="B145:B146"/>
    <mergeCell ref="B142:B143"/>
    <mergeCell ref="B139:B140"/>
    <mergeCell ref="B136:B137"/>
    <mergeCell ref="B130:B131"/>
    <mergeCell ref="B174:C174"/>
    <mergeCell ref="B171:C171"/>
    <mergeCell ref="B168:C168"/>
    <mergeCell ref="B165:C165"/>
    <mergeCell ref="P171:R171"/>
    <mergeCell ref="P172:R172"/>
    <mergeCell ref="P173:R173"/>
    <mergeCell ref="P174:R174"/>
    <mergeCell ref="H169:H171"/>
    <mergeCell ref="H172:H174"/>
    <mergeCell ref="D436:D437"/>
    <mergeCell ref="E436:E437"/>
    <mergeCell ref="G436:G438"/>
    <mergeCell ref="S97:S99"/>
    <mergeCell ref="S100:S102"/>
    <mergeCell ref="S103:S105"/>
    <mergeCell ref="B78:C78"/>
    <mergeCell ref="H76:H78"/>
    <mergeCell ref="H79:H81"/>
    <mergeCell ref="B162:C162"/>
    <mergeCell ref="B159:C159"/>
    <mergeCell ref="B156:C156"/>
    <mergeCell ref="B153:C153"/>
    <mergeCell ref="B150:C150"/>
    <mergeCell ref="C130:C131"/>
    <mergeCell ref="P103:R103"/>
    <mergeCell ref="P104:R104"/>
    <mergeCell ref="P105:R105"/>
    <mergeCell ref="P129:R129"/>
    <mergeCell ref="H151:H153"/>
    <mergeCell ref="H154:H156"/>
    <mergeCell ref="H82:H84"/>
    <mergeCell ref="H85:H87"/>
    <mergeCell ref="H88:H90"/>
    <mergeCell ref="H91:H93"/>
    <mergeCell ref="B208:B209"/>
    <mergeCell ref="B205:B206"/>
    <mergeCell ref="B202:B203"/>
    <mergeCell ref="B199:B200"/>
    <mergeCell ref="B201:C201"/>
    <mergeCell ref="B198:C198"/>
    <mergeCell ref="B195:C195"/>
    <mergeCell ref="P450:R450"/>
    <mergeCell ref="H445:H447"/>
    <mergeCell ref="H448:H450"/>
    <mergeCell ref="P436:R436"/>
    <mergeCell ref="P437:R437"/>
    <mergeCell ref="P438:R438"/>
    <mergeCell ref="H433:H435"/>
    <mergeCell ref="H436:H438"/>
    <mergeCell ref="A439:A441"/>
    <mergeCell ref="C439:C440"/>
    <mergeCell ref="D439:D440"/>
    <mergeCell ref="A1:T3"/>
    <mergeCell ref="P18:R18"/>
    <mergeCell ref="A442:A444"/>
    <mergeCell ref="C442:C443"/>
    <mergeCell ref="D442:D443"/>
    <mergeCell ref="E442:E443"/>
    <mergeCell ref="G442:G444"/>
    <mergeCell ref="S442:S444"/>
    <mergeCell ref="T442:T444"/>
    <mergeCell ref="P439:R439"/>
    <mergeCell ref="P440:R440"/>
    <mergeCell ref="P441:R441"/>
    <mergeCell ref="P442:R442"/>
    <mergeCell ref="P443:R443"/>
    <mergeCell ref="P444:R444"/>
    <mergeCell ref="H442:H444"/>
    <mergeCell ref="A436:A438"/>
    <mergeCell ref="L17:L18"/>
    <mergeCell ref="A58:A60"/>
    <mergeCell ref="A61:A63"/>
    <mergeCell ref="C58:C59"/>
    <mergeCell ref="A433:A435"/>
    <mergeCell ref="B429:C429"/>
    <mergeCell ref="M427:M428"/>
    <mergeCell ref="C433:C434"/>
    <mergeCell ref="D433:D434"/>
    <mergeCell ref="E433:E434"/>
    <mergeCell ref="G433:G435"/>
    <mergeCell ref="S433:S435"/>
    <mergeCell ref="T433:T435"/>
    <mergeCell ref="C430:C431"/>
    <mergeCell ref="D430:D431"/>
    <mergeCell ref="S436:S438"/>
    <mergeCell ref="T436:T438"/>
    <mergeCell ref="P433:R433"/>
    <mergeCell ref="A451:A453"/>
    <mergeCell ref="C451:C452"/>
    <mergeCell ref="D451:D452"/>
    <mergeCell ref="E451:E452"/>
    <mergeCell ref="G451:G453"/>
    <mergeCell ref="S451:S453"/>
    <mergeCell ref="T451:T453"/>
    <mergeCell ref="P451:R451"/>
    <mergeCell ref="P452:R452"/>
    <mergeCell ref="P453:R453"/>
    <mergeCell ref="H451:H453"/>
    <mergeCell ref="A445:A447"/>
    <mergeCell ref="C445:C446"/>
    <mergeCell ref="D445:D446"/>
    <mergeCell ref="E445:E446"/>
    <mergeCell ref="G445:G447"/>
    <mergeCell ref="S445:S447"/>
    <mergeCell ref="P449:R449"/>
    <mergeCell ref="P413:R413"/>
    <mergeCell ref="P414:R414"/>
    <mergeCell ref="P434:R434"/>
    <mergeCell ref="P435:R435"/>
    <mergeCell ref="B426:C426"/>
    <mergeCell ref="B423:C423"/>
    <mergeCell ref="B420:C420"/>
    <mergeCell ref="B417:C417"/>
    <mergeCell ref="B414:C414"/>
    <mergeCell ref="M430:M431"/>
    <mergeCell ref="M433:M434"/>
    <mergeCell ref="E439:E440"/>
    <mergeCell ref="G439:G441"/>
    <mergeCell ref="S439:S441"/>
    <mergeCell ref="T439:T441"/>
    <mergeCell ref="B433:B434"/>
    <mergeCell ref="B436:B437"/>
    <mergeCell ref="C427:C428"/>
    <mergeCell ref="D427:D428"/>
    <mergeCell ref="E427:E428"/>
    <mergeCell ref="G427:G429"/>
    <mergeCell ref="S427:S429"/>
    <mergeCell ref="T427:T429"/>
    <mergeCell ref="P427:R427"/>
    <mergeCell ref="P428:R428"/>
    <mergeCell ref="P429:R429"/>
    <mergeCell ref="P430:R430"/>
    <mergeCell ref="P431:R431"/>
    <mergeCell ref="P432:R432"/>
    <mergeCell ref="H427:H429"/>
    <mergeCell ref="H430:H432"/>
    <mergeCell ref="H439:H441"/>
    <mergeCell ref="H409:H411"/>
    <mergeCell ref="H412:H414"/>
    <mergeCell ref="A415:A417"/>
    <mergeCell ref="C415:C416"/>
    <mergeCell ref="D415:D416"/>
    <mergeCell ref="E415:E416"/>
    <mergeCell ref="G415:G417"/>
    <mergeCell ref="S415:S417"/>
    <mergeCell ref="T415:T417"/>
    <mergeCell ref="A418:A420"/>
    <mergeCell ref="C418:C419"/>
    <mergeCell ref="D418:D419"/>
    <mergeCell ref="E418:E419"/>
    <mergeCell ref="G418:G420"/>
    <mergeCell ref="S418:S420"/>
    <mergeCell ref="T418:T420"/>
    <mergeCell ref="P415:R415"/>
    <mergeCell ref="P416:R416"/>
    <mergeCell ref="P417:R417"/>
    <mergeCell ref="P418:R418"/>
    <mergeCell ref="P419:R419"/>
    <mergeCell ref="P420:R420"/>
    <mergeCell ref="H415:H417"/>
    <mergeCell ref="H418:H420"/>
    <mergeCell ref="A412:A414"/>
    <mergeCell ref="C412:C413"/>
    <mergeCell ref="D412:D413"/>
    <mergeCell ref="E412:E413"/>
    <mergeCell ref="G412:G414"/>
    <mergeCell ref="S412:S414"/>
    <mergeCell ref="T412:T414"/>
    <mergeCell ref="P412:R412"/>
    <mergeCell ref="A406:A408"/>
    <mergeCell ref="C406:C407"/>
    <mergeCell ref="D406:D407"/>
    <mergeCell ref="E406:E407"/>
    <mergeCell ref="G406:G408"/>
    <mergeCell ref="S406:S408"/>
    <mergeCell ref="T406:T408"/>
    <mergeCell ref="P403:R403"/>
    <mergeCell ref="P404:R404"/>
    <mergeCell ref="P405:R405"/>
    <mergeCell ref="P406:R406"/>
    <mergeCell ref="P407:R407"/>
    <mergeCell ref="P408:R408"/>
    <mergeCell ref="H403:H405"/>
    <mergeCell ref="H406:H408"/>
    <mergeCell ref="A409:A411"/>
    <mergeCell ref="C409:C410"/>
    <mergeCell ref="D409:D410"/>
    <mergeCell ref="E409:E410"/>
    <mergeCell ref="G409:G411"/>
    <mergeCell ref="S409:S411"/>
    <mergeCell ref="T409:T411"/>
    <mergeCell ref="P409:R409"/>
    <mergeCell ref="P410:R410"/>
    <mergeCell ref="P411:R411"/>
    <mergeCell ref="S403:S405"/>
    <mergeCell ref="T403:T405"/>
    <mergeCell ref="D403:D404"/>
    <mergeCell ref="E403:E404"/>
    <mergeCell ref="G403:G405"/>
    <mergeCell ref="A403:A405"/>
    <mergeCell ref="C403:C404"/>
    <mergeCell ref="P394:R394"/>
    <mergeCell ref="P395:R395"/>
    <mergeCell ref="P396:R396"/>
    <mergeCell ref="H391:H393"/>
    <mergeCell ref="H394:H396"/>
    <mergeCell ref="A397:A399"/>
    <mergeCell ref="C397:C398"/>
    <mergeCell ref="D397:D398"/>
    <mergeCell ref="E397:E398"/>
    <mergeCell ref="G397:G399"/>
    <mergeCell ref="S397:S399"/>
    <mergeCell ref="T397:T399"/>
    <mergeCell ref="A400:A402"/>
    <mergeCell ref="C400:C401"/>
    <mergeCell ref="D400:D401"/>
    <mergeCell ref="E400:E401"/>
    <mergeCell ref="G400:G402"/>
    <mergeCell ref="S400:S402"/>
    <mergeCell ref="T400:T402"/>
    <mergeCell ref="P397:R397"/>
    <mergeCell ref="P398:R398"/>
    <mergeCell ref="P399:R399"/>
    <mergeCell ref="P400:R400"/>
    <mergeCell ref="P401:R401"/>
    <mergeCell ref="P402:R402"/>
    <mergeCell ref="H397:H399"/>
    <mergeCell ref="H400:H402"/>
    <mergeCell ref="S394:S396"/>
    <mergeCell ref="T394:T396"/>
    <mergeCell ref="A394:A396"/>
    <mergeCell ref="C394:C395"/>
    <mergeCell ref="D394:D395"/>
    <mergeCell ref="A388:A390"/>
    <mergeCell ref="C388:C389"/>
    <mergeCell ref="D388:D389"/>
    <mergeCell ref="E388:E389"/>
    <mergeCell ref="G388:G390"/>
    <mergeCell ref="S388:S390"/>
    <mergeCell ref="T388:T390"/>
    <mergeCell ref="P385:R385"/>
    <mergeCell ref="P386:R386"/>
    <mergeCell ref="P387:R387"/>
    <mergeCell ref="P388:R388"/>
    <mergeCell ref="P389:R389"/>
    <mergeCell ref="P390:R390"/>
    <mergeCell ref="H385:H387"/>
    <mergeCell ref="H388:H390"/>
    <mergeCell ref="A391:A393"/>
    <mergeCell ref="C391:C392"/>
    <mergeCell ref="D391:D392"/>
    <mergeCell ref="E391:E392"/>
    <mergeCell ref="G391:G393"/>
    <mergeCell ref="S391:S393"/>
    <mergeCell ref="T391:T393"/>
    <mergeCell ref="P391:R391"/>
    <mergeCell ref="P392:R392"/>
    <mergeCell ref="P393:R393"/>
    <mergeCell ref="G385:G387"/>
    <mergeCell ref="S385:S387"/>
    <mergeCell ref="T385:T387"/>
    <mergeCell ref="B390:C390"/>
    <mergeCell ref="B387:C387"/>
    <mergeCell ref="P376:R376"/>
    <mergeCell ref="P377:R377"/>
    <mergeCell ref="P378:R378"/>
    <mergeCell ref="H373:H375"/>
    <mergeCell ref="H376:H378"/>
    <mergeCell ref="A379:A381"/>
    <mergeCell ref="C379:C380"/>
    <mergeCell ref="D379:D380"/>
    <mergeCell ref="E379:E380"/>
    <mergeCell ref="G379:G381"/>
    <mergeCell ref="S379:S381"/>
    <mergeCell ref="T379:T381"/>
    <mergeCell ref="A382:A384"/>
    <mergeCell ref="C382:C383"/>
    <mergeCell ref="D382:D383"/>
    <mergeCell ref="E382:E383"/>
    <mergeCell ref="G382:G384"/>
    <mergeCell ref="S382:S384"/>
    <mergeCell ref="T382:T384"/>
    <mergeCell ref="P379:R379"/>
    <mergeCell ref="P380:R380"/>
    <mergeCell ref="P381:R381"/>
    <mergeCell ref="P382:R382"/>
    <mergeCell ref="P383:R383"/>
    <mergeCell ref="P384:R384"/>
    <mergeCell ref="H379:H381"/>
    <mergeCell ref="H382:H384"/>
    <mergeCell ref="A376:A378"/>
    <mergeCell ref="C376:C377"/>
    <mergeCell ref="D376:D377"/>
    <mergeCell ref="E376:E377"/>
    <mergeCell ref="G376:G378"/>
    <mergeCell ref="A370:A372"/>
    <mergeCell ref="C370:C371"/>
    <mergeCell ref="D370:D371"/>
    <mergeCell ref="E370:E371"/>
    <mergeCell ref="G370:G372"/>
    <mergeCell ref="S370:S372"/>
    <mergeCell ref="T370:T372"/>
    <mergeCell ref="P367:R367"/>
    <mergeCell ref="P368:R368"/>
    <mergeCell ref="P369:R369"/>
    <mergeCell ref="P370:R370"/>
    <mergeCell ref="P371:R371"/>
    <mergeCell ref="P372:R372"/>
    <mergeCell ref="H367:H369"/>
    <mergeCell ref="H370:H372"/>
    <mergeCell ref="A373:A375"/>
    <mergeCell ref="C373:C374"/>
    <mergeCell ref="D373:D374"/>
    <mergeCell ref="E373:E374"/>
    <mergeCell ref="G373:G375"/>
    <mergeCell ref="S373:S375"/>
    <mergeCell ref="T373:T375"/>
    <mergeCell ref="P373:R373"/>
    <mergeCell ref="P374:R374"/>
    <mergeCell ref="P375:R375"/>
    <mergeCell ref="M367:M368"/>
    <mergeCell ref="M370:M371"/>
    <mergeCell ref="M373:M374"/>
    <mergeCell ref="P359:R359"/>
    <mergeCell ref="P360:R360"/>
    <mergeCell ref="H355:H357"/>
    <mergeCell ref="H358:H360"/>
    <mergeCell ref="A361:A363"/>
    <mergeCell ref="C361:C362"/>
    <mergeCell ref="D361:D362"/>
    <mergeCell ref="E361:E362"/>
    <mergeCell ref="G361:G363"/>
    <mergeCell ref="S361:S363"/>
    <mergeCell ref="T361:T363"/>
    <mergeCell ref="A364:A366"/>
    <mergeCell ref="C364:C365"/>
    <mergeCell ref="D364:D365"/>
    <mergeCell ref="E364:E365"/>
    <mergeCell ref="G364:G366"/>
    <mergeCell ref="S364:S366"/>
    <mergeCell ref="T364:T366"/>
    <mergeCell ref="P361:R361"/>
    <mergeCell ref="P362:R362"/>
    <mergeCell ref="P363:R363"/>
    <mergeCell ref="P364:R364"/>
    <mergeCell ref="P365:R365"/>
    <mergeCell ref="P366:R366"/>
    <mergeCell ref="H361:H363"/>
    <mergeCell ref="H364:H366"/>
    <mergeCell ref="B363:C363"/>
    <mergeCell ref="B360:C360"/>
    <mergeCell ref="B357:C357"/>
    <mergeCell ref="M364:M365"/>
    <mergeCell ref="P351:R351"/>
    <mergeCell ref="P352:R352"/>
    <mergeCell ref="P353:R353"/>
    <mergeCell ref="P354:R354"/>
    <mergeCell ref="H349:H351"/>
    <mergeCell ref="H352:H354"/>
    <mergeCell ref="A355:A357"/>
    <mergeCell ref="C355:C356"/>
    <mergeCell ref="D355:D356"/>
    <mergeCell ref="E355:E356"/>
    <mergeCell ref="G355:G357"/>
    <mergeCell ref="S355:S357"/>
    <mergeCell ref="T355:T357"/>
    <mergeCell ref="P355:R355"/>
    <mergeCell ref="P356:R356"/>
    <mergeCell ref="P357:R357"/>
    <mergeCell ref="P358:R358"/>
    <mergeCell ref="B354:C354"/>
    <mergeCell ref="A358:A360"/>
    <mergeCell ref="C358:C359"/>
    <mergeCell ref="D358:D359"/>
    <mergeCell ref="E358:E359"/>
    <mergeCell ref="G358:G360"/>
    <mergeCell ref="S358:S360"/>
    <mergeCell ref="T358:T360"/>
    <mergeCell ref="A349:A351"/>
    <mergeCell ref="C349:C350"/>
    <mergeCell ref="D349:D350"/>
    <mergeCell ref="E349:E350"/>
    <mergeCell ref="G349:G351"/>
    <mergeCell ref="S349:S351"/>
    <mergeCell ref="T349:T351"/>
    <mergeCell ref="A346:A348"/>
    <mergeCell ref="C346:C347"/>
    <mergeCell ref="D346:D347"/>
    <mergeCell ref="E346:E347"/>
    <mergeCell ref="G346:G348"/>
    <mergeCell ref="S346:S348"/>
    <mergeCell ref="T346:T348"/>
    <mergeCell ref="P343:R343"/>
    <mergeCell ref="P344:R344"/>
    <mergeCell ref="P345:R345"/>
    <mergeCell ref="P346:R346"/>
    <mergeCell ref="P347:R347"/>
    <mergeCell ref="P348:R348"/>
    <mergeCell ref="H343:H345"/>
    <mergeCell ref="H346:H348"/>
    <mergeCell ref="A340:A342"/>
    <mergeCell ref="C340:C341"/>
    <mergeCell ref="D340:D341"/>
    <mergeCell ref="E340:E341"/>
    <mergeCell ref="G340:G342"/>
    <mergeCell ref="B343:B344"/>
    <mergeCell ref="B340:B341"/>
    <mergeCell ref="M340:M341"/>
    <mergeCell ref="M343:M344"/>
    <mergeCell ref="M346:M347"/>
    <mergeCell ref="D337:D338"/>
    <mergeCell ref="E337:E338"/>
    <mergeCell ref="G337:G339"/>
    <mergeCell ref="S337:S339"/>
    <mergeCell ref="T337:T339"/>
    <mergeCell ref="P337:R337"/>
    <mergeCell ref="P338:R338"/>
    <mergeCell ref="P339:R339"/>
    <mergeCell ref="P340:R340"/>
    <mergeCell ref="P341:R341"/>
    <mergeCell ref="P342:R342"/>
    <mergeCell ref="H337:H339"/>
    <mergeCell ref="H340:H342"/>
    <mergeCell ref="A343:A345"/>
    <mergeCell ref="C343:C344"/>
    <mergeCell ref="D343:D344"/>
    <mergeCell ref="E343:E344"/>
    <mergeCell ref="G343:G345"/>
    <mergeCell ref="S343:S345"/>
    <mergeCell ref="T343:T345"/>
    <mergeCell ref="B337:B338"/>
    <mergeCell ref="M337:M338"/>
    <mergeCell ref="P323:R323"/>
    <mergeCell ref="P324:R324"/>
    <mergeCell ref="H319:H321"/>
    <mergeCell ref="H322:H324"/>
    <mergeCell ref="A325:A327"/>
    <mergeCell ref="C325:C326"/>
    <mergeCell ref="D325:D326"/>
    <mergeCell ref="E325:E326"/>
    <mergeCell ref="G325:G327"/>
    <mergeCell ref="S325:S327"/>
    <mergeCell ref="T325:T327"/>
    <mergeCell ref="A328:A330"/>
    <mergeCell ref="C328:C329"/>
    <mergeCell ref="D328:D329"/>
    <mergeCell ref="E328:E329"/>
    <mergeCell ref="G328:G330"/>
    <mergeCell ref="S328:S330"/>
    <mergeCell ref="T328:T330"/>
    <mergeCell ref="P325:R325"/>
    <mergeCell ref="P326:R326"/>
    <mergeCell ref="P327:R327"/>
    <mergeCell ref="P328:R328"/>
    <mergeCell ref="P329:R329"/>
    <mergeCell ref="P330:R330"/>
    <mergeCell ref="H325:H327"/>
    <mergeCell ref="H328:H330"/>
    <mergeCell ref="B328:B329"/>
    <mergeCell ref="B325:B326"/>
    <mergeCell ref="B322:B323"/>
    <mergeCell ref="B319:B320"/>
    <mergeCell ref="B327:C327"/>
    <mergeCell ref="B324:C324"/>
    <mergeCell ref="P315:R315"/>
    <mergeCell ref="P316:R316"/>
    <mergeCell ref="P317:R317"/>
    <mergeCell ref="P318:R318"/>
    <mergeCell ref="H313:H315"/>
    <mergeCell ref="H316:H318"/>
    <mergeCell ref="A319:A321"/>
    <mergeCell ref="C319:C320"/>
    <mergeCell ref="D319:D320"/>
    <mergeCell ref="E319:E320"/>
    <mergeCell ref="G319:G321"/>
    <mergeCell ref="S319:S321"/>
    <mergeCell ref="T319:T321"/>
    <mergeCell ref="P319:R319"/>
    <mergeCell ref="P320:R320"/>
    <mergeCell ref="P321:R321"/>
    <mergeCell ref="P322:R322"/>
    <mergeCell ref="B316:B317"/>
    <mergeCell ref="B313:B314"/>
    <mergeCell ref="B321:C321"/>
    <mergeCell ref="A322:A324"/>
    <mergeCell ref="C322:C323"/>
    <mergeCell ref="D322:D323"/>
    <mergeCell ref="E322:E323"/>
    <mergeCell ref="G322:G324"/>
    <mergeCell ref="S322:S324"/>
    <mergeCell ref="T322:T324"/>
    <mergeCell ref="A313:A315"/>
    <mergeCell ref="C313:C314"/>
    <mergeCell ref="D313:D314"/>
    <mergeCell ref="E313:E314"/>
    <mergeCell ref="G313:G315"/>
    <mergeCell ref="M295:M296"/>
    <mergeCell ref="M298:M299"/>
    <mergeCell ref="M301:M302"/>
    <mergeCell ref="M304:M305"/>
    <mergeCell ref="A307:A309"/>
    <mergeCell ref="C307:C308"/>
    <mergeCell ref="D307:D308"/>
    <mergeCell ref="E307:E308"/>
    <mergeCell ref="G307:G309"/>
    <mergeCell ref="S307:S309"/>
    <mergeCell ref="T307:T309"/>
    <mergeCell ref="A310:A312"/>
    <mergeCell ref="C310:C311"/>
    <mergeCell ref="D310:D311"/>
    <mergeCell ref="E310:E311"/>
    <mergeCell ref="G310:G312"/>
    <mergeCell ref="S310:S312"/>
    <mergeCell ref="T310:T312"/>
    <mergeCell ref="P307:R307"/>
    <mergeCell ref="P308:R308"/>
    <mergeCell ref="P309:R309"/>
    <mergeCell ref="P310:R310"/>
    <mergeCell ref="P311:R311"/>
    <mergeCell ref="P312:R312"/>
    <mergeCell ref="H307:H309"/>
    <mergeCell ref="H310:H312"/>
    <mergeCell ref="B310:B311"/>
    <mergeCell ref="B309:C309"/>
    <mergeCell ref="M307:M308"/>
    <mergeCell ref="M310:M311"/>
    <mergeCell ref="B298:B299"/>
    <mergeCell ref="H298:H300"/>
    <mergeCell ref="A301:A303"/>
    <mergeCell ref="C301:C302"/>
    <mergeCell ref="D301:D302"/>
    <mergeCell ref="E301:E302"/>
    <mergeCell ref="G301:G303"/>
    <mergeCell ref="S301:S303"/>
    <mergeCell ref="T301:T303"/>
    <mergeCell ref="P301:R301"/>
    <mergeCell ref="P302:R302"/>
    <mergeCell ref="P303:R303"/>
    <mergeCell ref="P304:R304"/>
    <mergeCell ref="P305:R305"/>
    <mergeCell ref="P306:R306"/>
    <mergeCell ref="H301:H303"/>
    <mergeCell ref="H304:H306"/>
    <mergeCell ref="A304:A306"/>
    <mergeCell ref="C304:C305"/>
    <mergeCell ref="D304:D305"/>
    <mergeCell ref="E304:E305"/>
    <mergeCell ref="G304:G306"/>
    <mergeCell ref="A289:A291"/>
    <mergeCell ref="C289:C290"/>
    <mergeCell ref="D289:D290"/>
    <mergeCell ref="E289:E290"/>
    <mergeCell ref="G289:G291"/>
    <mergeCell ref="S289:S291"/>
    <mergeCell ref="T289:T291"/>
    <mergeCell ref="A292:A294"/>
    <mergeCell ref="C292:C293"/>
    <mergeCell ref="D292:D293"/>
    <mergeCell ref="E292:E293"/>
    <mergeCell ref="G292:G294"/>
    <mergeCell ref="S292:S294"/>
    <mergeCell ref="T292:T294"/>
    <mergeCell ref="P289:R289"/>
    <mergeCell ref="P290:R290"/>
    <mergeCell ref="P291:R291"/>
    <mergeCell ref="P292:R292"/>
    <mergeCell ref="P293:R293"/>
    <mergeCell ref="P294:R294"/>
    <mergeCell ref="H289:H291"/>
    <mergeCell ref="H292:H294"/>
    <mergeCell ref="M289:M290"/>
    <mergeCell ref="M292:M293"/>
    <mergeCell ref="P286:R286"/>
    <mergeCell ref="A286:A288"/>
    <mergeCell ref="C286:C287"/>
    <mergeCell ref="D286:D287"/>
    <mergeCell ref="E286:E287"/>
    <mergeCell ref="G286:G288"/>
    <mergeCell ref="S286:S288"/>
    <mergeCell ref="T286:T288"/>
    <mergeCell ref="A277:A279"/>
    <mergeCell ref="C277:C278"/>
    <mergeCell ref="D277:D278"/>
    <mergeCell ref="E277:E278"/>
    <mergeCell ref="G277:G279"/>
    <mergeCell ref="S277:S279"/>
    <mergeCell ref="T277:T279"/>
    <mergeCell ref="A280:A282"/>
    <mergeCell ref="P287:R287"/>
    <mergeCell ref="P288:R288"/>
    <mergeCell ref="H283:H285"/>
    <mergeCell ref="H286:H288"/>
    <mergeCell ref="B286:B287"/>
    <mergeCell ref="B283:B284"/>
    <mergeCell ref="B285:C285"/>
    <mergeCell ref="M286:M287"/>
    <mergeCell ref="B282:C282"/>
    <mergeCell ref="B279:C279"/>
    <mergeCell ref="C268:C269"/>
    <mergeCell ref="D268:D269"/>
    <mergeCell ref="E268:E269"/>
    <mergeCell ref="G268:G270"/>
    <mergeCell ref="P279:R279"/>
    <mergeCell ref="P280:R280"/>
    <mergeCell ref="P281:R281"/>
    <mergeCell ref="P282:R282"/>
    <mergeCell ref="H277:H279"/>
    <mergeCell ref="H280:H282"/>
    <mergeCell ref="A283:A285"/>
    <mergeCell ref="C283:C284"/>
    <mergeCell ref="D283:D284"/>
    <mergeCell ref="E283:E284"/>
    <mergeCell ref="G283:G285"/>
    <mergeCell ref="S283:S285"/>
    <mergeCell ref="T283:T285"/>
    <mergeCell ref="P283:R283"/>
    <mergeCell ref="P284:R284"/>
    <mergeCell ref="P285:R285"/>
    <mergeCell ref="P265:R265"/>
    <mergeCell ref="P266:R266"/>
    <mergeCell ref="P267:R267"/>
    <mergeCell ref="B259:B260"/>
    <mergeCell ref="P268:R268"/>
    <mergeCell ref="P269:R269"/>
    <mergeCell ref="P270:R270"/>
    <mergeCell ref="H265:H267"/>
    <mergeCell ref="H268:H270"/>
    <mergeCell ref="A271:A273"/>
    <mergeCell ref="C271:C272"/>
    <mergeCell ref="D271:D272"/>
    <mergeCell ref="E271:E272"/>
    <mergeCell ref="G271:G273"/>
    <mergeCell ref="S271:S273"/>
    <mergeCell ref="T271:T273"/>
    <mergeCell ref="A274:A276"/>
    <mergeCell ref="C274:C275"/>
    <mergeCell ref="D274:D275"/>
    <mergeCell ref="E274:E275"/>
    <mergeCell ref="G274:G276"/>
    <mergeCell ref="S274:S276"/>
    <mergeCell ref="T274:T276"/>
    <mergeCell ref="P271:R271"/>
    <mergeCell ref="P272:R272"/>
    <mergeCell ref="P273:R273"/>
    <mergeCell ref="P274:R274"/>
    <mergeCell ref="P275:R275"/>
    <mergeCell ref="P276:R276"/>
    <mergeCell ref="H271:H273"/>
    <mergeCell ref="H274:H276"/>
    <mergeCell ref="A268:A270"/>
    <mergeCell ref="H247:H249"/>
    <mergeCell ref="H250:H252"/>
    <mergeCell ref="A253:A255"/>
    <mergeCell ref="C253:C254"/>
    <mergeCell ref="D253:D254"/>
    <mergeCell ref="E253:E254"/>
    <mergeCell ref="G253:G255"/>
    <mergeCell ref="S253:S255"/>
    <mergeCell ref="T253:T255"/>
    <mergeCell ref="A256:A258"/>
    <mergeCell ref="C256:C257"/>
    <mergeCell ref="D256:D257"/>
    <mergeCell ref="E256:E257"/>
    <mergeCell ref="G256:G258"/>
    <mergeCell ref="S256:S258"/>
    <mergeCell ref="T256:T258"/>
    <mergeCell ref="P253:R253"/>
    <mergeCell ref="P254:R254"/>
    <mergeCell ref="P255:R255"/>
    <mergeCell ref="P256:R256"/>
    <mergeCell ref="P257:R257"/>
    <mergeCell ref="P258:R258"/>
    <mergeCell ref="H253:H255"/>
    <mergeCell ref="H256:H258"/>
    <mergeCell ref="B256:B257"/>
    <mergeCell ref="B253:B254"/>
    <mergeCell ref="B250:B251"/>
    <mergeCell ref="B247:B248"/>
    <mergeCell ref="B252:C252"/>
    <mergeCell ref="B249:C249"/>
    <mergeCell ref="P243:R243"/>
    <mergeCell ref="P244:R244"/>
    <mergeCell ref="P245:R245"/>
    <mergeCell ref="P246:R246"/>
    <mergeCell ref="H241:H243"/>
    <mergeCell ref="H244:H246"/>
    <mergeCell ref="A247:A249"/>
    <mergeCell ref="C247:C248"/>
    <mergeCell ref="D247:D248"/>
    <mergeCell ref="E247:E248"/>
    <mergeCell ref="G247:G249"/>
    <mergeCell ref="S247:S249"/>
    <mergeCell ref="T247:T249"/>
    <mergeCell ref="P247:R247"/>
    <mergeCell ref="P248:R248"/>
    <mergeCell ref="P249:R249"/>
    <mergeCell ref="P250:R250"/>
    <mergeCell ref="B244:B245"/>
    <mergeCell ref="B241:B242"/>
    <mergeCell ref="A241:A243"/>
    <mergeCell ref="C241:C242"/>
    <mergeCell ref="D241:D242"/>
    <mergeCell ref="E241:E242"/>
    <mergeCell ref="G241:G243"/>
    <mergeCell ref="S241:S243"/>
    <mergeCell ref="T241:T243"/>
    <mergeCell ref="A244:A246"/>
    <mergeCell ref="C244:C245"/>
    <mergeCell ref="D244:D245"/>
    <mergeCell ref="E244:E245"/>
    <mergeCell ref="G244:G246"/>
    <mergeCell ref="S244:S246"/>
    <mergeCell ref="P234:R234"/>
    <mergeCell ref="H229:H231"/>
    <mergeCell ref="H232:H234"/>
    <mergeCell ref="A235:A237"/>
    <mergeCell ref="C235:C236"/>
    <mergeCell ref="D235:D236"/>
    <mergeCell ref="E235:E236"/>
    <mergeCell ref="G235:G237"/>
    <mergeCell ref="S235:S237"/>
    <mergeCell ref="T235:T237"/>
    <mergeCell ref="A238:A240"/>
    <mergeCell ref="C238:C239"/>
    <mergeCell ref="D238:D239"/>
    <mergeCell ref="E238:E239"/>
    <mergeCell ref="G238:G240"/>
    <mergeCell ref="S238:S240"/>
    <mergeCell ref="T238:T240"/>
    <mergeCell ref="P235:R235"/>
    <mergeCell ref="P236:R236"/>
    <mergeCell ref="P237:R237"/>
    <mergeCell ref="P238:R238"/>
    <mergeCell ref="P239:R239"/>
    <mergeCell ref="P240:R240"/>
    <mergeCell ref="H235:H237"/>
    <mergeCell ref="H238:H240"/>
    <mergeCell ref="A232:A234"/>
    <mergeCell ref="C232:C233"/>
    <mergeCell ref="D232:D233"/>
    <mergeCell ref="E232:E233"/>
    <mergeCell ref="G232:G234"/>
    <mergeCell ref="B238:B239"/>
    <mergeCell ref="B235:B236"/>
    <mergeCell ref="P227:R227"/>
    <mergeCell ref="P228:R228"/>
    <mergeCell ref="H223:H225"/>
    <mergeCell ref="H226:H228"/>
    <mergeCell ref="A229:A231"/>
    <mergeCell ref="C229:C230"/>
    <mergeCell ref="D229:D230"/>
    <mergeCell ref="E229:E230"/>
    <mergeCell ref="G229:G231"/>
    <mergeCell ref="S229:S231"/>
    <mergeCell ref="T229:T231"/>
    <mergeCell ref="P229:R229"/>
    <mergeCell ref="P230:R230"/>
    <mergeCell ref="P231:R231"/>
    <mergeCell ref="B228:C228"/>
    <mergeCell ref="P232:R232"/>
    <mergeCell ref="P233:R233"/>
    <mergeCell ref="B232:B233"/>
    <mergeCell ref="B229:B230"/>
    <mergeCell ref="B231:C231"/>
    <mergeCell ref="M223:M224"/>
    <mergeCell ref="M226:M227"/>
    <mergeCell ref="M229:M230"/>
    <mergeCell ref="M232:M233"/>
    <mergeCell ref="B226:B227"/>
    <mergeCell ref="B223:B224"/>
    <mergeCell ref="H211:H213"/>
    <mergeCell ref="H214:H216"/>
    <mergeCell ref="A217:A219"/>
    <mergeCell ref="C217:C218"/>
    <mergeCell ref="D217:D218"/>
    <mergeCell ref="E217:E218"/>
    <mergeCell ref="G217:G219"/>
    <mergeCell ref="S217:S219"/>
    <mergeCell ref="T217:T219"/>
    <mergeCell ref="A220:A222"/>
    <mergeCell ref="C220:C221"/>
    <mergeCell ref="D220:D221"/>
    <mergeCell ref="E220:E221"/>
    <mergeCell ref="G220:G222"/>
    <mergeCell ref="S220:S222"/>
    <mergeCell ref="T220:T222"/>
    <mergeCell ref="P217:R217"/>
    <mergeCell ref="P218:R218"/>
    <mergeCell ref="P219:R219"/>
    <mergeCell ref="P220:R220"/>
    <mergeCell ref="P221:R221"/>
    <mergeCell ref="P222:R222"/>
    <mergeCell ref="H217:H219"/>
    <mergeCell ref="H220:H222"/>
    <mergeCell ref="B222:C222"/>
    <mergeCell ref="B220:B221"/>
    <mergeCell ref="B217:B218"/>
    <mergeCell ref="B214:B215"/>
    <mergeCell ref="B211:B212"/>
    <mergeCell ref="M220:M221"/>
    <mergeCell ref="P207:R207"/>
    <mergeCell ref="P208:R208"/>
    <mergeCell ref="P209:R209"/>
    <mergeCell ref="P210:R210"/>
    <mergeCell ref="H205:H207"/>
    <mergeCell ref="H208:H210"/>
    <mergeCell ref="A211:A213"/>
    <mergeCell ref="C211:C212"/>
    <mergeCell ref="D211:D212"/>
    <mergeCell ref="E211:E212"/>
    <mergeCell ref="G211:G213"/>
    <mergeCell ref="S211:S213"/>
    <mergeCell ref="T211:T213"/>
    <mergeCell ref="P211:R211"/>
    <mergeCell ref="P212:R212"/>
    <mergeCell ref="P213:R213"/>
    <mergeCell ref="P214:R214"/>
    <mergeCell ref="A205:A207"/>
    <mergeCell ref="C205:C206"/>
    <mergeCell ref="D205:D206"/>
    <mergeCell ref="E205:E206"/>
    <mergeCell ref="G205:G207"/>
    <mergeCell ref="S205:S207"/>
    <mergeCell ref="T205:T207"/>
    <mergeCell ref="A208:A210"/>
    <mergeCell ref="C208:C209"/>
    <mergeCell ref="D208:D209"/>
    <mergeCell ref="E208:E209"/>
    <mergeCell ref="G208:G210"/>
    <mergeCell ref="S208:S210"/>
    <mergeCell ref="T208:T210"/>
    <mergeCell ref="P205:R205"/>
    <mergeCell ref="A199:A201"/>
    <mergeCell ref="C199:C200"/>
    <mergeCell ref="D199:D200"/>
    <mergeCell ref="E199:E200"/>
    <mergeCell ref="G199:G201"/>
    <mergeCell ref="S199:S201"/>
    <mergeCell ref="T199:T201"/>
    <mergeCell ref="A202:A204"/>
    <mergeCell ref="C202:C203"/>
    <mergeCell ref="D202:D203"/>
    <mergeCell ref="E202:E203"/>
    <mergeCell ref="G202:G204"/>
    <mergeCell ref="S202:S204"/>
    <mergeCell ref="T202:T204"/>
    <mergeCell ref="P199:R199"/>
    <mergeCell ref="P200:R200"/>
    <mergeCell ref="P201:R201"/>
    <mergeCell ref="P202:R202"/>
    <mergeCell ref="P203:R203"/>
    <mergeCell ref="P204:R204"/>
    <mergeCell ref="H199:H201"/>
    <mergeCell ref="H202:H204"/>
    <mergeCell ref="M199:M200"/>
    <mergeCell ref="M202:M203"/>
    <mergeCell ref="H187:H189"/>
    <mergeCell ref="H190:H192"/>
    <mergeCell ref="A193:A195"/>
    <mergeCell ref="C193:C194"/>
    <mergeCell ref="D193:D194"/>
    <mergeCell ref="E193:E194"/>
    <mergeCell ref="G193:G195"/>
    <mergeCell ref="S193:S195"/>
    <mergeCell ref="T193:T195"/>
    <mergeCell ref="P193:R193"/>
    <mergeCell ref="P194:R194"/>
    <mergeCell ref="P195:R195"/>
    <mergeCell ref="P196:R196"/>
    <mergeCell ref="P197:R197"/>
    <mergeCell ref="P198:R198"/>
    <mergeCell ref="H193:H195"/>
    <mergeCell ref="H196:H198"/>
    <mergeCell ref="A196:A198"/>
    <mergeCell ref="C196:C197"/>
    <mergeCell ref="D196:D197"/>
    <mergeCell ref="E196:E197"/>
    <mergeCell ref="G196:G198"/>
    <mergeCell ref="B196:B197"/>
    <mergeCell ref="B193:B194"/>
    <mergeCell ref="B190:B191"/>
    <mergeCell ref="B187:B188"/>
    <mergeCell ref="B192:C192"/>
    <mergeCell ref="B189:C189"/>
    <mergeCell ref="M190:M191"/>
    <mergeCell ref="M193:M194"/>
    <mergeCell ref="M196:M197"/>
    <mergeCell ref="A181:A183"/>
    <mergeCell ref="C181:C182"/>
    <mergeCell ref="D181:D182"/>
    <mergeCell ref="E181:E182"/>
    <mergeCell ref="G181:G183"/>
    <mergeCell ref="S181:S183"/>
    <mergeCell ref="T181:T183"/>
    <mergeCell ref="A184:A186"/>
    <mergeCell ref="C184:C185"/>
    <mergeCell ref="D184:D185"/>
    <mergeCell ref="E184:E185"/>
    <mergeCell ref="G184:G186"/>
    <mergeCell ref="S184:S186"/>
    <mergeCell ref="T184:T186"/>
    <mergeCell ref="P181:R181"/>
    <mergeCell ref="P182:R182"/>
    <mergeCell ref="P183:R183"/>
    <mergeCell ref="P184:R184"/>
    <mergeCell ref="P185:R185"/>
    <mergeCell ref="P186:R186"/>
    <mergeCell ref="H181:H183"/>
    <mergeCell ref="H184:H186"/>
    <mergeCell ref="B184:B185"/>
    <mergeCell ref="B181:B182"/>
    <mergeCell ref="B186:C186"/>
    <mergeCell ref="B183:C183"/>
    <mergeCell ref="E175:E176"/>
    <mergeCell ref="G175:G177"/>
    <mergeCell ref="S175:S177"/>
    <mergeCell ref="T175:T177"/>
    <mergeCell ref="P175:R175"/>
    <mergeCell ref="P176:R176"/>
    <mergeCell ref="P177:R177"/>
    <mergeCell ref="P178:R178"/>
    <mergeCell ref="A169:A171"/>
    <mergeCell ref="C169:C170"/>
    <mergeCell ref="D169:D170"/>
    <mergeCell ref="E169:E170"/>
    <mergeCell ref="G169:G171"/>
    <mergeCell ref="S169:S171"/>
    <mergeCell ref="T169:T171"/>
    <mergeCell ref="A172:A174"/>
    <mergeCell ref="C172:C173"/>
    <mergeCell ref="D172:D173"/>
    <mergeCell ref="E172:E173"/>
    <mergeCell ref="G172:G174"/>
    <mergeCell ref="S172:S174"/>
    <mergeCell ref="T172:T174"/>
    <mergeCell ref="P169:R169"/>
    <mergeCell ref="P170:R170"/>
    <mergeCell ref="H175:H177"/>
    <mergeCell ref="H178:H180"/>
    <mergeCell ref="B177:C177"/>
    <mergeCell ref="B175:B176"/>
    <mergeCell ref="B178:B179"/>
    <mergeCell ref="A175:A177"/>
    <mergeCell ref="C175:C176"/>
    <mergeCell ref="D175:D176"/>
    <mergeCell ref="A163:A165"/>
    <mergeCell ref="C163:C164"/>
    <mergeCell ref="D163:D164"/>
    <mergeCell ref="E163:E164"/>
    <mergeCell ref="G163:G165"/>
    <mergeCell ref="S163:S165"/>
    <mergeCell ref="T163:T165"/>
    <mergeCell ref="A166:A168"/>
    <mergeCell ref="C166:C167"/>
    <mergeCell ref="D166:D167"/>
    <mergeCell ref="E166:E167"/>
    <mergeCell ref="G166:G168"/>
    <mergeCell ref="S166:S168"/>
    <mergeCell ref="T166:T168"/>
    <mergeCell ref="P163:R163"/>
    <mergeCell ref="P164:R164"/>
    <mergeCell ref="P165:R165"/>
    <mergeCell ref="P166:R166"/>
    <mergeCell ref="P167:R167"/>
    <mergeCell ref="P168:R168"/>
    <mergeCell ref="H163:H165"/>
    <mergeCell ref="H166:H168"/>
    <mergeCell ref="B163:B164"/>
    <mergeCell ref="M163:M164"/>
    <mergeCell ref="M166:M167"/>
    <mergeCell ref="A157:A159"/>
    <mergeCell ref="C157:C158"/>
    <mergeCell ref="D157:D158"/>
    <mergeCell ref="E157:E158"/>
    <mergeCell ref="G157:G159"/>
    <mergeCell ref="S157:S159"/>
    <mergeCell ref="T157:T159"/>
    <mergeCell ref="P157:R157"/>
    <mergeCell ref="P158:R158"/>
    <mergeCell ref="P159:R159"/>
    <mergeCell ref="P160:R160"/>
    <mergeCell ref="P161:R161"/>
    <mergeCell ref="P162:R162"/>
    <mergeCell ref="H157:H159"/>
    <mergeCell ref="H160:H162"/>
    <mergeCell ref="A160:A162"/>
    <mergeCell ref="C160:C161"/>
    <mergeCell ref="D160:D161"/>
    <mergeCell ref="E160:E161"/>
    <mergeCell ref="G160:G162"/>
    <mergeCell ref="B157:B158"/>
    <mergeCell ref="B160:B161"/>
    <mergeCell ref="S160:S162"/>
    <mergeCell ref="T160:T162"/>
    <mergeCell ref="M157:M158"/>
    <mergeCell ref="M160:M161"/>
    <mergeCell ref="S139:S141"/>
    <mergeCell ref="A145:A147"/>
    <mergeCell ref="C145:C146"/>
    <mergeCell ref="D145:D146"/>
    <mergeCell ref="E145:E146"/>
    <mergeCell ref="G145:G147"/>
    <mergeCell ref="S145:S147"/>
    <mergeCell ref="T145:T147"/>
    <mergeCell ref="A148:A150"/>
    <mergeCell ref="C148:C149"/>
    <mergeCell ref="D148:D149"/>
    <mergeCell ref="E148:E149"/>
    <mergeCell ref="G148:G150"/>
    <mergeCell ref="S148:S150"/>
    <mergeCell ref="T148:T150"/>
    <mergeCell ref="P145:R145"/>
    <mergeCell ref="P146:R146"/>
    <mergeCell ref="P147:R147"/>
    <mergeCell ref="P148:R148"/>
    <mergeCell ref="P149:R149"/>
    <mergeCell ref="P150:R150"/>
    <mergeCell ref="H145:H147"/>
    <mergeCell ref="H148:H150"/>
    <mergeCell ref="M139:M140"/>
    <mergeCell ref="M142:M143"/>
    <mergeCell ref="M145:M146"/>
    <mergeCell ref="M148:M149"/>
    <mergeCell ref="P132:R132"/>
    <mergeCell ref="H127:H129"/>
    <mergeCell ref="H130:H132"/>
    <mergeCell ref="P142:R142"/>
    <mergeCell ref="B133:B134"/>
    <mergeCell ref="A133:A135"/>
    <mergeCell ref="C133:C134"/>
    <mergeCell ref="D133:D134"/>
    <mergeCell ref="E133:E134"/>
    <mergeCell ref="G133:G135"/>
    <mergeCell ref="S133:S135"/>
    <mergeCell ref="T133:T135"/>
    <mergeCell ref="A136:A138"/>
    <mergeCell ref="C136:C137"/>
    <mergeCell ref="D136:D137"/>
    <mergeCell ref="E136:E137"/>
    <mergeCell ref="G136:G138"/>
    <mergeCell ref="S136:S138"/>
    <mergeCell ref="T136:T138"/>
    <mergeCell ref="H139:H141"/>
    <mergeCell ref="H142:H144"/>
    <mergeCell ref="P133:R133"/>
    <mergeCell ref="P134:R134"/>
    <mergeCell ref="P135:R135"/>
    <mergeCell ref="P136:R136"/>
    <mergeCell ref="P137:R137"/>
    <mergeCell ref="P138:R138"/>
    <mergeCell ref="H133:H135"/>
    <mergeCell ref="H136:H138"/>
    <mergeCell ref="A139:A141"/>
    <mergeCell ref="C139:C140"/>
    <mergeCell ref="D139:D140"/>
    <mergeCell ref="S124:S126"/>
    <mergeCell ref="P125:R125"/>
    <mergeCell ref="P126:R126"/>
    <mergeCell ref="A124:A126"/>
    <mergeCell ref="C124:C125"/>
    <mergeCell ref="D124:D125"/>
    <mergeCell ref="E124:E125"/>
    <mergeCell ref="G124:G126"/>
    <mergeCell ref="T124:T126"/>
    <mergeCell ref="B124:B125"/>
    <mergeCell ref="T139:T141"/>
    <mergeCell ref="P139:R139"/>
    <mergeCell ref="P140:R140"/>
    <mergeCell ref="P141:R141"/>
    <mergeCell ref="B127:B128"/>
    <mergeCell ref="A127:A129"/>
    <mergeCell ref="C127:C128"/>
    <mergeCell ref="D127:D128"/>
    <mergeCell ref="E127:E128"/>
    <mergeCell ref="G127:G129"/>
    <mergeCell ref="S127:S129"/>
    <mergeCell ref="T127:T129"/>
    <mergeCell ref="A130:A132"/>
    <mergeCell ref="D130:D131"/>
    <mergeCell ref="E130:E131"/>
    <mergeCell ref="G130:G132"/>
    <mergeCell ref="S130:S132"/>
    <mergeCell ref="T130:T132"/>
    <mergeCell ref="P127:R127"/>
    <mergeCell ref="P128:R128"/>
    <mergeCell ref="P130:R130"/>
    <mergeCell ref="P131:R131"/>
    <mergeCell ref="P118:R118"/>
    <mergeCell ref="P119:R119"/>
    <mergeCell ref="P120:R120"/>
    <mergeCell ref="H118:H120"/>
    <mergeCell ref="A121:A123"/>
    <mergeCell ref="C121:C122"/>
    <mergeCell ref="D121:D122"/>
    <mergeCell ref="E121:E122"/>
    <mergeCell ref="G121:G123"/>
    <mergeCell ref="S121:S123"/>
    <mergeCell ref="T121:T123"/>
    <mergeCell ref="P121:R121"/>
    <mergeCell ref="P122:R122"/>
    <mergeCell ref="P123:R123"/>
    <mergeCell ref="S115:S117"/>
    <mergeCell ref="T115:T117"/>
    <mergeCell ref="H115:H117"/>
    <mergeCell ref="H121:H123"/>
    <mergeCell ref="B121:B122"/>
    <mergeCell ref="B118:B119"/>
    <mergeCell ref="B115:B116"/>
    <mergeCell ref="A118:A120"/>
    <mergeCell ref="C118:C119"/>
    <mergeCell ref="D118:D119"/>
    <mergeCell ref="E118:E119"/>
    <mergeCell ref="S118:S120"/>
    <mergeCell ref="T118:T120"/>
    <mergeCell ref="B123:C123"/>
    <mergeCell ref="B120:C120"/>
    <mergeCell ref="B117:C117"/>
    <mergeCell ref="A112:A114"/>
    <mergeCell ref="C112:C113"/>
    <mergeCell ref="D112:D113"/>
    <mergeCell ref="E112:E113"/>
    <mergeCell ref="S112:S114"/>
    <mergeCell ref="T112:T114"/>
    <mergeCell ref="A106:A108"/>
    <mergeCell ref="C106:C107"/>
    <mergeCell ref="D106:D107"/>
    <mergeCell ref="E106:E107"/>
    <mergeCell ref="P106:R106"/>
    <mergeCell ref="P107:R107"/>
    <mergeCell ref="P108:R108"/>
    <mergeCell ref="P109:R109"/>
    <mergeCell ref="P110:R110"/>
    <mergeCell ref="P111:R111"/>
    <mergeCell ref="S109:S111"/>
    <mergeCell ref="T106:T108"/>
    <mergeCell ref="B112:B113"/>
    <mergeCell ref="B109:B110"/>
    <mergeCell ref="B106:B107"/>
    <mergeCell ref="B108:C108"/>
    <mergeCell ref="B105:C105"/>
    <mergeCell ref="B73:B74"/>
    <mergeCell ref="B79:B80"/>
    <mergeCell ref="M103:M104"/>
    <mergeCell ref="M106:M107"/>
    <mergeCell ref="G76:G78"/>
    <mergeCell ref="G79:G81"/>
    <mergeCell ref="T109:T111"/>
    <mergeCell ref="T103:T105"/>
    <mergeCell ref="E85:E86"/>
    <mergeCell ref="A79:A81"/>
    <mergeCell ref="C79:C80"/>
    <mergeCell ref="D79:D80"/>
    <mergeCell ref="E79:E80"/>
    <mergeCell ref="A76:A78"/>
    <mergeCell ref="A82:A84"/>
    <mergeCell ref="C82:C83"/>
    <mergeCell ref="D82:D83"/>
    <mergeCell ref="E82:E83"/>
    <mergeCell ref="C88:C89"/>
    <mergeCell ref="A73:A75"/>
    <mergeCell ref="C73:C74"/>
    <mergeCell ref="D73:D74"/>
    <mergeCell ref="D88:D89"/>
    <mergeCell ref="E73:E74"/>
    <mergeCell ref="B76:B77"/>
    <mergeCell ref="E94:E95"/>
    <mergeCell ref="A91:A93"/>
    <mergeCell ref="C91:C92"/>
    <mergeCell ref="D91:D92"/>
    <mergeCell ref="E91:E92"/>
    <mergeCell ref="G82:G84"/>
    <mergeCell ref="C97:C98"/>
    <mergeCell ref="D97:D98"/>
    <mergeCell ref="E97:E98"/>
    <mergeCell ref="B75:C75"/>
    <mergeCell ref="A34:A36"/>
    <mergeCell ref="A37:A39"/>
    <mergeCell ref="C34:C35"/>
    <mergeCell ref="D34:D35"/>
    <mergeCell ref="A17:A18"/>
    <mergeCell ref="A28:A30"/>
    <mergeCell ref="A31:A33"/>
    <mergeCell ref="C28:C29"/>
    <mergeCell ref="D28:D29"/>
    <mergeCell ref="A22:A24"/>
    <mergeCell ref="A25:A27"/>
    <mergeCell ref="A40:A42"/>
    <mergeCell ref="A43:A45"/>
    <mergeCell ref="C40:C41"/>
    <mergeCell ref="D40:D41"/>
    <mergeCell ref="B49:B50"/>
    <mergeCell ref="C55:C56"/>
    <mergeCell ref="D55:D56"/>
    <mergeCell ref="B17:C17"/>
    <mergeCell ref="B18:C18"/>
    <mergeCell ref="A19:A21"/>
    <mergeCell ref="B21:C21"/>
    <mergeCell ref="B19:B20"/>
    <mergeCell ref="D21:F21"/>
    <mergeCell ref="C49:C50"/>
    <mergeCell ref="C43:C44"/>
    <mergeCell ref="B22:B23"/>
    <mergeCell ref="B24:C24"/>
    <mergeCell ref="B25:B26"/>
    <mergeCell ref="B27:C27"/>
    <mergeCell ref="B28:B29"/>
    <mergeCell ref="B30:C30"/>
    <mergeCell ref="S19:S21"/>
    <mergeCell ref="T19:T21"/>
    <mergeCell ref="S22:S24"/>
    <mergeCell ref="S25:S27"/>
    <mergeCell ref="S28:S30"/>
    <mergeCell ref="S31:S33"/>
    <mergeCell ref="S34:S36"/>
    <mergeCell ref="S37:S39"/>
    <mergeCell ref="S76:S78"/>
    <mergeCell ref="S79:S81"/>
    <mergeCell ref="T94:T96"/>
    <mergeCell ref="S94:S96"/>
    <mergeCell ref="S88:S90"/>
    <mergeCell ref="S91:S93"/>
    <mergeCell ref="S40:S42"/>
    <mergeCell ref="S43:S45"/>
    <mergeCell ref="S46:S48"/>
    <mergeCell ref="S49:S51"/>
    <mergeCell ref="S52:S54"/>
    <mergeCell ref="S55:S57"/>
    <mergeCell ref="S58:S60"/>
    <mergeCell ref="S61:S63"/>
    <mergeCell ref="S64:S66"/>
    <mergeCell ref="T82:T84"/>
    <mergeCell ref="T49:T51"/>
    <mergeCell ref="T52:T54"/>
    <mergeCell ref="T55:T57"/>
    <mergeCell ref="T58:T60"/>
    <mergeCell ref="T61:T63"/>
    <mergeCell ref="T64:T66"/>
    <mergeCell ref="T67:T69"/>
    <mergeCell ref="S67:S69"/>
    <mergeCell ref="S70:S72"/>
    <mergeCell ref="S73:S75"/>
    <mergeCell ref="E394:E395"/>
    <mergeCell ref="G394:G396"/>
    <mergeCell ref="A385:A387"/>
    <mergeCell ref="C385:C386"/>
    <mergeCell ref="D385:D386"/>
    <mergeCell ref="E385:E386"/>
    <mergeCell ref="C76:C77"/>
    <mergeCell ref="A103:A105"/>
    <mergeCell ref="C103:C104"/>
    <mergeCell ref="S376:S378"/>
    <mergeCell ref="T376:T378"/>
    <mergeCell ref="A367:A369"/>
    <mergeCell ref="C367:C368"/>
    <mergeCell ref="D367:D368"/>
    <mergeCell ref="E367:E368"/>
    <mergeCell ref="G367:G369"/>
    <mergeCell ref="S367:S369"/>
    <mergeCell ref="T367:T369"/>
    <mergeCell ref="A352:A354"/>
    <mergeCell ref="T97:T99"/>
    <mergeCell ref="T100:T102"/>
    <mergeCell ref="T70:T72"/>
    <mergeCell ref="A46:A48"/>
    <mergeCell ref="A49:A51"/>
    <mergeCell ref="C46:C47"/>
    <mergeCell ref="D46:D47"/>
    <mergeCell ref="E64:E65"/>
    <mergeCell ref="C67:C68"/>
    <mergeCell ref="D67:D68"/>
    <mergeCell ref="E67:E68"/>
    <mergeCell ref="E58:E59"/>
    <mergeCell ref="C61:C62"/>
    <mergeCell ref="D61:D62"/>
    <mergeCell ref="E61:E62"/>
    <mergeCell ref="E52:E53"/>
    <mergeCell ref="A97:A99"/>
    <mergeCell ref="A94:A96"/>
    <mergeCell ref="C94:C95"/>
    <mergeCell ref="A64:A66"/>
    <mergeCell ref="D76:D77"/>
    <mergeCell ref="E76:E77"/>
    <mergeCell ref="D58:D59"/>
    <mergeCell ref="B61:B62"/>
    <mergeCell ref="B64:B65"/>
    <mergeCell ref="B67:B68"/>
    <mergeCell ref="B70:B71"/>
    <mergeCell ref="E88:E89"/>
    <mergeCell ref="A85:A87"/>
    <mergeCell ref="C85:C86"/>
    <mergeCell ref="D85:D86"/>
    <mergeCell ref="A52:A54"/>
    <mergeCell ref="A55:A57"/>
    <mergeCell ref="B57:C57"/>
    <mergeCell ref="B72:C72"/>
    <mergeCell ref="H454:H456"/>
    <mergeCell ref="P454:R454"/>
    <mergeCell ref="S454:S456"/>
    <mergeCell ref="T454:T456"/>
    <mergeCell ref="P455:R455"/>
    <mergeCell ref="P456:R456"/>
    <mergeCell ref="A457:A459"/>
    <mergeCell ref="C457:C458"/>
    <mergeCell ref="D457:D458"/>
    <mergeCell ref="E457:E458"/>
    <mergeCell ref="G457:G459"/>
    <mergeCell ref="H457:H459"/>
    <mergeCell ref="P457:R457"/>
    <mergeCell ref="S457:S459"/>
    <mergeCell ref="T457:T459"/>
    <mergeCell ref="P458:R458"/>
    <mergeCell ref="P459:R459"/>
    <mergeCell ref="A454:A456"/>
    <mergeCell ref="C454:C455"/>
    <mergeCell ref="D454:D455"/>
    <mergeCell ref="E454:E455"/>
    <mergeCell ref="G454:G456"/>
    <mergeCell ref="A466:A468"/>
    <mergeCell ref="C466:C467"/>
    <mergeCell ref="D466:D467"/>
    <mergeCell ref="E466:E467"/>
    <mergeCell ref="G466:G468"/>
    <mergeCell ref="H466:H468"/>
    <mergeCell ref="P466:R466"/>
    <mergeCell ref="S466:S468"/>
    <mergeCell ref="T466:T468"/>
    <mergeCell ref="P467:R467"/>
    <mergeCell ref="P468:R468"/>
    <mergeCell ref="A460:A462"/>
    <mergeCell ref="C460:C461"/>
    <mergeCell ref="D460:D461"/>
    <mergeCell ref="E460:E461"/>
    <mergeCell ref="G460:G462"/>
    <mergeCell ref="H460:H462"/>
    <mergeCell ref="P460:R460"/>
    <mergeCell ref="S460:S462"/>
    <mergeCell ref="T460:T462"/>
    <mergeCell ref="P461:R461"/>
    <mergeCell ref="P462:R462"/>
    <mergeCell ref="A463:A465"/>
    <mergeCell ref="D463:D464"/>
    <mergeCell ref="E463:E464"/>
    <mergeCell ref="G463:G465"/>
    <mergeCell ref="H463:H465"/>
    <mergeCell ref="P463:R463"/>
    <mergeCell ref="S463:S465"/>
    <mergeCell ref="T463:T465"/>
    <mergeCell ref="P464:R464"/>
    <mergeCell ref="P465:R465"/>
    <mergeCell ref="A430:A432"/>
    <mergeCell ref="A421:A423"/>
    <mergeCell ref="C421:C422"/>
    <mergeCell ref="D421:D422"/>
    <mergeCell ref="E421:E422"/>
    <mergeCell ref="G421:G423"/>
    <mergeCell ref="S421:S423"/>
    <mergeCell ref="T421:T423"/>
    <mergeCell ref="A424:A426"/>
    <mergeCell ref="C424:C425"/>
    <mergeCell ref="D424:D425"/>
    <mergeCell ref="E424:E425"/>
    <mergeCell ref="G424:G426"/>
    <mergeCell ref="S424:S426"/>
    <mergeCell ref="T424:T426"/>
    <mergeCell ref="P421:R421"/>
    <mergeCell ref="P422:R422"/>
    <mergeCell ref="P423:R423"/>
    <mergeCell ref="P424:R424"/>
    <mergeCell ref="P425:R425"/>
    <mergeCell ref="P426:R426"/>
    <mergeCell ref="H421:H423"/>
    <mergeCell ref="H424:H426"/>
    <mergeCell ref="E430:E431"/>
    <mergeCell ref="G430:G432"/>
    <mergeCell ref="S430:S432"/>
    <mergeCell ref="T430:T432"/>
    <mergeCell ref="B427:B428"/>
    <mergeCell ref="B430:B431"/>
    <mergeCell ref="A427:A429"/>
    <mergeCell ref="M424:M425"/>
    <mergeCell ref="D352:D353"/>
    <mergeCell ref="E352:E353"/>
    <mergeCell ref="G352:G354"/>
    <mergeCell ref="S352:S354"/>
    <mergeCell ref="T352:T354"/>
    <mergeCell ref="P349:R349"/>
    <mergeCell ref="P350:R350"/>
    <mergeCell ref="S340:S342"/>
    <mergeCell ref="T340:T342"/>
    <mergeCell ref="A331:A333"/>
    <mergeCell ref="C331:C332"/>
    <mergeCell ref="D331:D332"/>
    <mergeCell ref="E331:E332"/>
    <mergeCell ref="G331:G333"/>
    <mergeCell ref="S331:S333"/>
    <mergeCell ref="T331:T333"/>
    <mergeCell ref="A334:A336"/>
    <mergeCell ref="C334:C335"/>
    <mergeCell ref="D334:D335"/>
    <mergeCell ref="E334:E335"/>
    <mergeCell ref="G334:G336"/>
    <mergeCell ref="S334:S336"/>
    <mergeCell ref="T334:T336"/>
    <mergeCell ref="P331:R331"/>
    <mergeCell ref="P332:R332"/>
    <mergeCell ref="P333:R333"/>
    <mergeCell ref="P334:R334"/>
    <mergeCell ref="P335:R335"/>
    <mergeCell ref="P336:R336"/>
    <mergeCell ref="H331:H333"/>
    <mergeCell ref="H334:H336"/>
    <mergeCell ref="A337:A339"/>
    <mergeCell ref="A316:A318"/>
    <mergeCell ref="C316:C317"/>
    <mergeCell ref="D316:D317"/>
    <mergeCell ref="E316:E317"/>
    <mergeCell ref="G316:G318"/>
    <mergeCell ref="S316:S318"/>
    <mergeCell ref="T316:T318"/>
    <mergeCell ref="P313:R313"/>
    <mergeCell ref="P314:R314"/>
    <mergeCell ref="S304:S306"/>
    <mergeCell ref="T304:T306"/>
    <mergeCell ref="A295:A297"/>
    <mergeCell ref="C295:C296"/>
    <mergeCell ref="D295:D296"/>
    <mergeCell ref="E295:E296"/>
    <mergeCell ref="G295:G297"/>
    <mergeCell ref="S295:S297"/>
    <mergeCell ref="T295:T297"/>
    <mergeCell ref="A298:A300"/>
    <mergeCell ref="C298:C299"/>
    <mergeCell ref="D298:D299"/>
    <mergeCell ref="E298:E299"/>
    <mergeCell ref="G298:G300"/>
    <mergeCell ref="S298:S300"/>
    <mergeCell ref="T298:T300"/>
    <mergeCell ref="P295:R295"/>
    <mergeCell ref="P296:R296"/>
    <mergeCell ref="P297:R297"/>
    <mergeCell ref="P298:R298"/>
    <mergeCell ref="P299:R299"/>
    <mergeCell ref="P300:R300"/>
    <mergeCell ref="H295:H297"/>
    <mergeCell ref="C250:C251"/>
    <mergeCell ref="D250:D251"/>
    <mergeCell ref="E250:E251"/>
    <mergeCell ref="G250:G252"/>
    <mergeCell ref="S250:S252"/>
    <mergeCell ref="T250:T252"/>
    <mergeCell ref="P251:R251"/>
    <mergeCell ref="P252:R252"/>
    <mergeCell ref="A262:A264"/>
    <mergeCell ref="C262:C263"/>
    <mergeCell ref="D262:D263"/>
    <mergeCell ref="E262:E263"/>
    <mergeCell ref="G262:G264"/>
    <mergeCell ref="S262:S264"/>
    <mergeCell ref="T262:T264"/>
    <mergeCell ref="S313:S315"/>
    <mergeCell ref="T313:T315"/>
    <mergeCell ref="P259:R259"/>
    <mergeCell ref="P260:R260"/>
    <mergeCell ref="P261:R261"/>
    <mergeCell ref="P262:R262"/>
    <mergeCell ref="P263:R263"/>
    <mergeCell ref="P264:R264"/>
    <mergeCell ref="H259:H261"/>
    <mergeCell ref="H262:H264"/>
    <mergeCell ref="A265:A267"/>
    <mergeCell ref="C265:C266"/>
    <mergeCell ref="D265:D266"/>
    <mergeCell ref="E265:E266"/>
    <mergeCell ref="G265:G267"/>
    <mergeCell ref="S265:S267"/>
    <mergeCell ref="T265:T267"/>
    <mergeCell ref="S214:S216"/>
    <mergeCell ref="T214:T216"/>
    <mergeCell ref="P215:R215"/>
    <mergeCell ref="P216:R216"/>
    <mergeCell ref="A226:A228"/>
    <mergeCell ref="C226:C227"/>
    <mergeCell ref="D226:D227"/>
    <mergeCell ref="E226:E227"/>
    <mergeCell ref="G226:G228"/>
    <mergeCell ref="S226:S228"/>
    <mergeCell ref="T226:T228"/>
    <mergeCell ref="P223:R223"/>
    <mergeCell ref="P224:R224"/>
    <mergeCell ref="P225:R225"/>
    <mergeCell ref="P226:R226"/>
    <mergeCell ref="D280:D281"/>
    <mergeCell ref="E280:E281"/>
    <mergeCell ref="G280:G282"/>
    <mergeCell ref="S280:S282"/>
    <mergeCell ref="T280:T282"/>
    <mergeCell ref="P277:R277"/>
    <mergeCell ref="P278:R278"/>
    <mergeCell ref="S268:S270"/>
    <mergeCell ref="T268:T270"/>
    <mergeCell ref="A259:A261"/>
    <mergeCell ref="C259:C260"/>
    <mergeCell ref="D259:D260"/>
    <mergeCell ref="E259:E260"/>
    <mergeCell ref="G259:G261"/>
    <mergeCell ref="S259:S261"/>
    <mergeCell ref="T259:T261"/>
    <mergeCell ref="A250:A252"/>
    <mergeCell ref="P179:R179"/>
    <mergeCell ref="P180:R180"/>
    <mergeCell ref="A190:A192"/>
    <mergeCell ref="C190:C191"/>
    <mergeCell ref="D190:D191"/>
    <mergeCell ref="E190:E191"/>
    <mergeCell ref="G190:G192"/>
    <mergeCell ref="S190:S192"/>
    <mergeCell ref="T190:T192"/>
    <mergeCell ref="P187:R187"/>
    <mergeCell ref="P188:R188"/>
    <mergeCell ref="P189:R189"/>
    <mergeCell ref="P190:R190"/>
    <mergeCell ref="P191:R191"/>
    <mergeCell ref="P192:R192"/>
    <mergeCell ref="T244:T246"/>
    <mergeCell ref="P241:R241"/>
    <mergeCell ref="P242:R242"/>
    <mergeCell ref="S232:S234"/>
    <mergeCell ref="T232:T234"/>
    <mergeCell ref="A223:A225"/>
    <mergeCell ref="C223:C224"/>
    <mergeCell ref="D223:D224"/>
    <mergeCell ref="E223:E224"/>
    <mergeCell ref="G223:G225"/>
    <mergeCell ref="S223:S225"/>
    <mergeCell ref="T223:T225"/>
    <mergeCell ref="A214:A216"/>
    <mergeCell ref="C214:C215"/>
    <mergeCell ref="D214:D215"/>
    <mergeCell ref="E214:E215"/>
    <mergeCell ref="G214:G216"/>
    <mergeCell ref="A154:A156"/>
    <mergeCell ref="C154:C155"/>
    <mergeCell ref="D154:D155"/>
    <mergeCell ref="E154:E155"/>
    <mergeCell ref="G154:G156"/>
    <mergeCell ref="S154:S156"/>
    <mergeCell ref="T154:T156"/>
    <mergeCell ref="P151:R151"/>
    <mergeCell ref="P152:R152"/>
    <mergeCell ref="P153:R153"/>
    <mergeCell ref="P154:R154"/>
    <mergeCell ref="P155:R155"/>
    <mergeCell ref="P156:R156"/>
    <mergeCell ref="M151:M152"/>
    <mergeCell ref="M154:M155"/>
    <mergeCell ref="P206:R206"/>
    <mergeCell ref="S196:S198"/>
    <mergeCell ref="T196:T198"/>
    <mergeCell ref="A187:A189"/>
    <mergeCell ref="C187:C188"/>
    <mergeCell ref="D187:D188"/>
    <mergeCell ref="E187:E188"/>
    <mergeCell ref="G187:G189"/>
    <mergeCell ref="S187:S189"/>
    <mergeCell ref="T187:T189"/>
    <mergeCell ref="A178:A180"/>
    <mergeCell ref="C178:C179"/>
    <mergeCell ref="D178:D179"/>
    <mergeCell ref="E178:E179"/>
    <mergeCell ref="G178:G180"/>
    <mergeCell ref="S178:S180"/>
    <mergeCell ref="T178:T180"/>
    <mergeCell ref="A70:A72"/>
    <mergeCell ref="C70:C71"/>
    <mergeCell ref="B88:B89"/>
    <mergeCell ref="B85:B86"/>
    <mergeCell ref="B82:B83"/>
    <mergeCell ref="D70:D71"/>
    <mergeCell ref="E70:E71"/>
    <mergeCell ref="S151:S153"/>
    <mergeCell ref="T151:T153"/>
    <mergeCell ref="A142:A144"/>
    <mergeCell ref="C142:C143"/>
    <mergeCell ref="D142:D143"/>
    <mergeCell ref="E142:E143"/>
    <mergeCell ref="G142:G144"/>
    <mergeCell ref="S142:S144"/>
    <mergeCell ref="T142:T144"/>
    <mergeCell ref="P143:R143"/>
    <mergeCell ref="P144:R144"/>
    <mergeCell ref="T85:T87"/>
    <mergeCell ref="T88:T90"/>
    <mergeCell ref="T91:T93"/>
    <mergeCell ref="T73:T75"/>
    <mergeCell ref="T76:T78"/>
    <mergeCell ref="S82:S84"/>
    <mergeCell ref="S85:S87"/>
    <mergeCell ref="T79:T81"/>
    <mergeCell ref="S106:S108"/>
    <mergeCell ref="B90:C90"/>
    <mergeCell ref="B87:C87"/>
    <mergeCell ref="B84:C84"/>
    <mergeCell ref="B81:C81"/>
    <mergeCell ref="A88:A90"/>
    <mergeCell ref="P112:R112"/>
    <mergeCell ref="P113:R113"/>
    <mergeCell ref="P114:R114"/>
    <mergeCell ref="P115:R115"/>
    <mergeCell ref="P116:R116"/>
    <mergeCell ref="P117:R117"/>
    <mergeCell ref="O94:O96"/>
    <mergeCell ref="P94:R96"/>
    <mergeCell ref="O97:O99"/>
    <mergeCell ref="B69:C69"/>
    <mergeCell ref="B66:C66"/>
    <mergeCell ref="B63:C63"/>
    <mergeCell ref="B60:C60"/>
    <mergeCell ref="A151:A153"/>
    <mergeCell ref="C151:C152"/>
    <mergeCell ref="D151:D152"/>
    <mergeCell ref="E151:E152"/>
    <mergeCell ref="G151:G153"/>
    <mergeCell ref="A115:A117"/>
    <mergeCell ref="C115:C116"/>
    <mergeCell ref="D115:D116"/>
    <mergeCell ref="E115:E116"/>
    <mergeCell ref="G115:G117"/>
    <mergeCell ref="E103:E104"/>
    <mergeCell ref="B103:B104"/>
    <mergeCell ref="E139:E140"/>
    <mergeCell ref="G139:G141"/>
    <mergeCell ref="B126:C126"/>
    <mergeCell ref="B114:C114"/>
    <mergeCell ref="B111:C111"/>
    <mergeCell ref="A67:A69"/>
    <mergeCell ref="C64:C65"/>
    <mergeCell ref="I97:I99"/>
    <mergeCell ref="I100:I102"/>
    <mergeCell ref="I94:I96"/>
    <mergeCell ref="G85:G87"/>
    <mergeCell ref="G88:G90"/>
    <mergeCell ref="H61:H63"/>
    <mergeCell ref="H73:H75"/>
    <mergeCell ref="M94:M96"/>
    <mergeCell ref="M97:M99"/>
    <mergeCell ref="P124:R124"/>
    <mergeCell ref="G109:G111"/>
    <mergeCell ref="G112:G114"/>
    <mergeCell ref="H112:H114"/>
    <mergeCell ref="G73:G75"/>
    <mergeCell ref="A109:A111"/>
    <mergeCell ref="C109:C110"/>
    <mergeCell ref="D109:D110"/>
    <mergeCell ref="E109:E110"/>
    <mergeCell ref="A100:A102"/>
    <mergeCell ref="C100:C101"/>
    <mergeCell ref="D100:D101"/>
    <mergeCell ref="E100:E101"/>
    <mergeCell ref="B94:B95"/>
    <mergeCell ref="B91:B92"/>
    <mergeCell ref="B100:B101"/>
    <mergeCell ref="B93:C93"/>
    <mergeCell ref="B97:B98"/>
    <mergeCell ref="D94:D95"/>
    <mergeCell ref="B102:C102"/>
    <mergeCell ref="B99:C99"/>
    <mergeCell ref="B96:C96"/>
    <mergeCell ref="D103:D104"/>
    <mergeCell ref="H106:H108"/>
    <mergeCell ref="H109:H111"/>
    <mergeCell ref="H100:H102"/>
    <mergeCell ref="H103:H105"/>
    <mergeCell ref="H124:H126"/>
    <mergeCell ref="H58:H60"/>
    <mergeCell ref="H67:H69"/>
    <mergeCell ref="H70:H72"/>
    <mergeCell ref="G91:G93"/>
    <mergeCell ref="G94:G96"/>
    <mergeCell ref="G97:G99"/>
    <mergeCell ref="G100:G102"/>
    <mergeCell ref="G103:G105"/>
    <mergeCell ref="G106:G108"/>
    <mergeCell ref="H94:H96"/>
    <mergeCell ref="H97:H99"/>
    <mergeCell ref="G118:G120"/>
    <mergeCell ref="G58:G60"/>
    <mergeCell ref="G61:G63"/>
    <mergeCell ref="C19:C20"/>
    <mergeCell ref="D19:D20"/>
    <mergeCell ref="E19:E20"/>
    <mergeCell ref="E28:E29"/>
    <mergeCell ref="C31:C32"/>
    <mergeCell ref="D31:D32"/>
    <mergeCell ref="E31:E32"/>
    <mergeCell ref="C22:C23"/>
    <mergeCell ref="D22:D23"/>
    <mergeCell ref="E22:E23"/>
    <mergeCell ref="C25:C26"/>
    <mergeCell ref="D25:D26"/>
    <mergeCell ref="C37:C38"/>
    <mergeCell ref="B37:B38"/>
    <mergeCell ref="B39:C39"/>
    <mergeCell ref="G64:G66"/>
    <mergeCell ref="G67:G69"/>
    <mergeCell ref="D49:D50"/>
    <mergeCell ref="E49:E50"/>
    <mergeCell ref="E40:E41"/>
    <mergeCell ref="D43:D44"/>
    <mergeCell ref="B40:B41"/>
    <mergeCell ref="B42:C42"/>
    <mergeCell ref="B43:B44"/>
    <mergeCell ref="B45:C45"/>
    <mergeCell ref="B46:B47"/>
    <mergeCell ref="B48:C48"/>
    <mergeCell ref="C52:C53"/>
    <mergeCell ref="D52:D53"/>
    <mergeCell ref="E46:E47"/>
    <mergeCell ref="E55:E56"/>
    <mergeCell ref="B51:C51"/>
    <mergeCell ref="B54:C54"/>
    <mergeCell ref="B52:B53"/>
    <mergeCell ref="B55:B56"/>
    <mergeCell ref="B58:B59"/>
    <mergeCell ref="H64:H66"/>
    <mergeCell ref="B31:B32"/>
    <mergeCell ref="B33:C33"/>
    <mergeCell ref="B34:B35"/>
    <mergeCell ref="B36:C36"/>
    <mergeCell ref="E25:E26"/>
    <mergeCell ref="E34:E35"/>
    <mergeCell ref="E43:E44"/>
    <mergeCell ref="G70:G72"/>
    <mergeCell ref="D30:F30"/>
    <mergeCell ref="D33:F33"/>
    <mergeCell ref="D36:F36"/>
    <mergeCell ref="D39:F39"/>
    <mergeCell ref="D64:D65"/>
    <mergeCell ref="AK17:AQ17"/>
    <mergeCell ref="S17:S18"/>
    <mergeCell ref="M17:R17"/>
    <mergeCell ref="I19:I21"/>
    <mergeCell ref="I22:I24"/>
    <mergeCell ref="I25:I27"/>
    <mergeCell ref="I28:I30"/>
    <mergeCell ref="I31:I33"/>
    <mergeCell ref="I34:I36"/>
    <mergeCell ref="U6:U8"/>
    <mergeCell ref="I40:I42"/>
    <mergeCell ref="I43:I45"/>
    <mergeCell ref="X40:X42"/>
    <mergeCell ref="X43:X45"/>
    <mergeCell ref="X46:X48"/>
    <mergeCell ref="AD19:AD21"/>
    <mergeCell ref="AD22:AD24"/>
    <mergeCell ref="X17:AD17"/>
    <mergeCell ref="AD25:AD27"/>
    <mergeCell ref="AD28:AD30"/>
    <mergeCell ref="AD31:AD33"/>
    <mergeCell ref="AD34:AD36"/>
    <mergeCell ref="AD37:AD39"/>
    <mergeCell ref="AD40:AD42"/>
    <mergeCell ref="AD43:AD45"/>
    <mergeCell ref="AD46:AD48"/>
    <mergeCell ref="X19:X21"/>
    <mergeCell ref="X22:X24"/>
    <mergeCell ref="X25:X27"/>
    <mergeCell ref="T22:T24"/>
    <mergeCell ref="T25:T27"/>
    <mergeCell ref="T28:T30"/>
    <mergeCell ref="T40:T42"/>
    <mergeCell ref="T43:T45"/>
    <mergeCell ref="T46:T48"/>
    <mergeCell ref="H46:H48"/>
    <mergeCell ref="D37:D38"/>
    <mergeCell ref="E37:E38"/>
    <mergeCell ref="J17:K18"/>
    <mergeCell ref="D17:D18"/>
    <mergeCell ref="E17:E18"/>
    <mergeCell ref="F17:F18"/>
    <mergeCell ref="X49:X51"/>
    <mergeCell ref="X52:X54"/>
    <mergeCell ref="X55:X57"/>
    <mergeCell ref="X58:X60"/>
    <mergeCell ref="AD49:AD51"/>
    <mergeCell ref="AD52:AD54"/>
    <mergeCell ref="AD55:AD57"/>
    <mergeCell ref="AD58:AD60"/>
    <mergeCell ref="X28:X30"/>
    <mergeCell ref="X31:X33"/>
    <mergeCell ref="X34:X36"/>
    <mergeCell ref="X37:X39"/>
    <mergeCell ref="G22:G24"/>
    <mergeCell ref="T31:T33"/>
    <mergeCell ref="T34:T36"/>
    <mergeCell ref="T37:T39"/>
    <mergeCell ref="G19:G21"/>
    <mergeCell ref="I37:I39"/>
    <mergeCell ref="G25:G27"/>
    <mergeCell ref="G28:G30"/>
    <mergeCell ref="G31:G33"/>
    <mergeCell ref="G34:G36"/>
    <mergeCell ref="I91:I93"/>
    <mergeCell ref="S6:S8"/>
    <mergeCell ref="M19:M21"/>
    <mergeCell ref="O19:O21"/>
    <mergeCell ref="P19:R21"/>
    <mergeCell ref="M22:M24"/>
    <mergeCell ref="O22:O24"/>
    <mergeCell ref="P22:R24"/>
    <mergeCell ref="M25:M27"/>
    <mergeCell ref="O25:O27"/>
    <mergeCell ref="P25:R27"/>
    <mergeCell ref="M28:M30"/>
    <mergeCell ref="I46:I48"/>
    <mergeCell ref="M64:M66"/>
    <mergeCell ref="O64:O66"/>
    <mergeCell ref="P64:R66"/>
    <mergeCell ref="D15:R15"/>
    <mergeCell ref="O28:O30"/>
    <mergeCell ref="P28:R30"/>
    <mergeCell ref="M46:M48"/>
    <mergeCell ref="O46:O48"/>
    <mergeCell ref="P46:R48"/>
    <mergeCell ref="H49:H51"/>
    <mergeCell ref="H52:H54"/>
    <mergeCell ref="H55:H57"/>
    <mergeCell ref="D42:F42"/>
    <mergeCell ref="D45:F45"/>
    <mergeCell ref="D48:F48"/>
    <mergeCell ref="G40:G42"/>
    <mergeCell ref="G43:G45"/>
    <mergeCell ref="G46:G48"/>
    <mergeCell ref="G49:G51"/>
    <mergeCell ref="D24:F24"/>
    <mergeCell ref="D27:F27"/>
    <mergeCell ref="R6:R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G52:G54"/>
    <mergeCell ref="G55:G57"/>
    <mergeCell ref="M67:M69"/>
    <mergeCell ref="O11:O12"/>
    <mergeCell ref="P11:P12"/>
    <mergeCell ref="P31:R33"/>
    <mergeCell ref="O31:O33"/>
    <mergeCell ref="M34:M36"/>
    <mergeCell ref="O34:O36"/>
    <mergeCell ref="P34:R36"/>
    <mergeCell ref="M37:M39"/>
    <mergeCell ref="O37:O39"/>
    <mergeCell ref="P37:R39"/>
    <mergeCell ref="M40:M42"/>
    <mergeCell ref="O40:O42"/>
    <mergeCell ref="P40:R42"/>
    <mergeCell ref="M43:M45"/>
    <mergeCell ref="O43:O45"/>
    <mergeCell ref="P43:R45"/>
    <mergeCell ref="G37:G39"/>
    <mergeCell ref="H19:H21"/>
    <mergeCell ref="H22:H24"/>
    <mergeCell ref="H25:H27"/>
    <mergeCell ref="H28:H30"/>
    <mergeCell ref="H31:H33"/>
    <mergeCell ref="H34:H36"/>
    <mergeCell ref="H37:H39"/>
    <mergeCell ref="H40:H42"/>
    <mergeCell ref="H43:H45"/>
    <mergeCell ref="P97:R99"/>
    <mergeCell ref="M100:M102"/>
    <mergeCell ref="O100:O102"/>
    <mergeCell ref="P100:R102"/>
    <mergeCell ref="O67:O69"/>
    <mergeCell ref="P67:R69"/>
    <mergeCell ref="M70:M72"/>
    <mergeCell ref="O70:O72"/>
    <mergeCell ref="P70:R72"/>
    <mergeCell ref="M73:M75"/>
    <mergeCell ref="O73:O75"/>
    <mergeCell ref="P73:R75"/>
    <mergeCell ref="M76:M78"/>
    <mergeCell ref="O76:O78"/>
    <mergeCell ref="P76:R78"/>
    <mergeCell ref="M79:M81"/>
    <mergeCell ref="O79:O81"/>
    <mergeCell ref="P79:R81"/>
    <mergeCell ref="M82:M84"/>
    <mergeCell ref="O82:O84"/>
    <mergeCell ref="P82:R84"/>
    <mergeCell ref="A10:M10"/>
    <mergeCell ref="A14:M14"/>
    <mergeCell ref="A12:M12"/>
    <mergeCell ref="A11:M11"/>
    <mergeCell ref="A13:M13"/>
    <mergeCell ref="A9:M9"/>
    <mergeCell ref="M85:M87"/>
    <mergeCell ref="O85:O87"/>
    <mergeCell ref="P85:R87"/>
    <mergeCell ref="M88:M90"/>
    <mergeCell ref="O88:O90"/>
    <mergeCell ref="P88:R90"/>
    <mergeCell ref="M91:M93"/>
    <mergeCell ref="O91:O93"/>
    <mergeCell ref="P91:R93"/>
    <mergeCell ref="M49:M51"/>
    <mergeCell ref="O49:O51"/>
    <mergeCell ref="P49:R51"/>
    <mergeCell ref="M52:M54"/>
    <mergeCell ref="O52:O54"/>
    <mergeCell ref="P52:R54"/>
    <mergeCell ref="M55:M57"/>
    <mergeCell ref="O55:O57"/>
    <mergeCell ref="P55:R57"/>
    <mergeCell ref="M58:M60"/>
    <mergeCell ref="O58:O60"/>
    <mergeCell ref="P58:R60"/>
    <mergeCell ref="M61:M63"/>
    <mergeCell ref="O61:O63"/>
    <mergeCell ref="P61:R63"/>
    <mergeCell ref="D16:R16"/>
    <mergeCell ref="M31:M33"/>
  </mergeCells>
  <phoneticPr fontId="1"/>
  <dataValidations count="2">
    <dataValidation imeMode="halfAlpha" allowBlank="1" showInputMessage="1" showErrorMessage="1" sqref="F46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M97 M55 M19 M22 M25 M28 M31 M34 M37 M40 M43 M46 M49 M52 M468 M58 M61 M64 M67 M70 M73 M76 M79 M82 M85 M88 M91 M94 M100 M105:M106 M108:M109 M111:M112 M114:M115 M117:M118 M120:M121 M123:M124 M126:M127 M129:M130 M132:M133 M135:M136 M138:M139 M141:M142 M144:M145 M147:M148 M150:M151 M153:M154 M156:M157 M159:M160 M162:M163 M165:M166 M168:M169 M171:M172 M174:M175 M177:M178 M180:M181 M183:M184 M186:M187 M189:M190 M192:M193 M195:M196 M198:M199 M201:M202 M204:M205 M207:M208 M210:M211 M213:M214 M216:M217 M219:M220 M222:M223 M225:M226 M228:M229 M231:M232 M234:M235 M237:M238 M240:M241 M243:M244 M246:M247 M249:M250 M252:M253 M255:M256 M258:M259 M261:M262 M264:M265 M267:M268 M270:M271 M273:M274 M276:M277 M279:M280 M282:M283 M285:M286 M288:M289 M291:M292 M294:M295 M297:M298 M300:M301 M303:M304 M306:M307 M309:M310 M312:M313 M315:M316 M318:M319 M321:M322 M324:M325 M327:M328 M330:M331 M333:M334 M336:M337 M339:M340 M342:M343 M345:M346 M348:M349 M351:M352 M354:M355 M357:M358 M360:M361 M363:M364 M366:M367 M369:M370 M372:M373 M375:M376 M378:M379 M381:M382 M384:M385 M387:M388 M390:M391 M393:M394 M396:M397 M399:M400 M402:M403 M405:M406 M408:M409 M411:M412 M414:M415 M417:M418 M420:M421 M423:M424 M426:M427 M429:M430 M432:M433 M435:M436 M438:M439 M441:M442 M444:M445 M447:M448 M450:M451 M453:M454 M456:M457 M459:M460 M462:M463 M465:M466 M103" xr:uid="{00000000-0002-0000-0100-000000000000}"/>
    <dataValidation imeMode="halfKatakana" allowBlank="1" showInputMessage="1" showErrorMessage="1" sqref="E19:E20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E433:E434 E436:E437 E439:E440 E442:E443 E445:E446 E448:E449 E451:E452 E454:E455 E457:E458 E460:E461 E463:E464 E466:E467" xr:uid="{00000000-0002-0000-0100-000001000000}"/>
  </dataValidations>
  <pageMargins left="0.70866141732283472" right="0.70866141732283472" top="0.74803149606299213" bottom="0.74803149606299213" header="0.31496062992125984" footer="0.31496062992125984"/>
  <pageSetup paperSize="9" scale="55" fitToHeight="0" orientation="portrait" horizontalDpi="4294967293" verticalDpi="1200" r:id="rId1"/>
  <rowBreaks count="1" manualBreakCount="1">
    <brk id="48"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男子登録情報!$J$1:$J$21</xm:f>
          </x14:formula1>
          <xm:sqref>K19:K468</xm:sqref>
        </x14:dataValidation>
        <x14:dataValidation type="list" allowBlank="1" showInputMessage="1" showErrorMessage="1" xr:uid="{00000000-0002-0000-0100-000003000000}">
          <x14:formula1>
            <xm:f>男子登録情報!$L$1:$L$2</xm:f>
          </x14:formula1>
          <xm:sqref>R6:S6 S103:S468 T19:U468 U6:U11</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CCCC"/>
  </sheetPr>
  <dimension ref="A1:I39"/>
  <sheetViews>
    <sheetView showRowColHeaders="0" zoomScale="80" zoomScaleNormal="80" zoomScaleSheetLayoutView="115" workbookViewId="0">
      <selection activeCell="L11" sqref="L11"/>
    </sheetView>
  </sheetViews>
  <sheetFormatPr defaultRowHeight="13"/>
  <cols>
    <col min="1" max="1" width="9" style="98"/>
    <col min="2" max="2" width="11" style="158" bestFit="1" customWidth="1"/>
    <col min="3" max="3" width="22.90625" style="98" customWidth="1"/>
    <col min="4" max="4" width="16.36328125" style="98" bestFit="1" customWidth="1"/>
    <col min="5" max="5" width="10.26953125" style="98" customWidth="1"/>
    <col min="6" max="6" width="19.90625" style="98" customWidth="1"/>
    <col min="7" max="7" width="12.6328125" style="98" hidden="1" customWidth="1"/>
    <col min="8" max="8" width="9" style="98"/>
    <col min="9" max="9" width="12.6328125" style="98" bestFit="1" customWidth="1"/>
    <col min="10" max="257" width="9" style="98"/>
    <col min="258" max="258" width="11" style="98" bestFit="1" customWidth="1"/>
    <col min="259" max="259" width="22.90625" style="98" customWidth="1"/>
    <col min="260" max="260" width="16.36328125" style="98" bestFit="1" customWidth="1"/>
    <col min="261" max="261" width="10.26953125" style="98" customWidth="1"/>
    <col min="262" max="262" width="19.90625" style="98" customWidth="1"/>
    <col min="263" max="513" width="9" style="98"/>
    <col min="514" max="514" width="11" style="98" bestFit="1" customWidth="1"/>
    <col min="515" max="515" width="22.90625" style="98" customWidth="1"/>
    <col min="516" max="516" width="16.36328125" style="98" bestFit="1" customWidth="1"/>
    <col min="517" max="517" width="10.26953125" style="98" customWidth="1"/>
    <col min="518" max="518" width="19.90625" style="98" customWidth="1"/>
    <col min="519" max="769" width="9" style="98"/>
    <col min="770" max="770" width="11" style="98" bestFit="1" customWidth="1"/>
    <col min="771" max="771" width="22.90625" style="98" customWidth="1"/>
    <col min="772" max="772" width="16.36328125" style="98" bestFit="1" customWidth="1"/>
    <col min="773" max="773" width="10.26953125" style="98" customWidth="1"/>
    <col min="774" max="774" width="19.90625" style="98" customWidth="1"/>
    <col min="775" max="1025" width="9" style="98"/>
    <col min="1026" max="1026" width="11" style="98" bestFit="1" customWidth="1"/>
    <col min="1027" max="1027" width="22.90625" style="98" customWidth="1"/>
    <col min="1028" max="1028" width="16.36328125" style="98" bestFit="1" customWidth="1"/>
    <col min="1029" max="1029" width="10.26953125" style="98" customWidth="1"/>
    <col min="1030" max="1030" width="19.90625" style="98" customWidth="1"/>
    <col min="1031" max="1281" width="9" style="98"/>
    <col min="1282" max="1282" width="11" style="98" bestFit="1" customWidth="1"/>
    <col min="1283" max="1283" width="22.90625" style="98" customWidth="1"/>
    <col min="1284" max="1284" width="16.36328125" style="98" bestFit="1" customWidth="1"/>
    <col min="1285" max="1285" width="10.26953125" style="98" customWidth="1"/>
    <col min="1286" max="1286" width="19.90625" style="98" customWidth="1"/>
    <col min="1287" max="1537" width="9" style="98"/>
    <col min="1538" max="1538" width="11" style="98" bestFit="1" customWidth="1"/>
    <col min="1539" max="1539" width="22.90625" style="98" customWidth="1"/>
    <col min="1540" max="1540" width="16.36328125" style="98" bestFit="1" customWidth="1"/>
    <col min="1541" max="1541" width="10.26953125" style="98" customWidth="1"/>
    <col min="1542" max="1542" width="19.90625" style="98" customWidth="1"/>
    <col min="1543" max="1793" width="9" style="98"/>
    <col min="1794" max="1794" width="11" style="98" bestFit="1" customWidth="1"/>
    <col min="1795" max="1795" width="22.90625" style="98" customWidth="1"/>
    <col min="1796" max="1796" width="16.36328125" style="98" bestFit="1" customWidth="1"/>
    <col min="1797" max="1797" width="10.26953125" style="98" customWidth="1"/>
    <col min="1798" max="1798" width="19.90625" style="98" customWidth="1"/>
    <col min="1799" max="2049" width="9" style="98"/>
    <col min="2050" max="2050" width="11" style="98" bestFit="1" customWidth="1"/>
    <col min="2051" max="2051" width="22.90625" style="98" customWidth="1"/>
    <col min="2052" max="2052" width="16.36328125" style="98" bestFit="1" customWidth="1"/>
    <col min="2053" max="2053" width="10.26953125" style="98" customWidth="1"/>
    <col min="2054" max="2054" width="19.90625" style="98" customWidth="1"/>
    <col min="2055" max="2305" width="9" style="98"/>
    <col min="2306" max="2306" width="11" style="98" bestFit="1" customWidth="1"/>
    <col min="2307" max="2307" width="22.90625" style="98" customWidth="1"/>
    <col min="2308" max="2308" width="16.36328125" style="98" bestFit="1" customWidth="1"/>
    <col min="2309" max="2309" width="10.26953125" style="98" customWidth="1"/>
    <col min="2310" max="2310" width="19.90625" style="98" customWidth="1"/>
    <col min="2311" max="2561" width="9" style="98"/>
    <col min="2562" max="2562" width="11" style="98" bestFit="1" customWidth="1"/>
    <col min="2563" max="2563" width="22.90625" style="98" customWidth="1"/>
    <col min="2564" max="2564" width="16.36328125" style="98" bestFit="1" customWidth="1"/>
    <col min="2565" max="2565" width="10.26953125" style="98" customWidth="1"/>
    <col min="2566" max="2566" width="19.90625" style="98" customWidth="1"/>
    <col min="2567" max="2817" width="9" style="98"/>
    <col min="2818" max="2818" width="11" style="98" bestFit="1" customWidth="1"/>
    <col min="2819" max="2819" width="22.90625" style="98" customWidth="1"/>
    <col min="2820" max="2820" width="16.36328125" style="98" bestFit="1" customWidth="1"/>
    <col min="2821" max="2821" width="10.26953125" style="98" customWidth="1"/>
    <col min="2822" max="2822" width="19.90625" style="98" customWidth="1"/>
    <col min="2823" max="3073" width="9" style="98"/>
    <col min="3074" max="3074" width="11" style="98" bestFit="1" customWidth="1"/>
    <col min="3075" max="3075" width="22.90625" style="98" customWidth="1"/>
    <col min="3076" max="3076" width="16.36328125" style="98" bestFit="1" customWidth="1"/>
    <col min="3077" max="3077" width="10.26953125" style="98" customWidth="1"/>
    <col min="3078" max="3078" width="19.90625" style="98" customWidth="1"/>
    <col min="3079" max="3329" width="9" style="98"/>
    <col min="3330" max="3330" width="11" style="98" bestFit="1" customWidth="1"/>
    <col min="3331" max="3331" width="22.90625" style="98" customWidth="1"/>
    <col min="3332" max="3332" width="16.36328125" style="98" bestFit="1" customWidth="1"/>
    <col min="3333" max="3333" width="10.26953125" style="98" customWidth="1"/>
    <col min="3334" max="3334" width="19.90625" style="98" customWidth="1"/>
    <col min="3335" max="3585" width="9" style="98"/>
    <col min="3586" max="3586" width="11" style="98" bestFit="1" customWidth="1"/>
    <col min="3587" max="3587" width="22.90625" style="98" customWidth="1"/>
    <col min="3588" max="3588" width="16.36328125" style="98" bestFit="1" customWidth="1"/>
    <col min="3589" max="3589" width="10.26953125" style="98" customWidth="1"/>
    <col min="3590" max="3590" width="19.90625" style="98" customWidth="1"/>
    <col min="3591" max="3841" width="9" style="98"/>
    <col min="3842" max="3842" width="11" style="98" bestFit="1" customWidth="1"/>
    <col min="3843" max="3843" width="22.90625" style="98" customWidth="1"/>
    <col min="3844" max="3844" width="16.36328125" style="98" bestFit="1" customWidth="1"/>
    <col min="3845" max="3845" width="10.26953125" style="98" customWidth="1"/>
    <col min="3846" max="3846" width="19.90625" style="98" customWidth="1"/>
    <col min="3847" max="4097" width="9" style="98"/>
    <col min="4098" max="4098" width="11" style="98" bestFit="1" customWidth="1"/>
    <col min="4099" max="4099" width="22.90625" style="98" customWidth="1"/>
    <col min="4100" max="4100" width="16.36328125" style="98" bestFit="1" customWidth="1"/>
    <col min="4101" max="4101" width="10.26953125" style="98" customWidth="1"/>
    <col min="4102" max="4102" width="19.90625" style="98" customWidth="1"/>
    <col min="4103" max="4353" width="9" style="98"/>
    <col min="4354" max="4354" width="11" style="98" bestFit="1" customWidth="1"/>
    <col min="4355" max="4355" width="22.90625" style="98" customWidth="1"/>
    <col min="4356" max="4356" width="16.36328125" style="98" bestFit="1" customWidth="1"/>
    <col min="4357" max="4357" width="10.26953125" style="98" customWidth="1"/>
    <col min="4358" max="4358" width="19.90625" style="98" customWidth="1"/>
    <col min="4359" max="4609" width="9" style="98"/>
    <col min="4610" max="4610" width="11" style="98" bestFit="1" customWidth="1"/>
    <col min="4611" max="4611" width="22.90625" style="98" customWidth="1"/>
    <col min="4612" max="4612" width="16.36328125" style="98" bestFit="1" customWidth="1"/>
    <col min="4613" max="4613" width="10.26953125" style="98" customWidth="1"/>
    <col min="4614" max="4614" width="19.90625" style="98" customWidth="1"/>
    <col min="4615" max="4865" width="9" style="98"/>
    <col min="4866" max="4866" width="11" style="98" bestFit="1" customWidth="1"/>
    <col min="4867" max="4867" width="22.90625" style="98" customWidth="1"/>
    <col min="4868" max="4868" width="16.36328125" style="98" bestFit="1" customWidth="1"/>
    <col min="4869" max="4869" width="10.26953125" style="98" customWidth="1"/>
    <col min="4870" max="4870" width="19.90625" style="98" customWidth="1"/>
    <col min="4871" max="5121" width="9" style="98"/>
    <col min="5122" max="5122" width="11" style="98" bestFit="1" customWidth="1"/>
    <col min="5123" max="5123" width="22.90625" style="98" customWidth="1"/>
    <col min="5124" max="5124" width="16.36328125" style="98" bestFit="1" customWidth="1"/>
    <col min="5125" max="5125" width="10.26953125" style="98" customWidth="1"/>
    <col min="5126" max="5126" width="19.90625" style="98" customWidth="1"/>
    <col min="5127" max="5377" width="9" style="98"/>
    <col min="5378" max="5378" width="11" style="98" bestFit="1" customWidth="1"/>
    <col min="5379" max="5379" width="22.90625" style="98" customWidth="1"/>
    <col min="5380" max="5380" width="16.36328125" style="98" bestFit="1" customWidth="1"/>
    <col min="5381" max="5381" width="10.26953125" style="98" customWidth="1"/>
    <col min="5382" max="5382" width="19.90625" style="98" customWidth="1"/>
    <col min="5383" max="5633" width="9" style="98"/>
    <col min="5634" max="5634" width="11" style="98" bestFit="1" customWidth="1"/>
    <col min="5635" max="5635" width="22.90625" style="98" customWidth="1"/>
    <col min="5636" max="5636" width="16.36328125" style="98" bestFit="1" customWidth="1"/>
    <col min="5637" max="5637" width="10.26953125" style="98" customWidth="1"/>
    <col min="5638" max="5638" width="19.90625" style="98" customWidth="1"/>
    <col min="5639" max="5889" width="9" style="98"/>
    <col min="5890" max="5890" width="11" style="98" bestFit="1" customWidth="1"/>
    <col min="5891" max="5891" width="22.90625" style="98" customWidth="1"/>
    <col min="5892" max="5892" width="16.36328125" style="98" bestFit="1" customWidth="1"/>
    <col min="5893" max="5893" width="10.26953125" style="98" customWidth="1"/>
    <col min="5894" max="5894" width="19.90625" style="98" customWidth="1"/>
    <col min="5895" max="6145" width="9" style="98"/>
    <col min="6146" max="6146" width="11" style="98" bestFit="1" customWidth="1"/>
    <col min="6147" max="6147" width="22.90625" style="98" customWidth="1"/>
    <col min="6148" max="6148" width="16.36328125" style="98" bestFit="1" customWidth="1"/>
    <col min="6149" max="6149" width="10.26953125" style="98" customWidth="1"/>
    <col min="6150" max="6150" width="19.90625" style="98" customWidth="1"/>
    <col min="6151" max="6401" width="9" style="98"/>
    <col min="6402" max="6402" width="11" style="98" bestFit="1" customWidth="1"/>
    <col min="6403" max="6403" width="22.90625" style="98" customWidth="1"/>
    <col min="6404" max="6404" width="16.36328125" style="98" bestFit="1" customWidth="1"/>
    <col min="6405" max="6405" width="10.26953125" style="98" customWidth="1"/>
    <col min="6406" max="6406" width="19.90625" style="98" customWidth="1"/>
    <col min="6407" max="6657" width="9" style="98"/>
    <col min="6658" max="6658" width="11" style="98" bestFit="1" customWidth="1"/>
    <col min="6659" max="6659" width="22.90625" style="98" customWidth="1"/>
    <col min="6660" max="6660" width="16.36328125" style="98" bestFit="1" customWidth="1"/>
    <col min="6661" max="6661" width="10.26953125" style="98" customWidth="1"/>
    <col min="6662" max="6662" width="19.90625" style="98" customWidth="1"/>
    <col min="6663" max="6913" width="9" style="98"/>
    <col min="6914" max="6914" width="11" style="98" bestFit="1" customWidth="1"/>
    <col min="6915" max="6915" width="22.90625" style="98" customWidth="1"/>
    <col min="6916" max="6916" width="16.36328125" style="98" bestFit="1" customWidth="1"/>
    <col min="6917" max="6917" width="10.26953125" style="98" customWidth="1"/>
    <col min="6918" max="6918" width="19.90625" style="98" customWidth="1"/>
    <col min="6919" max="7169" width="9" style="98"/>
    <col min="7170" max="7170" width="11" style="98" bestFit="1" customWidth="1"/>
    <col min="7171" max="7171" width="22.90625" style="98" customWidth="1"/>
    <col min="7172" max="7172" width="16.36328125" style="98" bestFit="1" customWidth="1"/>
    <col min="7173" max="7173" width="10.26953125" style="98" customWidth="1"/>
    <col min="7174" max="7174" width="19.90625" style="98" customWidth="1"/>
    <col min="7175" max="7425" width="9" style="98"/>
    <col min="7426" max="7426" width="11" style="98" bestFit="1" customWidth="1"/>
    <col min="7427" max="7427" width="22.90625" style="98" customWidth="1"/>
    <col min="7428" max="7428" width="16.36328125" style="98" bestFit="1" customWidth="1"/>
    <col min="7429" max="7429" width="10.26953125" style="98" customWidth="1"/>
    <col min="7430" max="7430" width="19.90625" style="98" customWidth="1"/>
    <col min="7431" max="7681" width="9" style="98"/>
    <col min="7682" max="7682" width="11" style="98" bestFit="1" customWidth="1"/>
    <col min="7683" max="7683" width="22.90625" style="98" customWidth="1"/>
    <col min="7684" max="7684" width="16.36328125" style="98" bestFit="1" customWidth="1"/>
    <col min="7685" max="7685" width="10.26953125" style="98" customWidth="1"/>
    <col min="7686" max="7686" width="19.90625" style="98" customWidth="1"/>
    <col min="7687" max="7937" width="9" style="98"/>
    <col min="7938" max="7938" width="11" style="98" bestFit="1" customWidth="1"/>
    <col min="7939" max="7939" width="22.90625" style="98" customWidth="1"/>
    <col min="7940" max="7940" width="16.36328125" style="98" bestFit="1" customWidth="1"/>
    <col min="7941" max="7941" width="10.26953125" style="98" customWidth="1"/>
    <col min="7942" max="7942" width="19.90625" style="98" customWidth="1"/>
    <col min="7943" max="8193" width="9" style="98"/>
    <col min="8194" max="8194" width="11" style="98" bestFit="1" customWidth="1"/>
    <col min="8195" max="8195" width="22.90625" style="98" customWidth="1"/>
    <col min="8196" max="8196" width="16.36328125" style="98" bestFit="1" customWidth="1"/>
    <col min="8197" max="8197" width="10.26953125" style="98" customWidth="1"/>
    <col min="8198" max="8198" width="19.90625" style="98" customWidth="1"/>
    <col min="8199" max="8449" width="9" style="98"/>
    <col min="8450" max="8450" width="11" style="98" bestFit="1" customWidth="1"/>
    <col min="8451" max="8451" width="22.90625" style="98" customWidth="1"/>
    <col min="8452" max="8452" width="16.36328125" style="98" bestFit="1" customWidth="1"/>
    <col min="8453" max="8453" width="10.26953125" style="98" customWidth="1"/>
    <col min="8454" max="8454" width="19.90625" style="98" customWidth="1"/>
    <col min="8455" max="8705" width="9" style="98"/>
    <col min="8706" max="8706" width="11" style="98" bestFit="1" customWidth="1"/>
    <col min="8707" max="8707" width="22.90625" style="98" customWidth="1"/>
    <col min="8708" max="8708" width="16.36328125" style="98" bestFit="1" customWidth="1"/>
    <col min="8709" max="8709" width="10.26953125" style="98" customWidth="1"/>
    <col min="8710" max="8710" width="19.90625" style="98" customWidth="1"/>
    <col min="8711" max="8961" width="9" style="98"/>
    <col min="8962" max="8962" width="11" style="98" bestFit="1" customWidth="1"/>
    <col min="8963" max="8963" width="22.90625" style="98" customWidth="1"/>
    <col min="8964" max="8964" width="16.36328125" style="98" bestFit="1" customWidth="1"/>
    <col min="8965" max="8965" width="10.26953125" style="98" customWidth="1"/>
    <col min="8966" max="8966" width="19.90625" style="98" customWidth="1"/>
    <col min="8967" max="9217" width="9" style="98"/>
    <col min="9218" max="9218" width="11" style="98" bestFit="1" customWidth="1"/>
    <col min="9219" max="9219" width="22.90625" style="98" customWidth="1"/>
    <col min="9220" max="9220" width="16.36328125" style="98" bestFit="1" customWidth="1"/>
    <col min="9221" max="9221" width="10.26953125" style="98" customWidth="1"/>
    <col min="9222" max="9222" width="19.90625" style="98" customWidth="1"/>
    <col min="9223" max="9473" width="9" style="98"/>
    <col min="9474" max="9474" width="11" style="98" bestFit="1" customWidth="1"/>
    <col min="9475" max="9475" width="22.90625" style="98" customWidth="1"/>
    <col min="9476" max="9476" width="16.36328125" style="98" bestFit="1" customWidth="1"/>
    <col min="9477" max="9477" width="10.26953125" style="98" customWidth="1"/>
    <col min="9478" max="9478" width="19.90625" style="98" customWidth="1"/>
    <col min="9479" max="9729" width="9" style="98"/>
    <col min="9730" max="9730" width="11" style="98" bestFit="1" customWidth="1"/>
    <col min="9731" max="9731" width="22.90625" style="98" customWidth="1"/>
    <col min="9732" max="9732" width="16.36328125" style="98" bestFit="1" customWidth="1"/>
    <col min="9733" max="9733" width="10.26953125" style="98" customWidth="1"/>
    <col min="9734" max="9734" width="19.90625" style="98" customWidth="1"/>
    <col min="9735" max="9985" width="9" style="98"/>
    <col min="9986" max="9986" width="11" style="98" bestFit="1" customWidth="1"/>
    <col min="9987" max="9987" width="22.90625" style="98" customWidth="1"/>
    <col min="9988" max="9988" width="16.36328125" style="98" bestFit="1" customWidth="1"/>
    <col min="9989" max="9989" width="10.26953125" style="98" customWidth="1"/>
    <col min="9990" max="9990" width="19.90625" style="98" customWidth="1"/>
    <col min="9991" max="10241" width="9" style="98"/>
    <col min="10242" max="10242" width="11" style="98" bestFit="1" customWidth="1"/>
    <col min="10243" max="10243" width="22.90625" style="98" customWidth="1"/>
    <col min="10244" max="10244" width="16.36328125" style="98" bestFit="1" customWidth="1"/>
    <col min="10245" max="10245" width="10.26953125" style="98" customWidth="1"/>
    <col min="10246" max="10246" width="19.90625" style="98" customWidth="1"/>
    <col min="10247" max="10497" width="9" style="98"/>
    <col min="10498" max="10498" width="11" style="98" bestFit="1" customWidth="1"/>
    <col min="10499" max="10499" width="22.90625" style="98" customWidth="1"/>
    <col min="10500" max="10500" width="16.36328125" style="98" bestFit="1" customWidth="1"/>
    <col min="10501" max="10501" width="10.26953125" style="98" customWidth="1"/>
    <col min="10502" max="10502" width="19.90625" style="98" customWidth="1"/>
    <col min="10503" max="10753" width="9" style="98"/>
    <col min="10754" max="10754" width="11" style="98" bestFit="1" customWidth="1"/>
    <col min="10755" max="10755" width="22.90625" style="98" customWidth="1"/>
    <col min="10756" max="10756" width="16.36328125" style="98" bestFit="1" customWidth="1"/>
    <col min="10757" max="10757" width="10.26953125" style="98" customWidth="1"/>
    <col min="10758" max="10758" width="19.90625" style="98" customWidth="1"/>
    <col min="10759" max="11009" width="9" style="98"/>
    <col min="11010" max="11010" width="11" style="98" bestFit="1" customWidth="1"/>
    <col min="11011" max="11011" width="22.90625" style="98" customWidth="1"/>
    <col min="11012" max="11012" width="16.36328125" style="98" bestFit="1" customWidth="1"/>
    <col min="11013" max="11013" width="10.26953125" style="98" customWidth="1"/>
    <col min="11014" max="11014" width="19.90625" style="98" customWidth="1"/>
    <col min="11015" max="11265" width="9" style="98"/>
    <col min="11266" max="11266" width="11" style="98" bestFit="1" customWidth="1"/>
    <col min="11267" max="11267" width="22.90625" style="98" customWidth="1"/>
    <col min="11268" max="11268" width="16.36328125" style="98" bestFit="1" customWidth="1"/>
    <col min="11269" max="11269" width="10.26953125" style="98" customWidth="1"/>
    <col min="11270" max="11270" width="19.90625" style="98" customWidth="1"/>
    <col min="11271" max="11521" width="9" style="98"/>
    <col min="11522" max="11522" width="11" style="98" bestFit="1" customWidth="1"/>
    <col min="11523" max="11523" width="22.90625" style="98" customWidth="1"/>
    <col min="11524" max="11524" width="16.36328125" style="98" bestFit="1" customWidth="1"/>
    <col min="11525" max="11525" width="10.26953125" style="98" customWidth="1"/>
    <col min="11526" max="11526" width="19.90625" style="98" customWidth="1"/>
    <col min="11527" max="11777" width="9" style="98"/>
    <col min="11778" max="11778" width="11" style="98" bestFit="1" customWidth="1"/>
    <col min="11779" max="11779" width="22.90625" style="98" customWidth="1"/>
    <col min="11780" max="11780" width="16.36328125" style="98" bestFit="1" customWidth="1"/>
    <col min="11781" max="11781" width="10.26953125" style="98" customWidth="1"/>
    <col min="11782" max="11782" width="19.90625" style="98" customWidth="1"/>
    <col min="11783" max="12033" width="9" style="98"/>
    <col min="12034" max="12034" width="11" style="98" bestFit="1" customWidth="1"/>
    <col min="12035" max="12035" width="22.90625" style="98" customWidth="1"/>
    <col min="12036" max="12036" width="16.36328125" style="98" bestFit="1" customWidth="1"/>
    <col min="12037" max="12037" width="10.26953125" style="98" customWidth="1"/>
    <col min="12038" max="12038" width="19.90625" style="98" customWidth="1"/>
    <col min="12039" max="12289" width="9" style="98"/>
    <col min="12290" max="12290" width="11" style="98" bestFit="1" customWidth="1"/>
    <col min="12291" max="12291" width="22.90625" style="98" customWidth="1"/>
    <col min="12292" max="12292" width="16.36328125" style="98" bestFit="1" customWidth="1"/>
    <col min="12293" max="12293" width="10.26953125" style="98" customWidth="1"/>
    <col min="12294" max="12294" width="19.90625" style="98" customWidth="1"/>
    <col min="12295" max="12545" width="9" style="98"/>
    <col min="12546" max="12546" width="11" style="98" bestFit="1" customWidth="1"/>
    <col min="12547" max="12547" width="22.90625" style="98" customWidth="1"/>
    <col min="12548" max="12548" width="16.36328125" style="98" bestFit="1" customWidth="1"/>
    <col min="12549" max="12549" width="10.26953125" style="98" customWidth="1"/>
    <col min="12550" max="12550" width="19.90625" style="98" customWidth="1"/>
    <col min="12551" max="12801" width="9" style="98"/>
    <col min="12802" max="12802" width="11" style="98" bestFit="1" customWidth="1"/>
    <col min="12803" max="12803" width="22.90625" style="98" customWidth="1"/>
    <col min="12804" max="12804" width="16.36328125" style="98" bestFit="1" customWidth="1"/>
    <col min="12805" max="12805" width="10.26953125" style="98" customWidth="1"/>
    <col min="12806" max="12806" width="19.90625" style="98" customWidth="1"/>
    <col min="12807" max="13057" width="9" style="98"/>
    <col min="13058" max="13058" width="11" style="98" bestFit="1" customWidth="1"/>
    <col min="13059" max="13059" width="22.90625" style="98" customWidth="1"/>
    <col min="13060" max="13060" width="16.36328125" style="98" bestFit="1" customWidth="1"/>
    <col min="13061" max="13061" width="10.26953125" style="98" customWidth="1"/>
    <col min="13062" max="13062" width="19.90625" style="98" customWidth="1"/>
    <col min="13063" max="13313" width="9" style="98"/>
    <col min="13314" max="13314" width="11" style="98" bestFit="1" customWidth="1"/>
    <col min="13315" max="13315" width="22.90625" style="98" customWidth="1"/>
    <col min="13316" max="13316" width="16.36328125" style="98" bestFit="1" customWidth="1"/>
    <col min="13317" max="13317" width="10.26953125" style="98" customWidth="1"/>
    <col min="13318" max="13318" width="19.90625" style="98" customWidth="1"/>
    <col min="13319" max="13569" width="9" style="98"/>
    <col min="13570" max="13570" width="11" style="98" bestFit="1" customWidth="1"/>
    <col min="13571" max="13571" width="22.90625" style="98" customWidth="1"/>
    <col min="13572" max="13572" width="16.36328125" style="98" bestFit="1" customWidth="1"/>
    <col min="13573" max="13573" width="10.26953125" style="98" customWidth="1"/>
    <col min="13574" max="13574" width="19.90625" style="98" customWidth="1"/>
    <col min="13575" max="13825" width="9" style="98"/>
    <col min="13826" max="13826" width="11" style="98" bestFit="1" customWidth="1"/>
    <col min="13827" max="13827" width="22.90625" style="98" customWidth="1"/>
    <col min="13828" max="13828" width="16.36328125" style="98" bestFit="1" customWidth="1"/>
    <col min="13829" max="13829" width="10.26953125" style="98" customWidth="1"/>
    <col min="13830" max="13830" width="19.90625" style="98" customWidth="1"/>
    <col min="13831" max="14081" width="9" style="98"/>
    <col min="14082" max="14082" width="11" style="98" bestFit="1" customWidth="1"/>
    <col min="14083" max="14083" width="22.90625" style="98" customWidth="1"/>
    <col min="14084" max="14084" width="16.36328125" style="98" bestFit="1" customWidth="1"/>
    <col min="14085" max="14085" width="10.26953125" style="98" customWidth="1"/>
    <col min="14086" max="14086" width="19.90625" style="98" customWidth="1"/>
    <col min="14087" max="14337" width="9" style="98"/>
    <col min="14338" max="14338" width="11" style="98" bestFit="1" customWidth="1"/>
    <col min="14339" max="14339" width="22.90625" style="98" customWidth="1"/>
    <col min="14340" max="14340" width="16.36328125" style="98" bestFit="1" customWidth="1"/>
    <col min="14341" max="14341" width="10.26953125" style="98" customWidth="1"/>
    <col min="14342" max="14342" width="19.90625" style="98" customWidth="1"/>
    <col min="14343" max="14593" width="9" style="98"/>
    <col min="14594" max="14594" width="11" style="98" bestFit="1" customWidth="1"/>
    <col min="14595" max="14595" width="22.90625" style="98" customWidth="1"/>
    <col min="14596" max="14596" width="16.36328125" style="98" bestFit="1" customWidth="1"/>
    <col min="14597" max="14597" width="10.26953125" style="98" customWidth="1"/>
    <col min="14598" max="14598" width="19.90625" style="98" customWidth="1"/>
    <col min="14599" max="14849" width="9" style="98"/>
    <col min="14850" max="14850" width="11" style="98" bestFit="1" customWidth="1"/>
    <col min="14851" max="14851" width="22.90625" style="98" customWidth="1"/>
    <col min="14852" max="14852" width="16.36328125" style="98" bestFit="1" customWidth="1"/>
    <col min="14853" max="14853" width="10.26953125" style="98" customWidth="1"/>
    <col min="14854" max="14854" width="19.90625" style="98" customWidth="1"/>
    <col min="14855" max="15105" width="9" style="98"/>
    <col min="15106" max="15106" width="11" style="98" bestFit="1" customWidth="1"/>
    <col min="15107" max="15107" width="22.90625" style="98" customWidth="1"/>
    <col min="15108" max="15108" width="16.36328125" style="98" bestFit="1" customWidth="1"/>
    <col min="15109" max="15109" width="10.26953125" style="98" customWidth="1"/>
    <col min="15110" max="15110" width="19.90625" style="98" customWidth="1"/>
    <col min="15111" max="15361" width="9" style="98"/>
    <col min="15362" max="15362" width="11" style="98" bestFit="1" customWidth="1"/>
    <col min="15363" max="15363" width="22.90625" style="98" customWidth="1"/>
    <col min="15364" max="15364" width="16.36328125" style="98" bestFit="1" customWidth="1"/>
    <col min="15365" max="15365" width="10.26953125" style="98" customWidth="1"/>
    <col min="15366" max="15366" width="19.90625" style="98" customWidth="1"/>
    <col min="15367" max="15617" width="9" style="98"/>
    <col min="15618" max="15618" width="11" style="98" bestFit="1" customWidth="1"/>
    <col min="15619" max="15619" width="22.90625" style="98" customWidth="1"/>
    <col min="15620" max="15620" width="16.36328125" style="98" bestFit="1" customWidth="1"/>
    <col min="15621" max="15621" width="10.26953125" style="98" customWidth="1"/>
    <col min="15622" max="15622" width="19.90625" style="98" customWidth="1"/>
    <col min="15623" max="15873" width="9" style="98"/>
    <col min="15874" max="15874" width="11" style="98" bestFit="1" customWidth="1"/>
    <col min="15875" max="15875" width="22.90625" style="98" customWidth="1"/>
    <col min="15876" max="15876" width="16.36328125" style="98" bestFit="1" customWidth="1"/>
    <col min="15877" max="15877" width="10.26953125" style="98" customWidth="1"/>
    <col min="15878" max="15878" width="19.90625" style="98" customWidth="1"/>
    <col min="15879" max="16129" width="9" style="98"/>
    <col min="16130" max="16130" width="11" style="98" bestFit="1" customWidth="1"/>
    <col min="16131" max="16131" width="22.90625" style="98" customWidth="1"/>
    <col min="16132" max="16132" width="16.36328125" style="98" bestFit="1" customWidth="1"/>
    <col min="16133" max="16133" width="10.26953125" style="98" customWidth="1"/>
    <col min="16134" max="16134" width="19.90625" style="98" customWidth="1"/>
    <col min="16135" max="16384" width="9" style="98"/>
  </cols>
  <sheetData>
    <row r="1" spans="1:9" ht="45" customHeight="1" thickBot="1"/>
    <row r="2" spans="1:9" ht="45" customHeight="1" thickBot="1">
      <c r="B2" s="690" t="s">
        <v>4852</v>
      </c>
      <c r="C2" s="691"/>
      <c r="D2" s="691"/>
      <c r="E2" s="691"/>
      <c r="F2" s="692"/>
    </row>
    <row r="3" spans="1:9" ht="26.25" customHeight="1">
      <c r="B3" s="159" t="s">
        <v>118</v>
      </c>
      <c r="C3" s="167" t="str">
        <f>IF('様式Ⅲ－1(女子)'!S6&lt;&gt;"","5－"&amp;'様式Ⅲ－1(女子)'!C19,"")</f>
        <v/>
      </c>
      <c r="D3" s="160" t="s">
        <v>156</v>
      </c>
      <c r="E3" s="693" t="str">
        <f>IF('様式Ⅲ－1(女子)'!S6&lt;&gt;"",'様式Ⅲ－1(女子)'!D19&amp;"("&amp;'様式Ⅲ－1(女子)'!E19&amp;")","")</f>
        <v/>
      </c>
      <c r="F3" s="694"/>
    </row>
    <row r="4" spans="1:9" ht="26.25" customHeight="1">
      <c r="B4" s="161" t="s">
        <v>119</v>
      </c>
      <c r="C4" s="163" t="str">
        <f>IF('様式Ⅲ－1(女子)'!S6&lt;&gt;"",'様式Ⅲ－1(女子)'!F19,"")</f>
        <v/>
      </c>
      <c r="D4" s="162" t="s">
        <v>157</v>
      </c>
      <c r="E4" s="695" t="str">
        <f>IF('様式Ⅲ－1(女子)'!S6&lt;&gt;"",'様式Ⅲ－1(女子)'!F20,"")</f>
        <v/>
      </c>
      <c r="F4" s="696"/>
    </row>
    <row r="5" spans="1:9" ht="26.25" customHeight="1">
      <c r="B5" s="676" t="s">
        <v>158</v>
      </c>
      <c r="C5" s="677"/>
      <c r="D5" s="279"/>
      <c r="E5" s="169" t="s">
        <v>159</v>
      </c>
      <c r="F5" s="170" t="str">
        <f>IF('様式Ⅲ－1(女子)'!S6&lt;&gt;"",基本情報登録!D8,"")</f>
        <v/>
      </c>
    </row>
    <row r="6" spans="1:9" ht="26.25" customHeight="1">
      <c r="B6" s="676" t="s">
        <v>160</v>
      </c>
      <c r="C6" s="677"/>
      <c r="D6" s="679"/>
      <c r="E6" s="679"/>
      <c r="F6" s="680"/>
    </row>
    <row r="7" spans="1:9" ht="26.25" customHeight="1">
      <c r="B7" s="681" t="s">
        <v>4831</v>
      </c>
      <c r="C7" s="222" t="s">
        <v>4064</v>
      </c>
      <c r="D7" s="234" t="s">
        <v>4063</v>
      </c>
      <c r="E7" s="683" t="str">
        <f>IF(AND(G7&lt;=150000,G7&gt;=1),G7,"")</f>
        <v/>
      </c>
      <c r="F7" s="684"/>
      <c r="G7" s="281" t="str">
        <f>IF('様式Ⅲ－1(女子)'!S6&lt;&gt;"",'様式Ⅲ－1(女子)'!N19,"")</f>
        <v/>
      </c>
      <c r="I7" s="280"/>
    </row>
    <row r="8" spans="1:9" ht="26.25" customHeight="1" thickBot="1">
      <c r="B8" s="682"/>
      <c r="C8" s="223" t="s">
        <v>2691</v>
      </c>
      <c r="D8" s="233" t="s">
        <v>4063</v>
      </c>
      <c r="E8" s="673" t="str">
        <f>IF(G7&gt;150000,G7,"")</f>
        <v/>
      </c>
      <c r="F8" s="674"/>
    </row>
    <row r="9" spans="1:9" ht="13.5" customHeight="1">
      <c r="B9" s="164"/>
      <c r="C9" s="675" t="s">
        <v>6190</v>
      </c>
      <c r="D9" s="675"/>
      <c r="E9" s="675"/>
      <c r="F9" s="675"/>
    </row>
    <row r="10" spans="1:9" ht="13.5" customHeight="1">
      <c r="B10" s="164"/>
      <c r="C10" s="165"/>
      <c r="D10" s="165"/>
      <c r="E10" s="165"/>
      <c r="F10" s="165"/>
    </row>
    <row r="11" spans="1:9" ht="39" customHeight="1" thickBot="1">
      <c r="A11" s="166"/>
      <c r="B11" s="689" t="s">
        <v>4061</v>
      </c>
      <c r="C11" s="689"/>
      <c r="D11" s="689"/>
      <c r="E11" s="689"/>
      <c r="F11" s="689"/>
      <c r="G11" s="166"/>
    </row>
    <row r="12" spans="1:9" ht="45" customHeight="1" thickBot="1">
      <c r="B12" s="690" t="s">
        <v>4853</v>
      </c>
      <c r="C12" s="691"/>
      <c r="D12" s="691"/>
      <c r="E12" s="691"/>
      <c r="F12" s="692"/>
    </row>
    <row r="13" spans="1:9" ht="26.25" customHeight="1">
      <c r="B13" s="159" t="s">
        <v>118</v>
      </c>
      <c r="C13" s="167" t="str">
        <f>IF('様式Ⅲ－1(女子)'!S6&lt;&gt;"","5－"&amp;'様式Ⅲ－1(女子)'!C22,"")</f>
        <v/>
      </c>
      <c r="D13" s="160" t="s">
        <v>156</v>
      </c>
      <c r="E13" s="693" t="str">
        <f>IF('様式Ⅲ－1(女子)'!S6&lt;&gt;"",'様式Ⅲ－1(女子)'!D22&amp;"("&amp;'様式Ⅲ－1(女子)'!E22&amp;")","")</f>
        <v/>
      </c>
      <c r="F13" s="694"/>
    </row>
    <row r="14" spans="1:9" ht="26.25" customHeight="1">
      <c r="B14" s="161" t="s">
        <v>119</v>
      </c>
      <c r="C14" s="163" t="str">
        <f>IF('様式Ⅲ－1(女子)'!S6&lt;&gt;"",'様式Ⅲ－1(女子)'!F22,"")</f>
        <v/>
      </c>
      <c r="D14" s="162" t="s">
        <v>157</v>
      </c>
      <c r="E14" s="695" t="str">
        <f>IF('様式Ⅲ－1(女子)'!S6&lt;&gt;"",'様式Ⅲ－1(女子)'!F23,"")</f>
        <v/>
      </c>
      <c r="F14" s="696"/>
    </row>
    <row r="15" spans="1:9" ht="26.25" customHeight="1">
      <c r="B15" s="676" t="s">
        <v>158</v>
      </c>
      <c r="C15" s="677"/>
      <c r="D15" s="279"/>
      <c r="E15" s="169" t="s">
        <v>159</v>
      </c>
      <c r="F15" s="172" t="str">
        <f>IF('様式Ⅲ－1(女子)'!S6&lt;&gt;"",基本情報登録!D8,"")</f>
        <v/>
      </c>
    </row>
    <row r="16" spans="1:9" ht="26.25" customHeight="1">
      <c r="B16" s="676" t="s">
        <v>160</v>
      </c>
      <c r="C16" s="677"/>
      <c r="D16" s="678"/>
      <c r="E16" s="679"/>
      <c r="F16" s="680"/>
    </row>
    <row r="17" spans="2:7" ht="26.25" customHeight="1">
      <c r="B17" s="681" t="s">
        <v>4831</v>
      </c>
      <c r="C17" s="222" t="s">
        <v>4064</v>
      </c>
      <c r="D17" s="234" t="s">
        <v>4063</v>
      </c>
      <c r="E17" s="683" t="str">
        <f>IF(AND(G17&lt;=150000,G17&gt;=1),G17,"")</f>
        <v/>
      </c>
      <c r="F17" s="684"/>
      <c r="G17" s="98" t="str">
        <f>IF('様式Ⅲ－1(女子)'!S6&lt;&gt;"",'様式Ⅲ－1(女子)'!N22,"")</f>
        <v/>
      </c>
    </row>
    <row r="18" spans="2:7" ht="26.25" customHeight="1" thickBot="1">
      <c r="B18" s="682"/>
      <c r="C18" s="223" t="s">
        <v>2691</v>
      </c>
      <c r="D18" s="233" t="s">
        <v>4063</v>
      </c>
      <c r="E18" s="673" t="str">
        <f>IF(G17&gt;150000,G17,"")</f>
        <v/>
      </c>
      <c r="F18" s="674"/>
    </row>
    <row r="19" spans="2:7">
      <c r="C19" s="675" t="s">
        <v>6190</v>
      </c>
      <c r="D19" s="675"/>
      <c r="E19" s="675"/>
      <c r="F19" s="675"/>
    </row>
    <row r="20" spans="2:7">
      <c r="D20" s="166"/>
      <c r="E20" s="166"/>
      <c r="F20" s="166"/>
    </row>
    <row r="21" spans="2:7" ht="39" customHeight="1" thickBot="1">
      <c r="B21" s="689" t="s">
        <v>4061</v>
      </c>
      <c r="C21" s="689"/>
      <c r="D21" s="689"/>
      <c r="E21" s="689"/>
      <c r="F21" s="689"/>
    </row>
    <row r="22" spans="2:7" ht="45" customHeight="1" thickBot="1">
      <c r="B22" s="690" t="s">
        <v>4854</v>
      </c>
      <c r="C22" s="691"/>
      <c r="D22" s="691"/>
      <c r="E22" s="691"/>
      <c r="F22" s="692"/>
    </row>
    <row r="23" spans="2:7" ht="26.15" customHeight="1">
      <c r="B23" s="159" t="s">
        <v>118</v>
      </c>
      <c r="C23" s="167" t="str">
        <f>IF('様式Ⅲ－1(女子)'!S6&lt;&gt;"","5－"&amp;'様式Ⅲ－1(女子)'!C25,"")</f>
        <v/>
      </c>
      <c r="D23" s="160" t="s">
        <v>156</v>
      </c>
      <c r="E23" s="693" t="str">
        <f>IF('様式Ⅲ－1(女子)'!S6&lt;&gt;"",'様式Ⅲ－1(女子)'!D25&amp;"("&amp;'様式Ⅲ－1(女子)'!E25&amp;")","")</f>
        <v/>
      </c>
      <c r="F23" s="694"/>
    </row>
    <row r="24" spans="2:7" ht="26.15" customHeight="1">
      <c r="B24" s="161" t="s">
        <v>119</v>
      </c>
      <c r="C24" s="163" t="str">
        <f>IF('様式Ⅲ－1(女子)'!S6&lt;&gt;"",'様式Ⅲ－1(女子)'!F25,"")</f>
        <v/>
      </c>
      <c r="D24" s="162" t="s">
        <v>157</v>
      </c>
      <c r="E24" s="695" t="str">
        <f>IF('様式Ⅲ－1(女子)'!S6&lt;&gt;"",'様式Ⅲ－1(女子)'!F26,"")</f>
        <v/>
      </c>
      <c r="F24" s="696"/>
    </row>
    <row r="25" spans="2:7" ht="26.15" customHeight="1">
      <c r="B25" s="676" t="s">
        <v>158</v>
      </c>
      <c r="C25" s="677"/>
      <c r="D25" s="279"/>
      <c r="E25" s="169" t="s">
        <v>159</v>
      </c>
      <c r="F25" s="172" t="str">
        <f>IF('様式Ⅲ－1(女子)'!S6&lt;&gt;"",基本情報登録!D8,"")</f>
        <v/>
      </c>
    </row>
    <row r="26" spans="2:7" ht="26.15" customHeight="1">
      <c r="B26" s="676" t="s">
        <v>160</v>
      </c>
      <c r="C26" s="677"/>
      <c r="D26" s="678"/>
      <c r="E26" s="679"/>
      <c r="F26" s="680"/>
    </row>
    <row r="27" spans="2:7" ht="26.15" customHeight="1">
      <c r="B27" s="681" t="s">
        <v>4831</v>
      </c>
      <c r="C27" s="222" t="s">
        <v>4064</v>
      </c>
      <c r="D27" s="234" t="s">
        <v>4063</v>
      </c>
      <c r="E27" s="683" t="str">
        <f>IF(AND(G27&lt;=150000,G27&gt;=1),G27,"")</f>
        <v/>
      </c>
      <c r="F27" s="684"/>
      <c r="G27" s="98" t="str">
        <f>IF('様式Ⅲ－1(女子)'!S6&lt;&gt;"",'様式Ⅲ－1(女子)'!N25,"")</f>
        <v/>
      </c>
    </row>
    <row r="28" spans="2:7" ht="26.15" customHeight="1" thickBot="1">
      <c r="B28" s="682"/>
      <c r="C28" s="223" t="s">
        <v>2691</v>
      </c>
      <c r="D28" s="233" t="s">
        <v>4063</v>
      </c>
      <c r="E28" s="673" t="str">
        <f>IF(G27&gt;150000,G27,"")</f>
        <v/>
      </c>
      <c r="F28" s="674"/>
    </row>
    <row r="29" spans="2:7">
      <c r="C29" s="675" t="s">
        <v>6190</v>
      </c>
      <c r="D29" s="675"/>
      <c r="E29" s="675"/>
      <c r="F29" s="675"/>
    </row>
    <row r="30" spans="2:7">
      <c r="D30" s="166"/>
      <c r="E30" s="166"/>
      <c r="F30" s="166"/>
    </row>
    <row r="31" spans="2:7" ht="39" customHeight="1" thickBot="1">
      <c r="B31" s="689" t="s">
        <v>4061</v>
      </c>
      <c r="C31" s="689"/>
      <c r="D31" s="689"/>
      <c r="E31" s="689"/>
      <c r="F31" s="689"/>
    </row>
    <row r="32" spans="2:7" ht="45" customHeight="1" thickBot="1">
      <c r="B32" s="690" t="s">
        <v>4855</v>
      </c>
      <c r="C32" s="691"/>
      <c r="D32" s="691"/>
      <c r="E32" s="691"/>
      <c r="F32" s="692"/>
    </row>
    <row r="33" spans="2:7" ht="26.15" customHeight="1">
      <c r="B33" s="159" t="s">
        <v>118</v>
      </c>
      <c r="C33" s="167" t="str">
        <f>IF('様式Ⅲ－1(女子)'!S6&lt;&gt;"","5－"&amp;'様式Ⅲ－1(女子)'!C28,"")</f>
        <v/>
      </c>
      <c r="D33" s="160" t="s">
        <v>156</v>
      </c>
      <c r="E33" s="693" t="str">
        <f>IF('様式Ⅲ－1(女子)'!S6&lt;&gt;"",'様式Ⅲ－1(女子)'!D28&amp;"("&amp;'様式Ⅲ－1(女子)'!E28&amp;")","")</f>
        <v/>
      </c>
      <c r="F33" s="694"/>
    </row>
    <row r="34" spans="2:7" ht="26.15" customHeight="1">
      <c r="B34" s="161" t="s">
        <v>119</v>
      </c>
      <c r="C34" s="163" t="str">
        <f>IF('様式Ⅲ－1(女子)'!S6&lt;&gt;"",'様式Ⅲ－1(女子)'!F28,"")</f>
        <v/>
      </c>
      <c r="D34" s="162" t="s">
        <v>157</v>
      </c>
      <c r="E34" s="695" t="str">
        <f>IF('様式Ⅲ－1(女子)'!S6&lt;&gt;"",'様式Ⅲ－1(女子)'!F29,"")</f>
        <v/>
      </c>
      <c r="F34" s="696"/>
    </row>
    <row r="35" spans="2:7" ht="26.15" customHeight="1">
      <c r="B35" s="676" t="s">
        <v>158</v>
      </c>
      <c r="C35" s="677"/>
      <c r="D35" s="279"/>
      <c r="E35" s="169" t="s">
        <v>159</v>
      </c>
      <c r="F35" s="172" t="str">
        <f>IF('様式Ⅲ－1(女子)'!S6&lt;&gt;"",基本情報登録!D8,"")</f>
        <v/>
      </c>
    </row>
    <row r="36" spans="2:7" ht="26.15" customHeight="1">
      <c r="B36" s="676" t="s">
        <v>160</v>
      </c>
      <c r="C36" s="677"/>
      <c r="D36" s="678"/>
      <c r="E36" s="679"/>
      <c r="F36" s="680"/>
    </row>
    <row r="37" spans="2:7" ht="26.15" customHeight="1">
      <c r="B37" s="681" t="s">
        <v>4831</v>
      </c>
      <c r="C37" s="222" t="s">
        <v>4064</v>
      </c>
      <c r="D37" s="234" t="s">
        <v>4063</v>
      </c>
      <c r="E37" s="683" t="str">
        <f>IF(AND(G37&lt;=150000,G37&gt;=1),G37,"")</f>
        <v/>
      </c>
      <c r="F37" s="684"/>
      <c r="G37" s="98" t="str">
        <f>IF('様式Ⅲ－1(女子)'!S6&lt;&gt;"",'様式Ⅲ－1(女子)'!N28,"")</f>
        <v/>
      </c>
    </row>
    <row r="38" spans="2:7" ht="26.15" customHeight="1" thickBot="1">
      <c r="B38" s="682"/>
      <c r="C38" s="223" t="s">
        <v>2691</v>
      </c>
      <c r="D38" s="233" t="s">
        <v>4063</v>
      </c>
      <c r="E38" s="673" t="str">
        <f>IF(G37&gt;150000,G37,"")</f>
        <v/>
      </c>
      <c r="F38" s="674"/>
    </row>
    <row r="39" spans="2:7">
      <c r="C39" s="675" t="s">
        <v>6190</v>
      </c>
      <c r="D39" s="675"/>
      <c r="E39" s="675"/>
      <c r="F39" s="675"/>
    </row>
  </sheetData>
  <sheetProtection algorithmName="SHA-512" hashValue="+y/IYvWWCjSpeqLWgxbPpG4j8hOmHolXm6gEmO5IF/bgCa3P+sU0z/FEbcG0MpFSA3XdHlMuZpjUh8soM9LbXg==" saltValue="ISL5yUzME89uULVdXZ8YNw==" spinCount="100000" sheet="1" objects="1" scenarios="1"/>
  <mergeCells count="43">
    <mergeCell ref="C39:F39"/>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3"/>
  <dimension ref="A1:R1999"/>
  <sheetViews>
    <sheetView zoomScale="90" zoomScaleNormal="90" workbookViewId="0">
      <pane ySplit="1" topLeftCell="A2" activePane="bottomLeft" state="frozen"/>
      <selection pane="bottomLeft" activeCell="K24" sqref="K24"/>
    </sheetView>
  </sheetViews>
  <sheetFormatPr defaultRowHeight="13"/>
  <cols>
    <col min="1" max="1" width="9.453125" style="16" customWidth="1"/>
    <col min="2" max="2" width="10.453125" style="16" customWidth="1"/>
    <col min="3" max="3" width="16.08984375" style="24" bestFit="1" customWidth="1"/>
    <col min="4" max="4" width="15" style="26" bestFit="1" customWidth="1"/>
    <col min="5" max="6" width="9.453125" style="24" customWidth="1"/>
    <col min="7" max="7" width="27.26953125" style="24" bestFit="1" customWidth="1"/>
    <col min="8" max="8" width="5.453125" style="24" customWidth="1"/>
    <col min="9" max="13" width="9" customWidth="1"/>
    <col min="14" max="14" width="10.90625" customWidth="1"/>
    <col min="15" max="16" width="9" customWidth="1"/>
  </cols>
  <sheetData>
    <row r="1" spans="1:18">
      <c r="A1" s="151" t="s">
        <v>118</v>
      </c>
      <c r="B1" s="19" t="s">
        <v>191</v>
      </c>
      <c r="C1" s="19" t="s">
        <v>459</v>
      </c>
      <c r="D1" s="19" t="s">
        <v>460</v>
      </c>
      <c r="E1" s="19" t="s">
        <v>461</v>
      </c>
      <c r="F1" s="19" t="s">
        <v>462</v>
      </c>
      <c r="G1" s="19" t="s">
        <v>463</v>
      </c>
      <c r="H1" s="22" t="s">
        <v>5357</v>
      </c>
      <c r="J1" s="21"/>
      <c r="K1" s="21"/>
      <c r="N1" t="s">
        <v>464</v>
      </c>
      <c r="O1" s="114" t="s">
        <v>465</v>
      </c>
    </row>
    <row r="2" spans="1:18">
      <c r="A2" s="152">
        <v>1</v>
      </c>
      <c r="B2" s="17" t="s">
        <v>466</v>
      </c>
      <c r="C2" s="38" t="s">
        <v>3898</v>
      </c>
      <c r="D2" s="83" t="s">
        <v>3899</v>
      </c>
      <c r="E2" s="38" t="s">
        <v>661</v>
      </c>
      <c r="F2" s="38">
        <v>16</v>
      </c>
      <c r="G2" s="38" t="s">
        <v>330</v>
      </c>
      <c r="H2" s="38" t="s">
        <v>3175</v>
      </c>
      <c r="J2" s="23" t="s">
        <v>468</v>
      </c>
      <c r="K2" s="22" t="s">
        <v>469</v>
      </c>
      <c r="L2" t="s">
        <v>470</v>
      </c>
      <c r="M2" t="s">
        <v>471</v>
      </c>
      <c r="N2" t="s">
        <v>154</v>
      </c>
      <c r="O2">
        <v>47</v>
      </c>
      <c r="Q2" s="39" t="s">
        <v>661</v>
      </c>
      <c r="R2">
        <f>IF(Q2&gt;0,VLOOKUP(Q2,$N$2:$O$48,2,0),"")</f>
        <v>16</v>
      </c>
    </row>
    <row r="3" spans="1:18">
      <c r="A3" s="152">
        <v>2</v>
      </c>
      <c r="B3" s="17" t="s">
        <v>472</v>
      </c>
      <c r="C3" s="38" t="s">
        <v>4860</v>
      </c>
      <c r="D3" s="83" t="s">
        <v>5362</v>
      </c>
      <c r="E3" s="38" t="s">
        <v>467</v>
      </c>
      <c r="F3" s="38">
        <v>23</v>
      </c>
      <c r="G3" s="38" t="s">
        <v>330</v>
      </c>
      <c r="H3" s="38" t="s">
        <v>3260</v>
      </c>
      <c r="J3" s="23" t="s">
        <v>474</v>
      </c>
      <c r="K3" s="22" t="s">
        <v>475</v>
      </c>
      <c r="M3" t="s">
        <v>476</v>
      </c>
      <c r="N3" t="s">
        <v>153</v>
      </c>
      <c r="O3">
        <v>46</v>
      </c>
      <c r="Q3" s="39" t="s">
        <v>467</v>
      </c>
      <c r="R3">
        <f t="shared" ref="R3:R66" si="0">IF(Q3&gt;0,VLOOKUP(Q3,$N$2:$O$48,2,0),"")</f>
        <v>23</v>
      </c>
    </row>
    <row r="4" spans="1:18">
      <c r="A4" s="152">
        <v>3</v>
      </c>
      <c r="B4" s="17" t="s">
        <v>477</v>
      </c>
      <c r="C4" s="38" t="s">
        <v>3132</v>
      </c>
      <c r="D4" s="83" t="s">
        <v>3133</v>
      </c>
      <c r="E4" s="38" t="s">
        <v>497</v>
      </c>
      <c r="F4" s="38">
        <v>24</v>
      </c>
      <c r="G4" s="38" t="s">
        <v>330</v>
      </c>
      <c r="H4" s="38" t="s">
        <v>3174</v>
      </c>
      <c r="J4" s="23" t="s">
        <v>479</v>
      </c>
      <c r="K4" s="22" t="s">
        <v>480</v>
      </c>
      <c r="M4" t="s">
        <v>481</v>
      </c>
      <c r="N4" t="s">
        <v>152</v>
      </c>
      <c r="O4">
        <v>45</v>
      </c>
      <c r="Q4" s="39" t="s">
        <v>497</v>
      </c>
      <c r="R4">
        <f t="shared" si="0"/>
        <v>24</v>
      </c>
    </row>
    <row r="5" spans="1:18">
      <c r="A5" s="152">
        <v>4</v>
      </c>
      <c r="B5" s="17" t="s">
        <v>482</v>
      </c>
      <c r="C5" s="38" t="s">
        <v>3186</v>
      </c>
      <c r="D5" s="83" t="s">
        <v>3077</v>
      </c>
      <c r="E5" s="38" t="s">
        <v>528</v>
      </c>
      <c r="F5" s="38">
        <v>21</v>
      </c>
      <c r="G5" s="38" t="s">
        <v>330</v>
      </c>
      <c r="H5" s="38" t="s">
        <v>3174</v>
      </c>
      <c r="J5" s="23" t="s">
        <v>483</v>
      </c>
      <c r="K5" s="22" t="s">
        <v>484</v>
      </c>
      <c r="M5" t="s">
        <v>485</v>
      </c>
      <c r="N5" t="s">
        <v>150</v>
      </c>
      <c r="O5">
        <v>44</v>
      </c>
      <c r="Q5" s="39" t="s">
        <v>528</v>
      </c>
      <c r="R5">
        <f t="shared" si="0"/>
        <v>21</v>
      </c>
    </row>
    <row r="6" spans="1:18">
      <c r="A6" s="152">
        <v>5</v>
      </c>
      <c r="B6" s="17" t="s">
        <v>486</v>
      </c>
      <c r="C6" s="38" t="s">
        <v>4506</v>
      </c>
      <c r="D6" s="83" t="s">
        <v>4507</v>
      </c>
      <c r="E6" s="38" t="s">
        <v>467</v>
      </c>
      <c r="F6" s="38">
        <v>23</v>
      </c>
      <c r="G6" s="38" t="s">
        <v>330</v>
      </c>
      <c r="H6" s="38" t="s">
        <v>3260</v>
      </c>
      <c r="J6" s="23" t="s">
        <v>488</v>
      </c>
      <c r="K6" s="22" t="s">
        <v>489</v>
      </c>
      <c r="M6" t="s">
        <v>490</v>
      </c>
      <c r="N6" t="s">
        <v>148</v>
      </c>
      <c r="O6">
        <v>43</v>
      </c>
      <c r="Q6" s="39" t="s">
        <v>467</v>
      </c>
      <c r="R6">
        <f t="shared" si="0"/>
        <v>23</v>
      </c>
    </row>
    <row r="7" spans="1:18">
      <c r="A7" s="152">
        <v>6</v>
      </c>
      <c r="B7" s="17" t="s">
        <v>491</v>
      </c>
      <c r="C7" s="38" t="s">
        <v>3922</v>
      </c>
      <c r="D7" s="83" t="s">
        <v>3923</v>
      </c>
      <c r="E7" s="38" t="s">
        <v>467</v>
      </c>
      <c r="F7" s="38">
        <v>23</v>
      </c>
      <c r="G7" s="38" t="s">
        <v>330</v>
      </c>
      <c r="H7" s="38">
        <v>3</v>
      </c>
      <c r="J7" s="23" t="s">
        <v>493</v>
      </c>
      <c r="K7" s="22" t="s">
        <v>494</v>
      </c>
      <c r="M7" t="s">
        <v>495</v>
      </c>
      <c r="N7" t="s">
        <v>147</v>
      </c>
      <c r="O7">
        <v>42</v>
      </c>
      <c r="Q7" s="39" t="s">
        <v>467</v>
      </c>
      <c r="R7">
        <f t="shared" si="0"/>
        <v>23</v>
      </c>
    </row>
    <row r="8" spans="1:18">
      <c r="A8" s="152">
        <v>7</v>
      </c>
      <c r="B8" s="17" t="s">
        <v>496</v>
      </c>
      <c r="C8" s="38" t="s">
        <v>4518</v>
      </c>
      <c r="D8" s="83" t="s">
        <v>4519</v>
      </c>
      <c r="E8" s="38" t="s">
        <v>467</v>
      </c>
      <c r="F8" s="38">
        <v>23</v>
      </c>
      <c r="G8" s="38" t="s">
        <v>330</v>
      </c>
      <c r="H8" s="38" t="s">
        <v>3260</v>
      </c>
      <c r="J8" s="23" t="s">
        <v>498</v>
      </c>
      <c r="K8" s="22" t="s">
        <v>499</v>
      </c>
      <c r="M8" t="s">
        <v>500</v>
      </c>
      <c r="N8" t="s">
        <v>144</v>
      </c>
      <c r="O8">
        <v>41</v>
      </c>
      <c r="Q8" s="39" t="s">
        <v>467</v>
      </c>
      <c r="R8">
        <f t="shared" si="0"/>
        <v>23</v>
      </c>
    </row>
    <row r="9" spans="1:18">
      <c r="A9" s="152">
        <v>8</v>
      </c>
      <c r="B9" s="17" t="s">
        <v>501</v>
      </c>
      <c r="C9" s="38" t="s">
        <v>4427</v>
      </c>
      <c r="D9" s="83" t="s">
        <v>4428</v>
      </c>
      <c r="E9" s="38" t="s">
        <v>467</v>
      </c>
      <c r="F9" s="38">
        <v>23</v>
      </c>
      <c r="G9" s="38" t="s">
        <v>330</v>
      </c>
      <c r="H9" s="38" t="s">
        <v>3260</v>
      </c>
      <c r="J9" s="23" t="s">
        <v>502</v>
      </c>
      <c r="K9" s="22" t="s">
        <v>503</v>
      </c>
      <c r="M9" t="s">
        <v>504</v>
      </c>
      <c r="N9" t="s">
        <v>143</v>
      </c>
      <c r="O9">
        <v>40</v>
      </c>
      <c r="Q9" s="39" t="s">
        <v>467</v>
      </c>
      <c r="R9">
        <f t="shared" si="0"/>
        <v>23</v>
      </c>
    </row>
    <row r="10" spans="1:18">
      <c r="A10" s="152">
        <v>9</v>
      </c>
      <c r="B10" s="17" t="s">
        <v>505</v>
      </c>
      <c r="C10" s="38" t="s">
        <v>3136</v>
      </c>
      <c r="D10" s="83" t="s">
        <v>3137</v>
      </c>
      <c r="E10" s="38" t="s">
        <v>467</v>
      </c>
      <c r="F10" s="38">
        <v>23</v>
      </c>
      <c r="G10" s="38" t="s">
        <v>330</v>
      </c>
      <c r="H10" s="38" t="s">
        <v>3174</v>
      </c>
      <c r="J10" s="23" t="s">
        <v>506</v>
      </c>
      <c r="K10" s="22" t="s">
        <v>507</v>
      </c>
      <c r="M10" t="s">
        <v>508</v>
      </c>
      <c r="N10" t="s">
        <v>142</v>
      </c>
      <c r="O10">
        <v>39</v>
      </c>
      <c r="Q10" s="39" t="s">
        <v>467</v>
      </c>
      <c r="R10">
        <f t="shared" si="0"/>
        <v>23</v>
      </c>
    </row>
    <row r="11" spans="1:18">
      <c r="A11" s="152">
        <v>10</v>
      </c>
      <c r="B11" s="17" t="s">
        <v>509</v>
      </c>
      <c r="C11" s="38" t="s">
        <v>3811</v>
      </c>
      <c r="D11" s="83" t="s">
        <v>3812</v>
      </c>
      <c r="E11" s="38" t="s">
        <v>497</v>
      </c>
      <c r="F11" s="38">
        <v>24</v>
      </c>
      <c r="G11" s="38" t="s">
        <v>330</v>
      </c>
      <c r="H11" s="38" t="s">
        <v>3175</v>
      </c>
      <c r="J11" s="23" t="s">
        <v>511</v>
      </c>
      <c r="K11" s="22" t="s">
        <v>512</v>
      </c>
      <c r="M11" t="s">
        <v>513</v>
      </c>
      <c r="N11" t="s">
        <v>141</v>
      </c>
      <c r="O11">
        <v>38</v>
      </c>
      <c r="Q11" s="39" t="s">
        <v>497</v>
      </c>
      <c r="R11">
        <f t="shared" si="0"/>
        <v>24</v>
      </c>
    </row>
    <row r="12" spans="1:18">
      <c r="A12" s="152">
        <v>11</v>
      </c>
      <c r="B12" s="17" t="s">
        <v>514</v>
      </c>
      <c r="C12" s="38" t="s">
        <v>3189</v>
      </c>
      <c r="D12" s="83" t="s">
        <v>3173</v>
      </c>
      <c r="E12" s="38" t="s">
        <v>528</v>
      </c>
      <c r="F12" s="38">
        <v>21</v>
      </c>
      <c r="G12" s="38" t="s">
        <v>330</v>
      </c>
      <c r="H12" s="38" t="s">
        <v>3174</v>
      </c>
      <c r="J12" s="23" t="s">
        <v>515</v>
      </c>
      <c r="K12" s="22" t="s">
        <v>516</v>
      </c>
      <c r="M12" t="s">
        <v>517</v>
      </c>
      <c r="N12" t="s">
        <v>140</v>
      </c>
      <c r="O12">
        <v>37</v>
      </c>
      <c r="Q12" s="39" t="s">
        <v>528</v>
      </c>
      <c r="R12">
        <f t="shared" si="0"/>
        <v>21</v>
      </c>
    </row>
    <row r="13" spans="1:18">
      <c r="A13" s="152">
        <v>12</v>
      </c>
      <c r="B13" s="17" t="s">
        <v>518</v>
      </c>
      <c r="C13" s="38" t="s">
        <v>4431</v>
      </c>
      <c r="D13" s="83" t="s">
        <v>4432</v>
      </c>
      <c r="E13" s="38" t="s">
        <v>497</v>
      </c>
      <c r="F13" s="38">
        <v>24</v>
      </c>
      <c r="G13" s="38" t="s">
        <v>330</v>
      </c>
      <c r="H13" s="38" t="s">
        <v>3260</v>
      </c>
      <c r="J13" s="23" t="s">
        <v>520</v>
      </c>
      <c r="K13" s="22" t="s">
        <v>521</v>
      </c>
      <c r="M13" t="s">
        <v>522</v>
      </c>
      <c r="N13" t="s">
        <v>139</v>
      </c>
      <c r="O13">
        <v>36</v>
      </c>
      <c r="Q13" s="39" t="s">
        <v>497</v>
      </c>
      <c r="R13">
        <f t="shared" si="0"/>
        <v>24</v>
      </c>
    </row>
    <row r="14" spans="1:18">
      <c r="A14" s="152">
        <v>13</v>
      </c>
      <c r="B14" s="17" t="s">
        <v>523</v>
      </c>
      <c r="C14" s="38" t="s">
        <v>3684</v>
      </c>
      <c r="D14" s="83" t="s">
        <v>3685</v>
      </c>
      <c r="E14" s="38" t="s">
        <v>467</v>
      </c>
      <c r="F14" s="38">
        <v>23</v>
      </c>
      <c r="G14" s="38" t="s">
        <v>330</v>
      </c>
      <c r="H14" s="38" t="s">
        <v>3175</v>
      </c>
      <c r="J14" s="23" t="s">
        <v>524</v>
      </c>
      <c r="K14" s="22" t="s">
        <v>525</v>
      </c>
      <c r="M14" t="s">
        <v>526</v>
      </c>
      <c r="N14" t="s">
        <v>138</v>
      </c>
      <c r="O14">
        <v>35</v>
      </c>
      <c r="Q14" s="39" t="s">
        <v>467</v>
      </c>
      <c r="R14">
        <f t="shared" si="0"/>
        <v>23</v>
      </c>
    </row>
    <row r="15" spans="1:18">
      <c r="A15" s="152">
        <v>14</v>
      </c>
      <c r="B15" s="17" t="s">
        <v>527</v>
      </c>
      <c r="C15" s="38" t="s">
        <v>3134</v>
      </c>
      <c r="D15" s="83" t="s">
        <v>3135</v>
      </c>
      <c r="E15" s="38" t="s">
        <v>971</v>
      </c>
      <c r="F15" s="38">
        <v>9</v>
      </c>
      <c r="G15" s="38" t="s">
        <v>330</v>
      </c>
      <c r="H15" s="38" t="s">
        <v>3174</v>
      </c>
      <c r="J15" s="23" t="s">
        <v>529</v>
      </c>
      <c r="K15" s="22" t="s">
        <v>530</v>
      </c>
      <c r="M15" t="s">
        <v>531</v>
      </c>
      <c r="N15" t="s">
        <v>137</v>
      </c>
      <c r="O15">
        <v>34</v>
      </c>
      <c r="Q15" s="39" t="s">
        <v>971</v>
      </c>
      <c r="R15">
        <f t="shared" si="0"/>
        <v>9</v>
      </c>
    </row>
    <row r="16" spans="1:18">
      <c r="A16" s="152">
        <v>15</v>
      </c>
      <c r="B16" s="17" t="s">
        <v>532</v>
      </c>
      <c r="C16" s="38" t="s">
        <v>4693</v>
      </c>
      <c r="D16" s="83" t="s">
        <v>4694</v>
      </c>
      <c r="E16" s="38" t="s">
        <v>467</v>
      </c>
      <c r="F16" s="38">
        <v>23</v>
      </c>
      <c r="G16" s="38" t="s">
        <v>330</v>
      </c>
      <c r="H16" s="38" t="s">
        <v>3260</v>
      </c>
      <c r="J16" s="23" t="s">
        <v>533</v>
      </c>
      <c r="K16" s="22" t="s">
        <v>534</v>
      </c>
      <c r="M16" t="s">
        <v>535</v>
      </c>
      <c r="N16" t="s">
        <v>136</v>
      </c>
      <c r="O16">
        <v>33</v>
      </c>
      <c r="Q16" s="39" t="s">
        <v>467</v>
      </c>
      <c r="R16">
        <f t="shared" si="0"/>
        <v>23</v>
      </c>
    </row>
    <row r="17" spans="1:18">
      <c r="A17" s="152">
        <v>16</v>
      </c>
      <c r="B17" s="17" t="s">
        <v>537</v>
      </c>
      <c r="C17" s="38" t="s">
        <v>3813</v>
      </c>
      <c r="D17" s="83" t="s">
        <v>3814</v>
      </c>
      <c r="E17" s="38" t="s">
        <v>528</v>
      </c>
      <c r="F17" s="38">
        <v>21</v>
      </c>
      <c r="G17" s="38" t="s">
        <v>330</v>
      </c>
      <c r="H17" s="38" t="s">
        <v>3175</v>
      </c>
      <c r="J17" s="23" t="s">
        <v>538</v>
      </c>
      <c r="K17" s="22" t="s">
        <v>539</v>
      </c>
      <c r="M17" t="s">
        <v>540</v>
      </c>
      <c r="N17" t="s">
        <v>135</v>
      </c>
      <c r="O17">
        <v>32</v>
      </c>
      <c r="Q17" s="39" t="s">
        <v>528</v>
      </c>
      <c r="R17">
        <f t="shared" si="0"/>
        <v>21</v>
      </c>
    </row>
    <row r="18" spans="1:18">
      <c r="A18" s="152">
        <v>17</v>
      </c>
      <c r="B18" s="17" t="s">
        <v>541</v>
      </c>
      <c r="C18" s="38" t="s">
        <v>4861</v>
      </c>
      <c r="D18" s="83" t="s">
        <v>5363</v>
      </c>
      <c r="E18" s="38" t="s">
        <v>657</v>
      </c>
      <c r="F18" s="38">
        <v>28</v>
      </c>
      <c r="G18" s="38" t="s">
        <v>330</v>
      </c>
      <c r="H18" s="38" t="s">
        <v>3260</v>
      </c>
      <c r="J18" s="23" t="s">
        <v>542</v>
      </c>
      <c r="K18" s="22" t="s">
        <v>543</v>
      </c>
      <c r="M18" t="s">
        <v>544</v>
      </c>
      <c r="N18" t="s">
        <v>134</v>
      </c>
      <c r="O18">
        <v>31</v>
      </c>
      <c r="Q18" s="39" t="s">
        <v>657</v>
      </c>
      <c r="R18">
        <f t="shared" si="0"/>
        <v>28</v>
      </c>
    </row>
    <row r="19" spans="1:18">
      <c r="A19" s="152">
        <v>18</v>
      </c>
      <c r="B19" s="17" t="s">
        <v>545</v>
      </c>
      <c r="C19" s="38" t="s">
        <v>4512</v>
      </c>
      <c r="D19" s="83" t="s">
        <v>4513</v>
      </c>
      <c r="E19" s="38" t="s">
        <v>510</v>
      </c>
      <c r="F19" s="38">
        <v>22</v>
      </c>
      <c r="G19" s="38" t="s">
        <v>330</v>
      </c>
      <c r="H19" s="38" t="s">
        <v>3260</v>
      </c>
      <c r="J19" s="23" t="s">
        <v>546</v>
      </c>
      <c r="K19" s="22" t="s">
        <v>547</v>
      </c>
      <c r="M19" t="s">
        <v>548</v>
      </c>
      <c r="N19" t="s">
        <v>133</v>
      </c>
      <c r="O19">
        <v>30</v>
      </c>
      <c r="Q19" s="39" t="s">
        <v>510</v>
      </c>
      <c r="R19">
        <f t="shared" si="0"/>
        <v>22</v>
      </c>
    </row>
    <row r="20" spans="1:18">
      <c r="A20" s="152">
        <v>19</v>
      </c>
      <c r="B20" s="17" t="s">
        <v>549</v>
      </c>
      <c r="C20" s="38" t="s">
        <v>4862</v>
      </c>
      <c r="D20" s="83" t="s">
        <v>5364</v>
      </c>
      <c r="E20" s="38" t="s">
        <v>467</v>
      </c>
      <c r="F20" s="38">
        <v>23</v>
      </c>
      <c r="G20" s="38" t="s">
        <v>330</v>
      </c>
      <c r="H20" s="38" t="s">
        <v>3260</v>
      </c>
      <c r="J20" s="23" t="s">
        <v>550</v>
      </c>
      <c r="K20" s="22" t="s">
        <v>551</v>
      </c>
      <c r="M20" t="s">
        <v>552</v>
      </c>
      <c r="N20" t="s">
        <v>132</v>
      </c>
      <c r="O20">
        <v>29</v>
      </c>
      <c r="Q20" s="39" t="s">
        <v>467</v>
      </c>
      <c r="R20">
        <f t="shared" si="0"/>
        <v>23</v>
      </c>
    </row>
    <row r="21" spans="1:18">
      <c r="A21" s="152">
        <v>20</v>
      </c>
      <c r="B21" s="17" t="s">
        <v>553</v>
      </c>
      <c r="C21" s="38" t="s">
        <v>2110</v>
      </c>
      <c r="D21" s="83" t="s">
        <v>2111</v>
      </c>
      <c r="E21" s="38" t="s">
        <v>497</v>
      </c>
      <c r="F21" s="38">
        <v>24</v>
      </c>
      <c r="G21" s="38" t="s">
        <v>330</v>
      </c>
      <c r="H21" s="38" t="s">
        <v>492</v>
      </c>
      <c r="J21" s="23" t="s">
        <v>554</v>
      </c>
      <c r="K21" s="22" t="s">
        <v>555</v>
      </c>
      <c r="M21" t="s">
        <v>556</v>
      </c>
      <c r="N21" t="s">
        <v>131</v>
      </c>
      <c r="O21">
        <v>28</v>
      </c>
      <c r="Q21" s="39" t="s">
        <v>497</v>
      </c>
      <c r="R21">
        <f t="shared" si="0"/>
        <v>24</v>
      </c>
    </row>
    <row r="22" spans="1:18">
      <c r="A22" s="152">
        <v>21</v>
      </c>
      <c r="B22" s="17" t="s">
        <v>557</v>
      </c>
      <c r="C22" s="38" t="s">
        <v>3128</v>
      </c>
      <c r="D22" s="83" t="s">
        <v>3129</v>
      </c>
      <c r="E22" s="38" t="s">
        <v>467</v>
      </c>
      <c r="F22" s="38">
        <v>23</v>
      </c>
      <c r="G22" s="38" t="s">
        <v>330</v>
      </c>
      <c r="H22" s="38" t="s">
        <v>3174</v>
      </c>
      <c r="N22" t="s">
        <v>130</v>
      </c>
      <c r="O22">
        <v>27</v>
      </c>
      <c r="Q22" s="39" t="s">
        <v>467</v>
      </c>
      <c r="R22">
        <f t="shared" si="0"/>
        <v>23</v>
      </c>
    </row>
    <row r="23" spans="1:18">
      <c r="A23" s="152">
        <v>22</v>
      </c>
      <c r="B23" s="17" t="s">
        <v>558</v>
      </c>
      <c r="C23" s="38" t="s">
        <v>3815</v>
      </c>
      <c r="D23" s="83" t="s">
        <v>3816</v>
      </c>
      <c r="E23" s="38" t="s">
        <v>725</v>
      </c>
      <c r="F23" s="38">
        <v>30</v>
      </c>
      <c r="G23" s="38" t="s">
        <v>330</v>
      </c>
      <c r="H23" s="38" t="s">
        <v>3175</v>
      </c>
      <c r="N23" t="s">
        <v>129</v>
      </c>
      <c r="O23">
        <v>26</v>
      </c>
      <c r="Q23" s="39" t="s">
        <v>725</v>
      </c>
      <c r="R23">
        <f t="shared" si="0"/>
        <v>30</v>
      </c>
    </row>
    <row r="24" spans="1:18">
      <c r="A24" s="152">
        <v>23</v>
      </c>
      <c r="B24" s="17" t="s">
        <v>559</v>
      </c>
      <c r="C24" s="38" t="s">
        <v>3908</v>
      </c>
      <c r="D24" s="83" t="s">
        <v>3909</v>
      </c>
      <c r="E24" s="38" t="s">
        <v>1680</v>
      </c>
      <c r="F24" s="38">
        <v>11</v>
      </c>
      <c r="G24" s="38" t="s">
        <v>330</v>
      </c>
      <c r="H24" s="38" t="s">
        <v>3175</v>
      </c>
      <c r="N24" t="s">
        <v>128</v>
      </c>
      <c r="O24">
        <v>25</v>
      </c>
      <c r="Q24" s="39" t="s">
        <v>1680</v>
      </c>
      <c r="R24">
        <f t="shared" si="0"/>
        <v>11</v>
      </c>
    </row>
    <row r="25" spans="1:18">
      <c r="A25" s="152">
        <v>24</v>
      </c>
      <c r="B25" s="17" t="s">
        <v>560</v>
      </c>
      <c r="C25" s="38" t="s">
        <v>4863</v>
      </c>
      <c r="D25" s="83" t="s">
        <v>5365</v>
      </c>
      <c r="E25" s="38" t="s">
        <v>467</v>
      </c>
      <c r="F25" s="38">
        <v>23</v>
      </c>
      <c r="G25" s="38" t="s">
        <v>330</v>
      </c>
      <c r="H25" s="38" t="s">
        <v>3260</v>
      </c>
      <c r="N25" t="s">
        <v>127</v>
      </c>
      <c r="O25">
        <v>24</v>
      </c>
      <c r="Q25" s="39" t="s">
        <v>467</v>
      </c>
      <c r="R25">
        <f t="shared" si="0"/>
        <v>23</v>
      </c>
    </row>
    <row r="26" spans="1:18">
      <c r="A26" s="152">
        <v>25</v>
      </c>
      <c r="B26" s="17" t="s">
        <v>562</v>
      </c>
      <c r="C26" s="38" t="s">
        <v>2104</v>
      </c>
      <c r="D26" s="83" t="s">
        <v>2105</v>
      </c>
      <c r="E26" s="38" t="s">
        <v>497</v>
      </c>
      <c r="F26" s="38">
        <v>24</v>
      </c>
      <c r="G26" s="38" t="s">
        <v>330</v>
      </c>
      <c r="H26" s="38" t="s">
        <v>492</v>
      </c>
      <c r="N26" t="s">
        <v>126</v>
      </c>
      <c r="O26">
        <v>23</v>
      </c>
      <c r="Q26" s="39" t="s">
        <v>497</v>
      </c>
      <c r="R26">
        <f t="shared" si="0"/>
        <v>24</v>
      </c>
    </row>
    <row r="27" spans="1:18">
      <c r="A27" s="152">
        <v>26</v>
      </c>
      <c r="B27" s="17" t="s">
        <v>563</v>
      </c>
      <c r="C27" s="38" t="s">
        <v>3809</v>
      </c>
      <c r="D27" s="83" t="s">
        <v>3810</v>
      </c>
      <c r="E27" s="38" t="s">
        <v>740</v>
      </c>
      <c r="F27" s="38">
        <v>27</v>
      </c>
      <c r="G27" s="38" t="s">
        <v>330</v>
      </c>
      <c r="H27" s="38" t="s">
        <v>3175</v>
      </c>
      <c r="N27" t="s">
        <v>125</v>
      </c>
      <c r="O27">
        <v>22</v>
      </c>
      <c r="Q27" s="39" t="s">
        <v>740</v>
      </c>
      <c r="R27">
        <f t="shared" si="0"/>
        <v>27</v>
      </c>
    </row>
    <row r="28" spans="1:18">
      <c r="A28" s="152">
        <v>27</v>
      </c>
      <c r="B28" s="17" t="s">
        <v>565</v>
      </c>
      <c r="C28" s="38" t="s">
        <v>2093</v>
      </c>
      <c r="D28" s="83" t="s">
        <v>2094</v>
      </c>
      <c r="E28" s="38" t="s">
        <v>564</v>
      </c>
      <c r="F28" s="38">
        <v>34</v>
      </c>
      <c r="G28" s="38" t="s">
        <v>330</v>
      </c>
      <c r="H28" s="38" t="s">
        <v>492</v>
      </c>
      <c r="N28" t="s">
        <v>124</v>
      </c>
      <c r="O28">
        <v>21</v>
      </c>
      <c r="Q28" s="39" t="s">
        <v>564</v>
      </c>
      <c r="R28">
        <f t="shared" si="0"/>
        <v>34</v>
      </c>
    </row>
    <row r="29" spans="1:18">
      <c r="A29" s="152">
        <v>28</v>
      </c>
      <c r="B29" s="17" t="s">
        <v>566</v>
      </c>
      <c r="C29" s="38" t="s">
        <v>4434</v>
      </c>
      <c r="D29" s="83" t="s">
        <v>4435</v>
      </c>
      <c r="E29" s="38" t="s">
        <v>467</v>
      </c>
      <c r="F29" s="38">
        <v>23</v>
      </c>
      <c r="G29" s="38" t="s">
        <v>330</v>
      </c>
      <c r="H29" s="38" t="s">
        <v>3260</v>
      </c>
      <c r="N29" t="s">
        <v>123</v>
      </c>
      <c r="O29">
        <v>20</v>
      </c>
      <c r="Q29" s="39" t="s">
        <v>467</v>
      </c>
      <c r="R29">
        <f t="shared" si="0"/>
        <v>23</v>
      </c>
    </row>
    <row r="30" spans="1:18">
      <c r="A30" s="152">
        <v>29</v>
      </c>
      <c r="B30" s="17" t="s">
        <v>567</v>
      </c>
      <c r="C30" s="38" t="s">
        <v>3079</v>
      </c>
      <c r="D30" s="83" t="s">
        <v>3080</v>
      </c>
      <c r="E30" s="38" t="s">
        <v>467</v>
      </c>
      <c r="F30" s="38">
        <v>23</v>
      </c>
      <c r="G30" s="38" t="s">
        <v>330</v>
      </c>
      <c r="H30" s="38" t="s">
        <v>3174</v>
      </c>
      <c r="N30" t="s">
        <v>568</v>
      </c>
      <c r="O30">
        <v>19</v>
      </c>
      <c r="Q30" s="39" t="s">
        <v>467</v>
      </c>
      <c r="R30">
        <f t="shared" si="0"/>
        <v>23</v>
      </c>
    </row>
    <row r="31" spans="1:18">
      <c r="A31" s="152">
        <v>30</v>
      </c>
      <c r="B31" s="17" t="s">
        <v>569</v>
      </c>
      <c r="C31" s="38" t="s">
        <v>4864</v>
      </c>
      <c r="D31" s="83" t="s">
        <v>5366</v>
      </c>
      <c r="E31" s="38" t="s">
        <v>467</v>
      </c>
      <c r="F31" s="38">
        <v>23</v>
      </c>
      <c r="G31" s="38" t="s">
        <v>330</v>
      </c>
      <c r="H31" s="38" t="s">
        <v>3260</v>
      </c>
      <c r="N31" t="s">
        <v>122</v>
      </c>
      <c r="O31">
        <v>18</v>
      </c>
      <c r="Q31" s="39" t="s">
        <v>467</v>
      </c>
      <c r="R31">
        <f t="shared" si="0"/>
        <v>23</v>
      </c>
    </row>
    <row r="32" spans="1:18">
      <c r="A32" s="152">
        <v>31</v>
      </c>
      <c r="B32" s="17" t="s">
        <v>570</v>
      </c>
      <c r="C32" s="38" t="s">
        <v>4865</v>
      </c>
      <c r="D32" s="83" t="s">
        <v>5367</v>
      </c>
      <c r="E32" s="38" t="s">
        <v>467</v>
      </c>
      <c r="F32" s="38">
        <v>23</v>
      </c>
      <c r="G32" s="38" t="s">
        <v>330</v>
      </c>
      <c r="H32" s="38" t="s">
        <v>3260</v>
      </c>
      <c r="N32" t="s">
        <v>116</v>
      </c>
      <c r="O32">
        <v>17</v>
      </c>
      <c r="Q32" s="39" t="s">
        <v>467</v>
      </c>
      <c r="R32">
        <f t="shared" si="0"/>
        <v>23</v>
      </c>
    </row>
    <row r="33" spans="1:18">
      <c r="A33" s="152">
        <v>32</v>
      </c>
      <c r="B33" s="17" t="s">
        <v>572</v>
      </c>
      <c r="C33" s="38" t="s">
        <v>3914</v>
      </c>
      <c r="D33" s="83" t="s">
        <v>3915</v>
      </c>
      <c r="E33" s="38" t="s">
        <v>467</v>
      </c>
      <c r="F33" s="38">
        <v>23</v>
      </c>
      <c r="G33" s="38" t="s">
        <v>330</v>
      </c>
      <c r="H33" s="38" t="s">
        <v>3175</v>
      </c>
      <c r="N33" t="s">
        <v>574</v>
      </c>
      <c r="O33">
        <v>16</v>
      </c>
      <c r="Q33" s="39" t="s">
        <v>467</v>
      </c>
      <c r="R33">
        <f t="shared" si="0"/>
        <v>23</v>
      </c>
    </row>
    <row r="34" spans="1:18">
      <c r="A34" s="152">
        <v>33</v>
      </c>
      <c r="B34" s="17" t="s">
        <v>575</v>
      </c>
      <c r="C34" s="38" t="s">
        <v>4866</v>
      </c>
      <c r="D34" s="83" t="s">
        <v>5368</v>
      </c>
      <c r="E34" s="38" t="s">
        <v>467</v>
      </c>
      <c r="F34" s="38">
        <v>23</v>
      </c>
      <c r="G34" s="38" t="s">
        <v>330</v>
      </c>
      <c r="H34" s="38" t="s">
        <v>3260</v>
      </c>
      <c r="N34" t="s">
        <v>576</v>
      </c>
      <c r="O34">
        <v>15</v>
      </c>
      <c r="Q34" s="39" t="s">
        <v>467</v>
      </c>
      <c r="R34">
        <f t="shared" si="0"/>
        <v>23</v>
      </c>
    </row>
    <row r="35" spans="1:18">
      <c r="A35" s="152">
        <v>34</v>
      </c>
      <c r="B35" s="17" t="s">
        <v>577</v>
      </c>
      <c r="C35" s="38" t="s">
        <v>4520</v>
      </c>
      <c r="D35" s="83" t="s">
        <v>4521</v>
      </c>
      <c r="E35" s="38" t="s">
        <v>467</v>
      </c>
      <c r="F35" s="38">
        <v>23</v>
      </c>
      <c r="G35" s="38" t="s">
        <v>330</v>
      </c>
      <c r="H35" s="38" t="s">
        <v>3260</v>
      </c>
      <c r="N35" t="s">
        <v>109</v>
      </c>
      <c r="O35">
        <v>14</v>
      </c>
      <c r="Q35" s="39" t="s">
        <v>467</v>
      </c>
      <c r="R35">
        <f t="shared" si="0"/>
        <v>23</v>
      </c>
    </row>
    <row r="36" spans="1:18">
      <c r="A36" s="152">
        <v>35</v>
      </c>
      <c r="B36" s="17" t="s">
        <v>578</v>
      </c>
      <c r="C36" s="38" t="s">
        <v>4433</v>
      </c>
      <c r="D36" s="83" t="s">
        <v>5369</v>
      </c>
      <c r="E36" s="38" t="s">
        <v>467</v>
      </c>
      <c r="F36" s="38">
        <v>23</v>
      </c>
      <c r="G36" s="38" t="s">
        <v>330</v>
      </c>
      <c r="H36" s="38" t="s">
        <v>3260</v>
      </c>
      <c r="N36" t="s">
        <v>108</v>
      </c>
      <c r="O36">
        <v>13</v>
      </c>
      <c r="Q36" s="39" t="s">
        <v>467</v>
      </c>
      <c r="R36">
        <f t="shared" si="0"/>
        <v>23</v>
      </c>
    </row>
    <row r="37" spans="1:18">
      <c r="A37" s="152">
        <v>36</v>
      </c>
      <c r="B37" s="17" t="s">
        <v>579</v>
      </c>
      <c r="C37" s="38" t="s">
        <v>4867</v>
      </c>
      <c r="D37" s="83" t="s">
        <v>5370</v>
      </c>
      <c r="E37" s="38" t="s">
        <v>467</v>
      </c>
      <c r="F37" s="38">
        <v>23</v>
      </c>
      <c r="G37" s="38" t="s">
        <v>330</v>
      </c>
      <c r="H37" s="38" t="s">
        <v>3260</v>
      </c>
      <c r="N37" t="s">
        <v>105</v>
      </c>
      <c r="O37">
        <v>12</v>
      </c>
      <c r="Q37" s="39" t="s">
        <v>467</v>
      </c>
      <c r="R37">
        <f t="shared" si="0"/>
        <v>23</v>
      </c>
    </row>
    <row r="38" spans="1:18">
      <c r="A38" s="152">
        <v>37</v>
      </c>
      <c r="B38" s="17" t="s">
        <v>580</v>
      </c>
      <c r="C38" s="38" t="s">
        <v>4514</v>
      </c>
      <c r="D38" s="83" t="s">
        <v>4515</v>
      </c>
      <c r="E38" s="38" t="s">
        <v>467</v>
      </c>
      <c r="F38" s="38">
        <v>23</v>
      </c>
      <c r="G38" s="38" t="s">
        <v>330</v>
      </c>
      <c r="H38" s="38" t="s">
        <v>3260</v>
      </c>
      <c r="N38" t="s">
        <v>100</v>
      </c>
      <c r="O38">
        <v>11</v>
      </c>
      <c r="Q38" s="39" t="s">
        <v>467</v>
      </c>
      <c r="R38">
        <f t="shared" si="0"/>
        <v>23</v>
      </c>
    </row>
    <row r="39" spans="1:18">
      <c r="A39" s="152">
        <v>38</v>
      </c>
      <c r="B39" s="17" t="s">
        <v>582</v>
      </c>
      <c r="C39" s="38" t="s">
        <v>3920</v>
      </c>
      <c r="D39" s="83" t="s">
        <v>3921</v>
      </c>
      <c r="E39" s="38" t="s">
        <v>467</v>
      </c>
      <c r="F39" s="38">
        <v>23</v>
      </c>
      <c r="G39" s="38" t="s">
        <v>330</v>
      </c>
      <c r="H39" s="38" t="s">
        <v>3175</v>
      </c>
      <c r="N39" t="s">
        <v>99</v>
      </c>
      <c r="O39">
        <v>10</v>
      </c>
      <c r="Q39" s="39" t="s">
        <v>467</v>
      </c>
      <c r="R39">
        <f t="shared" si="0"/>
        <v>23</v>
      </c>
    </row>
    <row r="40" spans="1:18">
      <c r="A40" s="152">
        <v>39</v>
      </c>
      <c r="B40" s="17" t="s">
        <v>583</v>
      </c>
      <c r="C40" s="38" t="s">
        <v>4473</v>
      </c>
      <c r="D40" s="83" t="s">
        <v>4474</v>
      </c>
      <c r="E40" s="38" t="s">
        <v>607</v>
      </c>
      <c r="F40" s="38">
        <v>10</v>
      </c>
      <c r="G40" s="38" t="s">
        <v>330</v>
      </c>
      <c r="H40" s="38" t="s">
        <v>3260</v>
      </c>
      <c r="N40" t="s">
        <v>98</v>
      </c>
      <c r="O40">
        <v>9</v>
      </c>
      <c r="Q40" s="39" t="s">
        <v>607</v>
      </c>
      <c r="R40">
        <f t="shared" si="0"/>
        <v>10</v>
      </c>
    </row>
    <row r="41" spans="1:18">
      <c r="A41" s="152">
        <v>40</v>
      </c>
      <c r="B41" s="17" t="s">
        <v>584</v>
      </c>
      <c r="C41" s="38" t="s">
        <v>2089</v>
      </c>
      <c r="D41" s="83" t="s">
        <v>2090</v>
      </c>
      <c r="E41" s="38" t="s">
        <v>467</v>
      </c>
      <c r="F41" s="38">
        <v>23</v>
      </c>
      <c r="G41" s="38" t="s">
        <v>330</v>
      </c>
      <c r="H41" s="38" t="s">
        <v>492</v>
      </c>
      <c r="N41" t="s">
        <v>96</v>
      </c>
      <c r="O41">
        <v>8</v>
      </c>
      <c r="Q41" s="39" t="s">
        <v>467</v>
      </c>
      <c r="R41">
        <f t="shared" si="0"/>
        <v>23</v>
      </c>
    </row>
    <row r="42" spans="1:18">
      <c r="A42" s="152">
        <v>41</v>
      </c>
      <c r="B42" s="17" t="s">
        <v>585</v>
      </c>
      <c r="C42" s="38" t="s">
        <v>3892</v>
      </c>
      <c r="D42" s="83" t="s">
        <v>3893</v>
      </c>
      <c r="E42" s="38" t="s">
        <v>467</v>
      </c>
      <c r="F42" s="38">
        <v>23</v>
      </c>
      <c r="G42" s="38" t="s">
        <v>330</v>
      </c>
      <c r="H42" s="38" t="s">
        <v>3175</v>
      </c>
      <c r="N42" t="s">
        <v>95</v>
      </c>
      <c r="O42">
        <v>7</v>
      </c>
      <c r="Q42" s="39" t="s">
        <v>467</v>
      </c>
      <c r="R42">
        <f t="shared" si="0"/>
        <v>23</v>
      </c>
    </row>
    <row r="43" spans="1:18">
      <c r="A43" s="152">
        <v>42</v>
      </c>
      <c r="B43" s="17" t="s">
        <v>586</v>
      </c>
      <c r="C43" s="38" t="s">
        <v>3916</v>
      </c>
      <c r="D43" s="83" t="s">
        <v>3917</v>
      </c>
      <c r="E43" s="38" t="s">
        <v>497</v>
      </c>
      <c r="F43" s="38">
        <v>24</v>
      </c>
      <c r="G43" s="38" t="s">
        <v>330</v>
      </c>
      <c r="H43" s="38" t="s">
        <v>3175</v>
      </c>
      <c r="N43" t="s">
        <v>94</v>
      </c>
      <c r="O43">
        <v>6</v>
      </c>
      <c r="Q43" s="39" t="s">
        <v>497</v>
      </c>
      <c r="R43">
        <f t="shared" si="0"/>
        <v>24</v>
      </c>
    </row>
    <row r="44" spans="1:18">
      <c r="A44" s="152">
        <v>43</v>
      </c>
      <c r="B44" s="17" t="s">
        <v>587</v>
      </c>
      <c r="C44" s="38" t="s">
        <v>3900</v>
      </c>
      <c r="D44" s="83" t="s">
        <v>3901</v>
      </c>
      <c r="E44" s="38" t="s">
        <v>571</v>
      </c>
      <c r="F44" s="38">
        <v>20</v>
      </c>
      <c r="G44" s="38" t="s">
        <v>330</v>
      </c>
      <c r="H44" s="38" t="s">
        <v>3174</v>
      </c>
      <c r="N44" t="s">
        <v>92</v>
      </c>
      <c r="O44">
        <v>5</v>
      </c>
      <c r="Q44" s="39" t="s">
        <v>571</v>
      </c>
      <c r="R44">
        <f t="shared" si="0"/>
        <v>20</v>
      </c>
    </row>
    <row r="45" spans="1:18">
      <c r="A45" s="152">
        <v>44</v>
      </c>
      <c r="B45" s="17" t="s">
        <v>588</v>
      </c>
      <c r="C45" s="38" t="s">
        <v>3185</v>
      </c>
      <c r="D45" s="83" t="s">
        <v>3076</v>
      </c>
      <c r="E45" s="38" t="s">
        <v>467</v>
      </c>
      <c r="F45" s="38">
        <v>23</v>
      </c>
      <c r="G45" s="38" t="s">
        <v>330</v>
      </c>
      <c r="H45" s="38" t="s">
        <v>3174</v>
      </c>
      <c r="N45" t="s">
        <v>91</v>
      </c>
      <c r="O45">
        <v>4</v>
      </c>
      <c r="Q45" s="39" t="s">
        <v>467</v>
      </c>
      <c r="R45">
        <f t="shared" si="0"/>
        <v>23</v>
      </c>
    </row>
    <row r="46" spans="1:18">
      <c r="A46" s="152">
        <v>45</v>
      </c>
      <c r="B46" s="17" t="s">
        <v>589</v>
      </c>
      <c r="C46" s="38" t="s">
        <v>4783</v>
      </c>
      <c r="D46" s="83" t="s">
        <v>4784</v>
      </c>
      <c r="E46" s="38" t="s">
        <v>721</v>
      </c>
      <c r="F46" s="38">
        <v>35</v>
      </c>
      <c r="G46" s="38" t="s">
        <v>330</v>
      </c>
      <c r="H46" s="38" t="s">
        <v>3260</v>
      </c>
      <c r="N46" t="s">
        <v>89</v>
      </c>
      <c r="O46">
        <v>3</v>
      </c>
      <c r="Q46" s="39" t="s">
        <v>721</v>
      </c>
      <c r="R46">
        <f t="shared" si="0"/>
        <v>35</v>
      </c>
    </row>
    <row r="47" spans="1:18">
      <c r="A47" s="152">
        <v>46</v>
      </c>
      <c r="B47" s="17" t="s">
        <v>590</v>
      </c>
      <c r="C47" s="38" t="s">
        <v>3130</v>
      </c>
      <c r="D47" s="83" t="s">
        <v>3131</v>
      </c>
      <c r="E47" s="38" t="s">
        <v>497</v>
      </c>
      <c r="F47" s="38">
        <v>24</v>
      </c>
      <c r="G47" s="38" t="s">
        <v>330</v>
      </c>
      <c r="H47" s="38" t="s">
        <v>3174</v>
      </c>
      <c r="N47" t="s">
        <v>87</v>
      </c>
      <c r="O47">
        <v>2</v>
      </c>
      <c r="Q47" s="39" t="s">
        <v>497</v>
      </c>
      <c r="R47">
        <f t="shared" si="0"/>
        <v>24</v>
      </c>
    </row>
    <row r="48" spans="1:18">
      <c r="A48" s="152">
        <v>47</v>
      </c>
      <c r="B48" s="17" t="s">
        <v>591</v>
      </c>
      <c r="C48" s="38" t="s">
        <v>3896</v>
      </c>
      <c r="D48" s="83" t="s">
        <v>3897</v>
      </c>
      <c r="E48" s="38" t="s">
        <v>467</v>
      </c>
      <c r="F48" s="38">
        <v>23</v>
      </c>
      <c r="G48" s="38" t="s">
        <v>330</v>
      </c>
      <c r="H48" s="38" t="s">
        <v>3175</v>
      </c>
      <c r="N48" t="s">
        <v>86</v>
      </c>
      <c r="O48">
        <v>1</v>
      </c>
      <c r="Q48" s="39" t="s">
        <v>467</v>
      </c>
      <c r="R48">
        <f t="shared" si="0"/>
        <v>23</v>
      </c>
    </row>
    <row r="49" spans="1:18">
      <c r="A49" s="152">
        <v>48</v>
      </c>
      <c r="B49" s="17" t="s">
        <v>592</v>
      </c>
      <c r="C49" s="38" t="s">
        <v>3904</v>
      </c>
      <c r="D49" s="83" t="s">
        <v>3905</v>
      </c>
      <c r="E49" s="38" t="s">
        <v>467</v>
      </c>
      <c r="F49" s="38">
        <v>23</v>
      </c>
      <c r="G49" s="38" t="s">
        <v>330</v>
      </c>
      <c r="H49" s="38" t="s">
        <v>3175</v>
      </c>
      <c r="Q49" s="39" t="s">
        <v>467</v>
      </c>
      <c r="R49">
        <f t="shared" si="0"/>
        <v>23</v>
      </c>
    </row>
    <row r="50" spans="1:18">
      <c r="A50" s="152">
        <v>49</v>
      </c>
      <c r="B50" s="17" t="s">
        <v>593</v>
      </c>
      <c r="C50" s="38" t="s">
        <v>4868</v>
      </c>
      <c r="D50" s="83" t="s">
        <v>5371</v>
      </c>
      <c r="E50" s="38" t="s">
        <v>467</v>
      </c>
      <c r="F50" s="38">
        <v>23</v>
      </c>
      <c r="G50" s="38" t="s">
        <v>330</v>
      </c>
      <c r="H50" s="38" t="s">
        <v>3175</v>
      </c>
      <c r="Q50" s="39" t="s">
        <v>467</v>
      </c>
      <c r="R50">
        <f t="shared" si="0"/>
        <v>23</v>
      </c>
    </row>
    <row r="51" spans="1:18">
      <c r="A51" s="152">
        <v>50</v>
      </c>
      <c r="B51" s="17" t="s">
        <v>594</v>
      </c>
      <c r="C51" s="38" t="s">
        <v>3918</v>
      </c>
      <c r="D51" s="83" t="s">
        <v>3919</v>
      </c>
      <c r="E51" s="38" t="s">
        <v>467</v>
      </c>
      <c r="F51" s="38">
        <v>23</v>
      </c>
      <c r="G51" s="38" t="s">
        <v>330</v>
      </c>
      <c r="H51" s="38" t="s">
        <v>492</v>
      </c>
      <c r="Q51" s="39" t="s">
        <v>467</v>
      </c>
      <c r="R51">
        <f t="shared" si="0"/>
        <v>23</v>
      </c>
    </row>
    <row r="52" spans="1:18">
      <c r="A52" s="152">
        <v>51</v>
      </c>
      <c r="B52" s="17" t="s">
        <v>595</v>
      </c>
      <c r="C52" s="38" t="s">
        <v>3138</v>
      </c>
      <c r="D52" s="83" t="s">
        <v>3139</v>
      </c>
      <c r="E52" s="38" t="s">
        <v>467</v>
      </c>
      <c r="F52" s="38">
        <v>23</v>
      </c>
      <c r="G52" s="38" t="s">
        <v>330</v>
      </c>
      <c r="H52" s="38" t="s">
        <v>3174</v>
      </c>
      <c r="Q52" s="39" t="s">
        <v>467</v>
      </c>
      <c r="R52">
        <f t="shared" si="0"/>
        <v>23</v>
      </c>
    </row>
    <row r="53" spans="1:18">
      <c r="A53" s="152">
        <v>52</v>
      </c>
      <c r="B53" s="17" t="s">
        <v>596</v>
      </c>
      <c r="C53" s="38" t="s">
        <v>4508</v>
      </c>
      <c r="D53" s="83" t="s">
        <v>4509</v>
      </c>
      <c r="E53" s="38" t="s">
        <v>473</v>
      </c>
      <c r="F53" s="38">
        <v>25</v>
      </c>
      <c r="G53" s="38" t="s">
        <v>330</v>
      </c>
      <c r="H53" s="38" t="s">
        <v>3260</v>
      </c>
      <c r="Q53" s="39" t="s">
        <v>473</v>
      </c>
      <c r="R53">
        <f t="shared" si="0"/>
        <v>25</v>
      </c>
    </row>
    <row r="54" spans="1:18">
      <c r="A54" s="152">
        <v>53</v>
      </c>
      <c r="B54" s="17" t="s">
        <v>597</v>
      </c>
      <c r="C54" s="38" t="s">
        <v>3894</v>
      </c>
      <c r="D54" s="83" t="s">
        <v>3895</v>
      </c>
      <c r="E54" s="38" t="s">
        <v>528</v>
      </c>
      <c r="F54" s="38">
        <v>21</v>
      </c>
      <c r="G54" s="38" t="s">
        <v>330</v>
      </c>
      <c r="H54" s="38" t="s">
        <v>3175</v>
      </c>
      <c r="Q54" s="39" t="s">
        <v>528</v>
      </c>
      <c r="R54">
        <f t="shared" si="0"/>
        <v>21</v>
      </c>
    </row>
    <row r="55" spans="1:18">
      <c r="A55" s="152">
        <v>54</v>
      </c>
      <c r="B55" s="17" t="s">
        <v>598</v>
      </c>
      <c r="C55" s="38" t="s">
        <v>3688</v>
      </c>
      <c r="D55" s="83" t="s">
        <v>3689</v>
      </c>
      <c r="E55" s="38" t="s">
        <v>467</v>
      </c>
      <c r="F55" s="38">
        <v>23</v>
      </c>
      <c r="G55" s="38" t="s">
        <v>330</v>
      </c>
      <c r="H55" s="38" t="s">
        <v>3175</v>
      </c>
      <c r="Q55" s="39" t="s">
        <v>467</v>
      </c>
      <c r="R55">
        <f t="shared" si="0"/>
        <v>23</v>
      </c>
    </row>
    <row r="56" spans="1:18">
      <c r="A56" s="152">
        <v>55</v>
      </c>
      <c r="B56" s="17" t="s">
        <v>599</v>
      </c>
      <c r="C56" s="38" t="s">
        <v>4522</v>
      </c>
      <c r="D56" s="83" t="s">
        <v>4523</v>
      </c>
      <c r="E56" s="38" t="s">
        <v>467</v>
      </c>
      <c r="F56" s="38">
        <v>23</v>
      </c>
      <c r="G56" s="38" t="s">
        <v>330</v>
      </c>
      <c r="H56" s="38" t="s">
        <v>3260</v>
      </c>
      <c r="Q56" s="39" t="s">
        <v>467</v>
      </c>
      <c r="R56">
        <f t="shared" si="0"/>
        <v>23</v>
      </c>
    </row>
    <row r="57" spans="1:18">
      <c r="A57" s="152">
        <v>56</v>
      </c>
      <c r="B57" s="17" t="s">
        <v>601</v>
      </c>
      <c r="C57" s="38" t="s">
        <v>3807</v>
      </c>
      <c r="D57" s="83" t="s">
        <v>3808</v>
      </c>
      <c r="E57" s="38" t="s">
        <v>467</v>
      </c>
      <c r="F57" s="38">
        <v>23</v>
      </c>
      <c r="G57" s="38" t="s">
        <v>330</v>
      </c>
      <c r="H57" s="38" t="s">
        <v>3175</v>
      </c>
      <c r="Q57" s="39" t="s">
        <v>467</v>
      </c>
      <c r="R57">
        <f t="shared" si="0"/>
        <v>23</v>
      </c>
    </row>
    <row r="58" spans="1:18">
      <c r="A58" s="152">
        <v>57</v>
      </c>
      <c r="B58" s="17" t="s">
        <v>602</v>
      </c>
      <c r="C58" s="38" t="s">
        <v>4429</v>
      </c>
      <c r="D58" s="83" t="s">
        <v>4430</v>
      </c>
      <c r="E58" s="38" t="s">
        <v>467</v>
      </c>
      <c r="F58" s="38">
        <v>23</v>
      </c>
      <c r="G58" s="38" t="s">
        <v>330</v>
      </c>
      <c r="H58" s="38" t="s">
        <v>3260</v>
      </c>
      <c r="Q58" s="39" t="s">
        <v>467</v>
      </c>
      <c r="R58">
        <f t="shared" si="0"/>
        <v>23</v>
      </c>
    </row>
    <row r="59" spans="1:18">
      <c r="A59" s="152">
        <v>58</v>
      </c>
      <c r="B59" s="17" t="s">
        <v>604</v>
      </c>
      <c r="C59" s="38" t="s">
        <v>3188</v>
      </c>
      <c r="D59" s="83" t="s">
        <v>3172</v>
      </c>
      <c r="E59" s="38" t="s">
        <v>467</v>
      </c>
      <c r="F59" s="38">
        <v>23</v>
      </c>
      <c r="G59" s="38" t="s">
        <v>330</v>
      </c>
      <c r="H59" s="38" t="s">
        <v>3174</v>
      </c>
      <c r="Q59" s="39" t="s">
        <v>467</v>
      </c>
      <c r="R59">
        <f t="shared" si="0"/>
        <v>23</v>
      </c>
    </row>
    <row r="60" spans="1:18">
      <c r="A60" s="152">
        <v>59</v>
      </c>
      <c r="B60" s="17" t="s">
        <v>605</v>
      </c>
      <c r="C60" s="38" t="s">
        <v>4510</v>
      </c>
      <c r="D60" s="83" t="s">
        <v>4511</v>
      </c>
      <c r="E60" s="38" t="s">
        <v>467</v>
      </c>
      <c r="F60" s="38">
        <v>23</v>
      </c>
      <c r="G60" s="38" t="s">
        <v>330</v>
      </c>
      <c r="H60" s="38" t="s">
        <v>3260</v>
      </c>
      <c r="Q60" s="39" t="s">
        <v>467</v>
      </c>
      <c r="R60">
        <f t="shared" si="0"/>
        <v>23</v>
      </c>
    </row>
    <row r="61" spans="1:18">
      <c r="A61" s="152">
        <v>60</v>
      </c>
      <c r="B61" s="17" t="s">
        <v>606</v>
      </c>
      <c r="C61" s="38" t="s">
        <v>1747</v>
      </c>
      <c r="D61" s="83" t="s">
        <v>1748</v>
      </c>
      <c r="E61" s="38" t="s">
        <v>467</v>
      </c>
      <c r="F61" s="38">
        <v>23</v>
      </c>
      <c r="G61" s="38" t="s">
        <v>330</v>
      </c>
      <c r="H61" s="38" t="s">
        <v>492</v>
      </c>
      <c r="Q61" s="39" t="s">
        <v>467</v>
      </c>
      <c r="R61">
        <f t="shared" si="0"/>
        <v>23</v>
      </c>
    </row>
    <row r="62" spans="1:18">
      <c r="A62" s="152">
        <v>61</v>
      </c>
      <c r="B62" s="17" t="s">
        <v>608</v>
      </c>
      <c r="C62" s="38" t="s">
        <v>4516</v>
      </c>
      <c r="D62" s="83" t="s">
        <v>4517</v>
      </c>
      <c r="E62" s="38" t="s">
        <v>467</v>
      </c>
      <c r="F62" s="38">
        <v>23</v>
      </c>
      <c r="G62" s="38" t="s">
        <v>330</v>
      </c>
      <c r="H62" s="38" t="s">
        <v>3260</v>
      </c>
      <c r="Q62" s="39" t="s">
        <v>467</v>
      </c>
      <c r="R62">
        <f t="shared" si="0"/>
        <v>23</v>
      </c>
    </row>
    <row r="63" spans="1:18">
      <c r="A63" s="152">
        <v>62</v>
      </c>
      <c r="B63" s="17" t="s">
        <v>609</v>
      </c>
      <c r="C63" s="38" t="s">
        <v>3187</v>
      </c>
      <c r="D63" s="83" t="s">
        <v>3078</v>
      </c>
      <c r="E63" s="38" t="s">
        <v>561</v>
      </c>
      <c r="F63" s="38">
        <v>8</v>
      </c>
      <c r="G63" s="38" t="s">
        <v>330</v>
      </c>
      <c r="H63" s="38" t="s">
        <v>3174</v>
      </c>
      <c r="Q63" s="39" t="s">
        <v>561</v>
      </c>
      <c r="R63">
        <f t="shared" si="0"/>
        <v>8</v>
      </c>
    </row>
    <row r="64" spans="1:18">
      <c r="A64" s="152">
        <v>63</v>
      </c>
      <c r="B64" s="17" t="s">
        <v>610</v>
      </c>
      <c r="C64" s="38" t="s">
        <v>642</v>
      </c>
      <c r="D64" s="83" t="s">
        <v>643</v>
      </c>
      <c r="E64" s="38" t="s">
        <v>467</v>
      </c>
      <c r="F64" s="38">
        <v>23</v>
      </c>
      <c r="G64" s="38" t="s">
        <v>330</v>
      </c>
      <c r="H64" s="38" t="s">
        <v>3259</v>
      </c>
      <c r="Q64" s="39" t="s">
        <v>467</v>
      </c>
      <c r="R64">
        <f t="shared" si="0"/>
        <v>23</v>
      </c>
    </row>
    <row r="65" spans="1:18">
      <c r="A65" s="152">
        <v>64</v>
      </c>
      <c r="B65" s="17" t="s">
        <v>611</v>
      </c>
      <c r="C65" s="38" t="s">
        <v>638</v>
      </c>
      <c r="D65" s="83" t="s">
        <v>639</v>
      </c>
      <c r="E65" s="38" t="s">
        <v>467</v>
      </c>
      <c r="F65" s="38">
        <v>23</v>
      </c>
      <c r="G65" s="38" t="s">
        <v>330</v>
      </c>
      <c r="H65" s="38" t="s">
        <v>487</v>
      </c>
      <c r="Q65" s="39" t="s">
        <v>467</v>
      </c>
      <c r="R65">
        <f t="shared" si="0"/>
        <v>23</v>
      </c>
    </row>
    <row r="66" spans="1:18">
      <c r="A66" s="152">
        <v>65</v>
      </c>
      <c r="B66" s="17" t="s">
        <v>612</v>
      </c>
      <c r="C66" s="38" t="s">
        <v>3906</v>
      </c>
      <c r="D66" s="83" t="s">
        <v>3907</v>
      </c>
      <c r="E66" s="38" t="s">
        <v>467</v>
      </c>
      <c r="F66" s="38">
        <v>23</v>
      </c>
      <c r="G66" s="38" t="s">
        <v>330</v>
      </c>
      <c r="H66" s="38" t="s">
        <v>3175</v>
      </c>
      <c r="Q66" s="39" t="s">
        <v>467</v>
      </c>
      <c r="R66">
        <f t="shared" si="0"/>
        <v>23</v>
      </c>
    </row>
    <row r="67" spans="1:18">
      <c r="A67" s="152">
        <v>66</v>
      </c>
      <c r="B67" s="17" t="s">
        <v>613</v>
      </c>
      <c r="C67" s="38" t="s">
        <v>646</v>
      </c>
      <c r="D67" s="83" t="s">
        <v>5372</v>
      </c>
      <c r="E67" s="38" t="s">
        <v>528</v>
      </c>
      <c r="F67" s="38">
        <v>21</v>
      </c>
      <c r="G67" s="38" t="s">
        <v>330</v>
      </c>
      <c r="H67" s="38" t="s">
        <v>487</v>
      </c>
      <c r="Q67" s="39" t="s">
        <v>528</v>
      </c>
      <c r="R67">
        <f t="shared" ref="R67:R130" si="1">IF(Q67&gt;0,VLOOKUP(Q67,$N$2:$O$48,2,0),"")</f>
        <v>21</v>
      </c>
    </row>
    <row r="68" spans="1:18">
      <c r="A68" s="152">
        <v>67</v>
      </c>
      <c r="B68" s="17" t="s">
        <v>614</v>
      </c>
      <c r="C68" s="38" t="s">
        <v>2971</v>
      </c>
      <c r="D68" s="83" t="s">
        <v>2972</v>
      </c>
      <c r="E68" s="38" t="s">
        <v>497</v>
      </c>
      <c r="F68" s="38">
        <v>24</v>
      </c>
      <c r="G68" s="38" t="s">
        <v>283</v>
      </c>
      <c r="H68" s="38" t="s">
        <v>3174</v>
      </c>
      <c r="Q68" s="39" t="s">
        <v>497</v>
      </c>
      <c r="R68">
        <f t="shared" si="1"/>
        <v>24</v>
      </c>
    </row>
    <row r="69" spans="1:18">
      <c r="A69" s="152">
        <v>68</v>
      </c>
      <c r="B69" s="17" t="s">
        <v>615</v>
      </c>
      <c r="C69" s="38" t="s">
        <v>2973</v>
      </c>
      <c r="D69" s="83" t="s">
        <v>2974</v>
      </c>
      <c r="E69" s="38" t="s">
        <v>497</v>
      </c>
      <c r="F69" s="38">
        <v>24</v>
      </c>
      <c r="G69" s="38" t="s">
        <v>283</v>
      </c>
      <c r="H69" s="38" t="s">
        <v>3174</v>
      </c>
      <c r="Q69" s="39" t="s">
        <v>497</v>
      </c>
      <c r="R69">
        <f t="shared" si="1"/>
        <v>24</v>
      </c>
    </row>
    <row r="70" spans="1:18">
      <c r="A70" s="152">
        <v>69</v>
      </c>
      <c r="B70" s="17" t="s">
        <v>616</v>
      </c>
      <c r="C70" s="38" t="s">
        <v>2975</v>
      </c>
      <c r="D70" s="83" t="s">
        <v>2976</v>
      </c>
      <c r="E70" s="38" t="s">
        <v>497</v>
      </c>
      <c r="F70" s="38">
        <v>24</v>
      </c>
      <c r="G70" s="38" t="s">
        <v>283</v>
      </c>
      <c r="H70" s="38" t="s">
        <v>3174</v>
      </c>
      <c r="Q70" s="39" t="s">
        <v>497</v>
      </c>
      <c r="R70">
        <f t="shared" si="1"/>
        <v>24</v>
      </c>
    </row>
    <row r="71" spans="1:18">
      <c r="A71" s="152">
        <v>70</v>
      </c>
      <c r="B71" s="17" t="s">
        <v>617</v>
      </c>
      <c r="C71" s="38" t="s">
        <v>2977</v>
      </c>
      <c r="D71" s="83" t="s">
        <v>2978</v>
      </c>
      <c r="E71" s="38" t="s">
        <v>497</v>
      </c>
      <c r="F71" s="38">
        <v>24</v>
      </c>
      <c r="G71" s="38" t="s">
        <v>283</v>
      </c>
      <c r="H71" s="38" t="s">
        <v>3174</v>
      </c>
      <c r="Q71" s="39" t="s">
        <v>497</v>
      </c>
      <c r="R71">
        <f t="shared" si="1"/>
        <v>24</v>
      </c>
    </row>
    <row r="72" spans="1:18">
      <c r="A72" s="152">
        <v>71</v>
      </c>
      <c r="B72" s="17" t="s">
        <v>618</v>
      </c>
      <c r="C72" s="38" t="s">
        <v>2979</v>
      </c>
      <c r="D72" s="83" t="s">
        <v>2980</v>
      </c>
      <c r="E72" s="38" t="s">
        <v>497</v>
      </c>
      <c r="F72" s="38">
        <v>24</v>
      </c>
      <c r="G72" s="38" t="s">
        <v>283</v>
      </c>
      <c r="H72" s="38" t="s">
        <v>3174</v>
      </c>
      <c r="Q72" s="39" t="s">
        <v>497</v>
      </c>
      <c r="R72">
        <f t="shared" si="1"/>
        <v>24</v>
      </c>
    </row>
    <row r="73" spans="1:18">
      <c r="A73" s="152">
        <v>72</v>
      </c>
      <c r="B73" s="17" t="s">
        <v>620</v>
      </c>
      <c r="C73" s="38" t="s">
        <v>3752</v>
      </c>
      <c r="D73" s="83" t="s">
        <v>3753</v>
      </c>
      <c r="E73" s="38" t="s">
        <v>497</v>
      </c>
      <c r="F73" s="38">
        <v>24</v>
      </c>
      <c r="G73" s="38" t="s">
        <v>283</v>
      </c>
      <c r="H73" s="38" t="s">
        <v>3175</v>
      </c>
      <c r="Q73" s="39" t="s">
        <v>497</v>
      </c>
      <c r="R73">
        <f t="shared" si="1"/>
        <v>24</v>
      </c>
    </row>
    <row r="74" spans="1:18">
      <c r="A74" s="152">
        <v>73</v>
      </c>
      <c r="B74" s="17" t="s">
        <v>621</v>
      </c>
      <c r="C74" s="38" t="s">
        <v>3754</v>
      </c>
      <c r="D74" s="83" t="s">
        <v>3755</v>
      </c>
      <c r="E74" s="38" t="s">
        <v>497</v>
      </c>
      <c r="F74" s="38">
        <v>24</v>
      </c>
      <c r="G74" s="38" t="s">
        <v>283</v>
      </c>
      <c r="H74" s="38" t="s">
        <v>3175</v>
      </c>
      <c r="Q74" s="39" t="s">
        <v>497</v>
      </c>
      <c r="R74">
        <f t="shared" si="1"/>
        <v>24</v>
      </c>
    </row>
    <row r="75" spans="1:18">
      <c r="A75" s="152">
        <v>74</v>
      </c>
      <c r="B75" s="17" t="s">
        <v>622</v>
      </c>
      <c r="C75" s="38" t="s">
        <v>3756</v>
      </c>
      <c r="D75" s="83" t="s">
        <v>3757</v>
      </c>
      <c r="E75" s="38" t="s">
        <v>497</v>
      </c>
      <c r="F75" s="38">
        <v>24</v>
      </c>
      <c r="G75" s="38" t="s">
        <v>283</v>
      </c>
      <c r="H75" s="38" t="s">
        <v>3175</v>
      </c>
      <c r="Q75" s="39" t="s">
        <v>497</v>
      </c>
      <c r="R75">
        <f t="shared" si="1"/>
        <v>24</v>
      </c>
    </row>
    <row r="76" spans="1:18">
      <c r="A76" s="152">
        <v>75</v>
      </c>
      <c r="B76" s="17" t="s">
        <v>625</v>
      </c>
      <c r="C76" s="38" t="s">
        <v>3758</v>
      </c>
      <c r="D76" s="83" t="s">
        <v>3646</v>
      </c>
      <c r="E76" s="38" t="s">
        <v>497</v>
      </c>
      <c r="F76" s="38">
        <v>24</v>
      </c>
      <c r="G76" s="38" t="s">
        <v>283</v>
      </c>
      <c r="H76" s="38" t="s">
        <v>3175</v>
      </c>
      <c r="Q76" s="39" t="s">
        <v>497</v>
      </c>
      <c r="R76">
        <f t="shared" si="1"/>
        <v>24</v>
      </c>
    </row>
    <row r="77" spans="1:18">
      <c r="A77" s="152">
        <v>76</v>
      </c>
      <c r="B77" s="17" t="s">
        <v>626</v>
      </c>
      <c r="C77" s="38" t="s">
        <v>3759</v>
      </c>
      <c r="D77" s="83" t="s">
        <v>3760</v>
      </c>
      <c r="E77" s="38" t="s">
        <v>497</v>
      </c>
      <c r="F77" s="38">
        <v>24</v>
      </c>
      <c r="G77" s="38" t="s">
        <v>283</v>
      </c>
      <c r="H77" s="38" t="s">
        <v>3175</v>
      </c>
      <c r="Q77" s="39" t="s">
        <v>497</v>
      </c>
      <c r="R77">
        <f t="shared" si="1"/>
        <v>24</v>
      </c>
    </row>
    <row r="78" spans="1:18">
      <c r="A78" s="152">
        <v>77</v>
      </c>
      <c r="B78" s="17" t="s">
        <v>627</v>
      </c>
      <c r="C78" s="38" t="s">
        <v>3761</v>
      </c>
      <c r="D78" s="83" t="s">
        <v>3762</v>
      </c>
      <c r="E78" s="38" t="s">
        <v>497</v>
      </c>
      <c r="F78" s="38">
        <v>24</v>
      </c>
      <c r="G78" s="38" t="s">
        <v>283</v>
      </c>
      <c r="H78" s="38" t="s">
        <v>3175</v>
      </c>
      <c r="Q78" s="39" t="s">
        <v>497</v>
      </c>
      <c r="R78">
        <f t="shared" si="1"/>
        <v>24</v>
      </c>
    </row>
    <row r="79" spans="1:18">
      <c r="A79" s="152">
        <v>78</v>
      </c>
      <c r="B79" s="17" t="s">
        <v>628</v>
      </c>
      <c r="C79" s="38" t="s">
        <v>3763</v>
      </c>
      <c r="D79" s="83" t="s">
        <v>3764</v>
      </c>
      <c r="E79" s="38" t="s">
        <v>497</v>
      </c>
      <c r="F79" s="38">
        <v>24</v>
      </c>
      <c r="G79" s="38" t="s">
        <v>283</v>
      </c>
      <c r="H79" s="38" t="s">
        <v>3175</v>
      </c>
      <c r="Q79" s="39" t="s">
        <v>497</v>
      </c>
      <c r="R79">
        <f t="shared" si="1"/>
        <v>24</v>
      </c>
    </row>
    <row r="80" spans="1:18">
      <c r="A80" s="152">
        <v>79</v>
      </c>
      <c r="B80" s="17" t="s">
        <v>629</v>
      </c>
      <c r="C80" s="38" t="s">
        <v>3765</v>
      </c>
      <c r="D80" s="83" t="s">
        <v>3766</v>
      </c>
      <c r="E80" s="38" t="s">
        <v>497</v>
      </c>
      <c r="F80" s="38">
        <v>24</v>
      </c>
      <c r="G80" s="38" t="s">
        <v>283</v>
      </c>
      <c r="H80" s="38" t="s">
        <v>3175</v>
      </c>
      <c r="Q80" s="39" t="s">
        <v>497</v>
      </c>
      <c r="R80">
        <f t="shared" si="1"/>
        <v>24</v>
      </c>
    </row>
    <row r="81" spans="1:18">
      <c r="A81" s="152">
        <v>80</v>
      </c>
      <c r="B81" s="17" t="s">
        <v>632</v>
      </c>
      <c r="C81" s="38" t="s">
        <v>3767</v>
      </c>
      <c r="D81" s="83" t="s">
        <v>3768</v>
      </c>
      <c r="E81" s="38" t="s">
        <v>497</v>
      </c>
      <c r="F81" s="38">
        <v>24</v>
      </c>
      <c r="G81" s="38" t="s">
        <v>283</v>
      </c>
      <c r="H81" s="38" t="s">
        <v>3175</v>
      </c>
      <c r="Q81" s="39" t="s">
        <v>497</v>
      </c>
      <c r="R81">
        <f t="shared" si="1"/>
        <v>24</v>
      </c>
    </row>
    <row r="82" spans="1:18">
      <c r="A82" s="152">
        <v>81</v>
      </c>
      <c r="B82" s="17" t="s">
        <v>633</v>
      </c>
      <c r="C82" s="38" t="s">
        <v>4482</v>
      </c>
      <c r="D82" s="83" t="s">
        <v>4483</v>
      </c>
      <c r="E82" s="38" t="s">
        <v>497</v>
      </c>
      <c r="F82" s="38">
        <v>24</v>
      </c>
      <c r="G82" s="38" t="s">
        <v>283</v>
      </c>
      <c r="H82" s="38" t="s">
        <v>3260</v>
      </c>
      <c r="Q82" s="39" t="s">
        <v>497</v>
      </c>
      <c r="R82">
        <f t="shared" si="1"/>
        <v>24</v>
      </c>
    </row>
    <row r="83" spans="1:18">
      <c r="A83" s="152">
        <v>82</v>
      </c>
      <c r="B83" s="17" t="s">
        <v>634</v>
      </c>
      <c r="C83" s="38" t="s">
        <v>4461</v>
      </c>
      <c r="D83" s="83" t="s">
        <v>4462</v>
      </c>
      <c r="E83" s="38" t="s">
        <v>497</v>
      </c>
      <c r="F83" s="38">
        <v>24</v>
      </c>
      <c r="G83" s="38" t="s">
        <v>283</v>
      </c>
      <c r="H83" s="38" t="s">
        <v>3260</v>
      </c>
      <c r="Q83" s="39" t="s">
        <v>497</v>
      </c>
      <c r="R83">
        <f t="shared" si="1"/>
        <v>24</v>
      </c>
    </row>
    <row r="84" spans="1:18">
      <c r="A84" s="152">
        <v>83</v>
      </c>
      <c r="B84" s="17" t="s">
        <v>635</v>
      </c>
      <c r="C84" s="38" t="s">
        <v>4463</v>
      </c>
      <c r="D84" s="83" t="s">
        <v>4464</v>
      </c>
      <c r="E84" s="38" t="s">
        <v>497</v>
      </c>
      <c r="F84" s="38">
        <v>24</v>
      </c>
      <c r="G84" s="38" t="s">
        <v>283</v>
      </c>
      <c r="H84" s="38" t="s">
        <v>3260</v>
      </c>
      <c r="Q84" s="39" t="s">
        <v>497</v>
      </c>
      <c r="R84">
        <f t="shared" si="1"/>
        <v>24</v>
      </c>
    </row>
    <row r="85" spans="1:18">
      <c r="A85" s="152">
        <v>84</v>
      </c>
      <c r="B85" s="17" t="s">
        <v>636</v>
      </c>
      <c r="C85" s="38" t="s">
        <v>4465</v>
      </c>
      <c r="D85" s="83" t="s">
        <v>4466</v>
      </c>
      <c r="E85" s="38" t="s">
        <v>497</v>
      </c>
      <c r="F85" s="38">
        <v>24</v>
      </c>
      <c r="G85" s="38" t="s">
        <v>283</v>
      </c>
      <c r="H85" s="38" t="s">
        <v>3260</v>
      </c>
      <c r="Q85" s="39" t="s">
        <v>497</v>
      </c>
      <c r="R85">
        <f t="shared" si="1"/>
        <v>24</v>
      </c>
    </row>
    <row r="86" spans="1:18">
      <c r="A86" s="152">
        <v>85</v>
      </c>
      <c r="B86" s="17" t="s">
        <v>637</v>
      </c>
      <c r="C86" s="38" t="s">
        <v>4467</v>
      </c>
      <c r="D86" s="83" t="s">
        <v>4468</v>
      </c>
      <c r="E86" s="38" t="s">
        <v>497</v>
      </c>
      <c r="F86" s="38">
        <v>24</v>
      </c>
      <c r="G86" s="38" t="s">
        <v>283</v>
      </c>
      <c r="H86" s="38" t="s">
        <v>3260</v>
      </c>
      <c r="Q86" s="39" t="s">
        <v>497</v>
      </c>
      <c r="R86">
        <f t="shared" si="1"/>
        <v>24</v>
      </c>
    </row>
    <row r="87" spans="1:18">
      <c r="A87" s="152">
        <v>86</v>
      </c>
      <c r="B87" s="17" t="s">
        <v>640</v>
      </c>
      <c r="C87" s="38" t="s">
        <v>4469</v>
      </c>
      <c r="D87" s="83" t="s">
        <v>4470</v>
      </c>
      <c r="E87" s="38" t="s">
        <v>497</v>
      </c>
      <c r="F87" s="38">
        <v>24</v>
      </c>
      <c r="G87" s="38" t="s">
        <v>283</v>
      </c>
      <c r="H87" s="38" t="s">
        <v>3260</v>
      </c>
      <c r="Q87" s="39" t="s">
        <v>497</v>
      </c>
      <c r="R87">
        <f t="shared" si="1"/>
        <v>24</v>
      </c>
    </row>
    <row r="88" spans="1:18">
      <c r="A88" s="152">
        <v>87</v>
      </c>
      <c r="B88" s="17" t="s">
        <v>641</v>
      </c>
      <c r="C88" s="38" t="s">
        <v>4484</v>
      </c>
      <c r="D88" s="83" t="s">
        <v>4485</v>
      </c>
      <c r="E88" s="38" t="s">
        <v>497</v>
      </c>
      <c r="F88" s="38">
        <v>24</v>
      </c>
      <c r="G88" s="38" t="s">
        <v>283</v>
      </c>
      <c r="H88" s="38" t="s">
        <v>3260</v>
      </c>
      <c r="Q88" s="39" t="s">
        <v>497</v>
      </c>
      <c r="R88">
        <f t="shared" si="1"/>
        <v>24</v>
      </c>
    </row>
    <row r="89" spans="1:18">
      <c r="A89" s="152">
        <v>88</v>
      </c>
      <c r="B89" s="17" t="s">
        <v>644</v>
      </c>
      <c r="C89" s="38" t="s">
        <v>4486</v>
      </c>
      <c r="D89" s="83" t="s">
        <v>4487</v>
      </c>
      <c r="E89" s="38" t="s">
        <v>497</v>
      </c>
      <c r="F89" s="38">
        <v>24</v>
      </c>
      <c r="G89" s="38" t="s">
        <v>283</v>
      </c>
      <c r="H89" s="38" t="s">
        <v>3260</v>
      </c>
      <c r="Q89" s="39" t="s">
        <v>497</v>
      </c>
      <c r="R89">
        <f t="shared" si="1"/>
        <v>24</v>
      </c>
    </row>
    <row r="90" spans="1:18">
      <c r="A90" s="152">
        <v>89</v>
      </c>
      <c r="B90" s="17" t="s">
        <v>645</v>
      </c>
      <c r="C90" s="38" t="s">
        <v>4471</v>
      </c>
      <c r="D90" s="83" t="s">
        <v>4472</v>
      </c>
      <c r="E90" s="38" t="s">
        <v>497</v>
      </c>
      <c r="F90" s="38">
        <v>24</v>
      </c>
      <c r="G90" s="38" t="s">
        <v>283</v>
      </c>
      <c r="H90" s="38" t="s">
        <v>3260</v>
      </c>
      <c r="Q90" s="39" t="s">
        <v>497</v>
      </c>
      <c r="R90">
        <f t="shared" si="1"/>
        <v>24</v>
      </c>
    </row>
    <row r="91" spans="1:18">
      <c r="A91" s="152">
        <v>90</v>
      </c>
      <c r="B91" s="17" t="s">
        <v>647</v>
      </c>
      <c r="C91" s="38" t="s">
        <v>2929</v>
      </c>
      <c r="D91" s="83" t="s">
        <v>2930</v>
      </c>
      <c r="E91" s="38" t="s">
        <v>497</v>
      </c>
      <c r="F91" s="38">
        <v>24</v>
      </c>
      <c r="G91" s="38" t="s">
        <v>283</v>
      </c>
      <c r="H91" s="38" t="s">
        <v>3174</v>
      </c>
      <c r="Q91" s="39" t="s">
        <v>497</v>
      </c>
      <c r="R91">
        <f t="shared" si="1"/>
        <v>24</v>
      </c>
    </row>
    <row r="92" spans="1:18">
      <c r="A92" s="152">
        <v>91</v>
      </c>
      <c r="B92" s="17" t="s">
        <v>648</v>
      </c>
      <c r="C92" s="38" t="s">
        <v>4869</v>
      </c>
      <c r="D92" s="83" t="s">
        <v>2931</v>
      </c>
      <c r="E92" s="38" t="s">
        <v>497</v>
      </c>
      <c r="F92" s="38">
        <v>24</v>
      </c>
      <c r="G92" s="38" t="s">
        <v>283</v>
      </c>
      <c r="H92" s="38" t="s">
        <v>3174</v>
      </c>
      <c r="Q92" s="39" t="s">
        <v>497</v>
      </c>
      <c r="R92">
        <f t="shared" si="1"/>
        <v>24</v>
      </c>
    </row>
    <row r="93" spans="1:18">
      <c r="A93" s="152">
        <v>92</v>
      </c>
      <c r="B93" s="17" t="s">
        <v>649</v>
      </c>
      <c r="C93" s="38" t="s">
        <v>2932</v>
      </c>
      <c r="D93" s="83" t="s">
        <v>2933</v>
      </c>
      <c r="E93" s="38" t="s">
        <v>497</v>
      </c>
      <c r="F93" s="38">
        <v>24</v>
      </c>
      <c r="G93" s="38" t="s">
        <v>283</v>
      </c>
      <c r="H93" s="38" t="s">
        <v>3174</v>
      </c>
      <c r="Q93" s="39" t="s">
        <v>497</v>
      </c>
      <c r="R93">
        <f t="shared" si="1"/>
        <v>24</v>
      </c>
    </row>
    <row r="94" spans="1:18">
      <c r="A94" s="152">
        <v>93</v>
      </c>
      <c r="B94" s="17" t="s">
        <v>650</v>
      </c>
      <c r="C94" s="38" t="s">
        <v>2934</v>
      </c>
      <c r="D94" s="83" t="s">
        <v>2935</v>
      </c>
      <c r="E94" s="38" t="s">
        <v>467</v>
      </c>
      <c r="F94" s="38">
        <v>23</v>
      </c>
      <c r="G94" s="38" t="s">
        <v>283</v>
      </c>
      <c r="H94" s="38" t="s">
        <v>3174</v>
      </c>
      <c r="Q94" s="39" t="s">
        <v>467</v>
      </c>
      <c r="R94">
        <f t="shared" si="1"/>
        <v>23</v>
      </c>
    </row>
    <row r="95" spans="1:18">
      <c r="A95" s="152">
        <v>94</v>
      </c>
      <c r="B95" s="17" t="s">
        <v>651</v>
      </c>
      <c r="C95" s="38" t="s">
        <v>2936</v>
      </c>
      <c r="D95" s="83" t="s">
        <v>2937</v>
      </c>
      <c r="E95" s="38" t="s">
        <v>497</v>
      </c>
      <c r="F95" s="38">
        <v>24</v>
      </c>
      <c r="G95" s="38" t="s">
        <v>283</v>
      </c>
      <c r="H95" s="38" t="s">
        <v>3174</v>
      </c>
      <c r="Q95" s="39" t="s">
        <v>497</v>
      </c>
      <c r="R95">
        <f t="shared" si="1"/>
        <v>24</v>
      </c>
    </row>
    <row r="96" spans="1:18">
      <c r="A96" s="152">
        <v>95</v>
      </c>
      <c r="B96" s="17" t="s">
        <v>652</v>
      </c>
      <c r="C96" s="38" t="s">
        <v>3736</v>
      </c>
      <c r="D96" s="83" t="s">
        <v>3737</v>
      </c>
      <c r="E96" s="38" t="s">
        <v>497</v>
      </c>
      <c r="F96" s="38">
        <v>24</v>
      </c>
      <c r="G96" s="38" t="s">
        <v>283</v>
      </c>
      <c r="H96" s="38" t="s">
        <v>3175</v>
      </c>
      <c r="Q96" s="39" t="s">
        <v>497</v>
      </c>
      <c r="R96">
        <f t="shared" si="1"/>
        <v>24</v>
      </c>
    </row>
    <row r="97" spans="1:18">
      <c r="A97" s="152">
        <v>96</v>
      </c>
      <c r="B97" s="17" t="s">
        <v>653</v>
      </c>
      <c r="C97" s="38" t="s">
        <v>3738</v>
      </c>
      <c r="D97" s="83" t="s">
        <v>3739</v>
      </c>
      <c r="E97" s="38" t="s">
        <v>497</v>
      </c>
      <c r="F97" s="38">
        <v>24</v>
      </c>
      <c r="G97" s="38" t="s">
        <v>283</v>
      </c>
      <c r="H97" s="38" t="s">
        <v>3175</v>
      </c>
      <c r="Q97" s="39" t="s">
        <v>497</v>
      </c>
      <c r="R97">
        <f t="shared" si="1"/>
        <v>24</v>
      </c>
    </row>
    <row r="98" spans="1:18">
      <c r="A98" s="152">
        <v>97</v>
      </c>
      <c r="B98" s="17" t="s">
        <v>654</v>
      </c>
      <c r="C98" s="38" t="s">
        <v>3740</v>
      </c>
      <c r="D98" s="83" t="s">
        <v>3741</v>
      </c>
      <c r="E98" s="38" t="s">
        <v>497</v>
      </c>
      <c r="F98" s="38">
        <v>24</v>
      </c>
      <c r="G98" s="38" t="s">
        <v>283</v>
      </c>
      <c r="H98" s="38" t="s">
        <v>3175</v>
      </c>
      <c r="Q98" s="39" t="s">
        <v>497</v>
      </c>
      <c r="R98">
        <f t="shared" si="1"/>
        <v>24</v>
      </c>
    </row>
    <row r="99" spans="1:18">
      <c r="A99" s="152">
        <v>98</v>
      </c>
      <c r="B99" s="17" t="s">
        <v>655</v>
      </c>
      <c r="C99" s="38" t="s">
        <v>3742</v>
      </c>
      <c r="D99" s="83" t="s">
        <v>3743</v>
      </c>
      <c r="E99" s="38" t="s">
        <v>497</v>
      </c>
      <c r="F99" s="38">
        <v>24</v>
      </c>
      <c r="G99" s="38" t="s">
        <v>283</v>
      </c>
      <c r="H99" s="38" t="s">
        <v>3175</v>
      </c>
      <c r="Q99" s="39" t="s">
        <v>497</v>
      </c>
      <c r="R99">
        <f t="shared" si="1"/>
        <v>24</v>
      </c>
    </row>
    <row r="100" spans="1:18">
      <c r="A100" s="152">
        <v>99</v>
      </c>
      <c r="B100" s="17" t="s">
        <v>656</v>
      </c>
      <c r="C100" s="38" t="s">
        <v>3744</v>
      </c>
      <c r="D100" s="83" t="s">
        <v>3745</v>
      </c>
      <c r="E100" s="38" t="s">
        <v>467</v>
      </c>
      <c r="F100" s="38">
        <v>23</v>
      </c>
      <c r="G100" s="38" t="s">
        <v>283</v>
      </c>
      <c r="H100" s="38" t="s">
        <v>3175</v>
      </c>
      <c r="Q100" s="39" t="s">
        <v>467</v>
      </c>
      <c r="R100">
        <f t="shared" si="1"/>
        <v>23</v>
      </c>
    </row>
    <row r="101" spans="1:18">
      <c r="A101" s="152">
        <v>100</v>
      </c>
      <c r="B101" s="17" t="s">
        <v>658</v>
      </c>
      <c r="C101" s="38" t="s">
        <v>3746</v>
      </c>
      <c r="D101" s="83" t="s">
        <v>3747</v>
      </c>
      <c r="E101" s="38" t="s">
        <v>998</v>
      </c>
      <c r="F101" s="38">
        <v>42</v>
      </c>
      <c r="G101" s="38" t="s">
        <v>283</v>
      </c>
      <c r="H101" s="38" t="s">
        <v>3175</v>
      </c>
      <c r="Q101" s="39" t="s">
        <v>998</v>
      </c>
      <c r="R101">
        <f t="shared" si="1"/>
        <v>42</v>
      </c>
    </row>
    <row r="102" spans="1:18">
      <c r="A102" s="152">
        <v>101</v>
      </c>
      <c r="B102" s="17" t="s">
        <v>659</v>
      </c>
      <c r="C102" s="38" t="s">
        <v>3748</v>
      </c>
      <c r="D102" s="83" t="s">
        <v>3749</v>
      </c>
      <c r="E102" s="38" t="s">
        <v>497</v>
      </c>
      <c r="F102" s="38">
        <v>24</v>
      </c>
      <c r="G102" s="38" t="s">
        <v>283</v>
      </c>
      <c r="H102" s="38" t="s">
        <v>3175</v>
      </c>
      <c r="Q102" s="39" t="s">
        <v>497</v>
      </c>
      <c r="R102">
        <f t="shared" si="1"/>
        <v>24</v>
      </c>
    </row>
    <row r="103" spans="1:18">
      <c r="A103" s="152">
        <v>102</v>
      </c>
      <c r="B103" s="17" t="s">
        <v>660</v>
      </c>
      <c r="C103" s="38" t="s">
        <v>3750</v>
      </c>
      <c r="D103" s="83" t="s">
        <v>3751</v>
      </c>
      <c r="E103" s="38" t="s">
        <v>497</v>
      </c>
      <c r="F103" s="38">
        <v>24</v>
      </c>
      <c r="G103" s="38" t="s">
        <v>283</v>
      </c>
      <c r="H103" s="38" t="s">
        <v>3175</v>
      </c>
      <c r="Q103" s="39" t="s">
        <v>497</v>
      </c>
      <c r="R103">
        <f t="shared" si="1"/>
        <v>24</v>
      </c>
    </row>
    <row r="104" spans="1:18">
      <c r="A104" s="152">
        <v>103</v>
      </c>
      <c r="B104" s="17" t="s">
        <v>662</v>
      </c>
      <c r="C104" s="38" t="s">
        <v>4401</v>
      </c>
      <c r="D104" s="83" t="s">
        <v>4402</v>
      </c>
      <c r="E104" s="38" t="s">
        <v>998</v>
      </c>
      <c r="F104" s="38">
        <v>42</v>
      </c>
      <c r="G104" s="38" t="s">
        <v>283</v>
      </c>
      <c r="H104" s="38" t="s">
        <v>3260</v>
      </c>
      <c r="Q104" s="39" t="s">
        <v>998</v>
      </c>
      <c r="R104">
        <f t="shared" si="1"/>
        <v>42</v>
      </c>
    </row>
    <row r="105" spans="1:18">
      <c r="A105" s="152">
        <v>104</v>
      </c>
      <c r="B105" s="17" t="s">
        <v>663</v>
      </c>
      <c r="C105" s="38" t="s">
        <v>4403</v>
      </c>
      <c r="D105" s="83" t="s">
        <v>4404</v>
      </c>
      <c r="E105" s="38" t="s">
        <v>497</v>
      </c>
      <c r="F105" s="38">
        <v>24</v>
      </c>
      <c r="G105" s="38" t="s">
        <v>283</v>
      </c>
      <c r="H105" s="38" t="s">
        <v>3260</v>
      </c>
      <c r="Q105" s="39" t="s">
        <v>497</v>
      </c>
      <c r="R105">
        <f t="shared" si="1"/>
        <v>24</v>
      </c>
    </row>
    <row r="106" spans="1:18">
      <c r="A106" s="152">
        <v>105</v>
      </c>
      <c r="B106" s="17" t="s">
        <v>665</v>
      </c>
      <c r="C106" s="38" t="s">
        <v>4405</v>
      </c>
      <c r="D106" s="83" t="s">
        <v>4406</v>
      </c>
      <c r="E106" s="38" t="s">
        <v>761</v>
      </c>
      <c r="F106" s="38">
        <v>6</v>
      </c>
      <c r="G106" s="38" t="s">
        <v>283</v>
      </c>
      <c r="H106" s="38" t="s">
        <v>3260</v>
      </c>
      <c r="Q106" s="39" t="s">
        <v>761</v>
      </c>
      <c r="R106">
        <f t="shared" si="1"/>
        <v>6</v>
      </c>
    </row>
    <row r="107" spans="1:18">
      <c r="A107" s="152">
        <v>106</v>
      </c>
      <c r="B107" s="17" t="s">
        <v>666</v>
      </c>
      <c r="C107" s="38" t="s">
        <v>4407</v>
      </c>
      <c r="D107" s="83" t="s">
        <v>4408</v>
      </c>
      <c r="E107" s="38" t="s">
        <v>998</v>
      </c>
      <c r="F107" s="38">
        <v>42</v>
      </c>
      <c r="G107" s="38" t="s">
        <v>283</v>
      </c>
      <c r="H107" s="38" t="s">
        <v>3260</v>
      </c>
      <c r="Q107" s="39" t="s">
        <v>998</v>
      </c>
      <c r="R107">
        <f t="shared" si="1"/>
        <v>42</v>
      </c>
    </row>
    <row r="108" spans="1:18">
      <c r="A108" s="152">
        <v>107</v>
      </c>
      <c r="B108" s="17" t="s">
        <v>667</v>
      </c>
      <c r="C108" s="38" t="s">
        <v>4409</v>
      </c>
      <c r="D108" s="83" t="s">
        <v>4410</v>
      </c>
      <c r="E108" s="38" t="s">
        <v>497</v>
      </c>
      <c r="F108" s="38">
        <v>24</v>
      </c>
      <c r="G108" s="38" t="s">
        <v>283</v>
      </c>
      <c r="H108" s="38" t="s">
        <v>3260</v>
      </c>
      <c r="Q108" s="39" t="s">
        <v>497</v>
      </c>
      <c r="R108">
        <f t="shared" si="1"/>
        <v>24</v>
      </c>
    </row>
    <row r="109" spans="1:18">
      <c r="A109" s="152">
        <v>108</v>
      </c>
      <c r="B109" s="17" t="s">
        <v>668</v>
      </c>
      <c r="C109" s="38" t="s">
        <v>4411</v>
      </c>
      <c r="D109" s="83" t="s">
        <v>4412</v>
      </c>
      <c r="E109" s="38" t="s">
        <v>761</v>
      </c>
      <c r="F109" s="38">
        <v>6</v>
      </c>
      <c r="G109" s="38" t="s">
        <v>283</v>
      </c>
      <c r="H109" s="38" t="s">
        <v>3260</v>
      </c>
      <c r="Q109" s="39" t="s">
        <v>761</v>
      </c>
      <c r="R109">
        <f t="shared" si="1"/>
        <v>6</v>
      </c>
    </row>
    <row r="110" spans="1:18">
      <c r="A110" s="152">
        <v>109</v>
      </c>
      <c r="B110" s="17" t="s">
        <v>669</v>
      </c>
      <c r="C110" s="38" t="s">
        <v>4413</v>
      </c>
      <c r="D110" s="83" t="s">
        <v>4414</v>
      </c>
      <c r="E110" s="38" t="s">
        <v>497</v>
      </c>
      <c r="F110" s="38">
        <v>24</v>
      </c>
      <c r="G110" s="38" t="s">
        <v>283</v>
      </c>
      <c r="H110" s="38" t="s">
        <v>3260</v>
      </c>
      <c r="Q110" s="39" t="s">
        <v>497</v>
      </c>
      <c r="R110">
        <f t="shared" si="1"/>
        <v>24</v>
      </c>
    </row>
    <row r="111" spans="1:18">
      <c r="A111" s="152">
        <v>110</v>
      </c>
      <c r="B111" s="17" t="s">
        <v>670</v>
      </c>
      <c r="C111" s="38" t="s">
        <v>4415</v>
      </c>
      <c r="D111" s="83" t="s">
        <v>4416</v>
      </c>
      <c r="E111" s="38" t="s">
        <v>497</v>
      </c>
      <c r="F111" s="38">
        <v>24</v>
      </c>
      <c r="G111" s="38" t="s">
        <v>283</v>
      </c>
      <c r="H111" s="38" t="s">
        <v>3260</v>
      </c>
      <c r="Q111" s="39" t="s">
        <v>497</v>
      </c>
      <c r="R111">
        <f t="shared" si="1"/>
        <v>24</v>
      </c>
    </row>
    <row r="112" spans="1:18">
      <c r="A112" s="152">
        <v>111</v>
      </c>
      <c r="B112" s="17" t="s">
        <v>671</v>
      </c>
      <c r="C112" s="38" t="s">
        <v>4417</v>
      </c>
      <c r="D112" s="83" t="s">
        <v>4418</v>
      </c>
      <c r="E112" s="38" t="s">
        <v>998</v>
      </c>
      <c r="F112" s="38">
        <v>42</v>
      </c>
      <c r="G112" s="38" t="s">
        <v>283</v>
      </c>
      <c r="H112" s="38" t="s">
        <v>3260</v>
      </c>
      <c r="Q112" s="39" t="s">
        <v>998</v>
      </c>
      <c r="R112">
        <f t="shared" si="1"/>
        <v>42</v>
      </c>
    </row>
    <row r="113" spans="1:18">
      <c r="A113" s="152">
        <v>112</v>
      </c>
      <c r="B113" s="17" t="s">
        <v>672</v>
      </c>
      <c r="C113" s="38" t="s">
        <v>4419</v>
      </c>
      <c r="D113" s="83" t="s">
        <v>4420</v>
      </c>
      <c r="E113" s="38" t="s">
        <v>497</v>
      </c>
      <c r="F113" s="38">
        <v>24</v>
      </c>
      <c r="G113" s="38" t="s">
        <v>283</v>
      </c>
      <c r="H113" s="38" t="s">
        <v>3260</v>
      </c>
      <c r="Q113" s="39" t="s">
        <v>497</v>
      </c>
      <c r="R113">
        <f t="shared" si="1"/>
        <v>24</v>
      </c>
    </row>
    <row r="114" spans="1:18">
      <c r="A114" s="152">
        <v>113</v>
      </c>
      <c r="B114" s="17" t="s">
        <v>673</v>
      </c>
      <c r="C114" s="38" t="s">
        <v>4421</v>
      </c>
      <c r="D114" s="83" t="s">
        <v>4422</v>
      </c>
      <c r="E114" s="38" t="s">
        <v>497</v>
      </c>
      <c r="F114" s="38">
        <v>24</v>
      </c>
      <c r="G114" s="38" t="s">
        <v>283</v>
      </c>
      <c r="H114" s="38" t="s">
        <v>3260</v>
      </c>
      <c r="Q114" s="39" t="s">
        <v>497</v>
      </c>
      <c r="R114">
        <f t="shared" si="1"/>
        <v>24</v>
      </c>
    </row>
    <row r="115" spans="1:18">
      <c r="A115" s="152">
        <v>114</v>
      </c>
      <c r="B115" s="17" t="s">
        <v>674</v>
      </c>
      <c r="C115" s="38" t="s">
        <v>3085</v>
      </c>
      <c r="D115" s="83" t="s">
        <v>3086</v>
      </c>
      <c r="E115" s="38" t="s">
        <v>467</v>
      </c>
      <c r="F115" s="38">
        <v>23</v>
      </c>
      <c r="G115" s="38" t="s">
        <v>224</v>
      </c>
      <c r="H115" s="38" t="s">
        <v>3175</v>
      </c>
      <c r="Q115" s="39" t="s">
        <v>467</v>
      </c>
      <c r="R115">
        <f t="shared" si="1"/>
        <v>23</v>
      </c>
    </row>
    <row r="116" spans="1:18">
      <c r="A116" s="152">
        <v>115</v>
      </c>
      <c r="B116" s="17" t="s">
        <v>675</v>
      </c>
      <c r="C116" s="38" t="s">
        <v>1952</v>
      </c>
      <c r="D116" s="83" t="s">
        <v>1953</v>
      </c>
      <c r="E116" s="38" t="s">
        <v>467</v>
      </c>
      <c r="F116" s="38">
        <v>23</v>
      </c>
      <c r="G116" s="38" t="s">
        <v>224</v>
      </c>
      <c r="H116" s="38" t="s">
        <v>3261</v>
      </c>
      <c r="Q116" s="39" t="s">
        <v>467</v>
      </c>
      <c r="R116">
        <f t="shared" si="1"/>
        <v>23</v>
      </c>
    </row>
    <row r="117" spans="1:18">
      <c r="A117" s="152">
        <v>116</v>
      </c>
      <c r="B117" s="17" t="s">
        <v>676</v>
      </c>
      <c r="C117" s="38" t="s">
        <v>4746</v>
      </c>
      <c r="D117" s="83" t="s">
        <v>4747</v>
      </c>
      <c r="E117" s="38" t="s">
        <v>467</v>
      </c>
      <c r="F117" s="38">
        <v>23</v>
      </c>
      <c r="G117" s="38" t="s">
        <v>224</v>
      </c>
      <c r="H117" s="38" t="s">
        <v>3260</v>
      </c>
      <c r="Q117" s="39" t="s">
        <v>467</v>
      </c>
      <c r="R117">
        <f t="shared" si="1"/>
        <v>23</v>
      </c>
    </row>
    <row r="118" spans="1:18">
      <c r="A118" s="152">
        <v>117</v>
      </c>
      <c r="B118" s="17" t="s">
        <v>677</v>
      </c>
      <c r="C118" s="38" t="s">
        <v>4748</v>
      </c>
      <c r="D118" s="83" t="s">
        <v>4749</v>
      </c>
      <c r="E118" s="38" t="s">
        <v>467</v>
      </c>
      <c r="F118" s="38">
        <v>23</v>
      </c>
      <c r="G118" s="38" t="s">
        <v>224</v>
      </c>
      <c r="H118" s="38" t="s">
        <v>3260</v>
      </c>
      <c r="Q118" s="39" t="s">
        <v>467</v>
      </c>
      <c r="R118">
        <f t="shared" si="1"/>
        <v>23</v>
      </c>
    </row>
    <row r="119" spans="1:18">
      <c r="A119" s="152">
        <v>118</v>
      </c>
      <c r="B119" s="17" t="s">
        <v>678</v>
      </c>
      <c r="C119" s="38" t="s">
        <v>4870</v>
      </c>
      <c r="D119" s="83" t="s">
        <v>5373</v>
      </c>
      <c r="E119" s="38" t="s">
        <v>467</v>
      </c>
      <c r="F119" s="38">
        <v>23</v>
      </c>
      <c r="G119" s="38" t="s">
        <v>224</v>
      </c>
      <c r="H119" s="38" t="s">
        <v>3175</v>
      </c>
      <c r="Q119" s="39" t="s">
        <v>467</v>
      </c>
      <c r="R119">
        <f t="shared" si="1"/>
        <v>23</v>
      </c>
    </row>
    <row r="120" spans="1:18">
      <c r="A120" s="152">
        <v>119</v>
      </c>
      <c r="B120" s="17" t="s">
        <v>679</v>
      </c>
      <c r="C120" s="38" t="s">
        <v>2014</v>
      </c>
      <c r="D120" s="83" t="s">
        <v>2015</v>
      </c>
      <c r="E120" s="38" t="s">
        <v>467</v>
      </c>
      <c r="F120" s="38">
        <v>23</v>
      </c>
      <c r="G120" s="38" t="s">
        <v>241</v>
      </c>
      <c r="H120" s="38" t="s">
        <v>3174</v>
      </c>
      <c r="Q120" s="39" t="s">
        <v>467</v>
      </c>
      <c r="R120">
        <f t="shared" si="1"/>
        <v>23</v>
      </c>
    </row>
    <row r="121" spans="1:18">
      <c r="A121" s="152">
        <v>120</v>
      </c>
      <c r="B121" s="17" t="s">
        <v>680</v>
      </c>
      <c r="C121" s="38" t="s">
        <v>778</v>
      </c>
      <c r="D121" s="83" t="s">
        <v>779</v>
      </c>
      <c r="E121" s="38" t="s">
        <v>467</v>
      </c>
      <c r="F121" s="38">
        <v>23</v>
      </c>
      <c r="G121" s="38" t="s">
        <v>241</v>
      </c>
      <c r="H121" s="38" t="s">
        <v>487</v>
      </c>
      <c r="Q121" s="39" t="s">
        <v>467</v>
      </c>
      <c r="R121">
        <f t="shared" si="1"/>
        <v>23</v>
      </c>
    </row>
    <row r="122" spans="1:18">
      <c r="A122" s="152">
        <v>121</v>
      </c>
      <c r="B122" s="17" t="s">
        <v>681</v>
      </c>
      <c r="C122" s="38" t="s">
        <v>791</v>
      </c>
      <c r="D122" s="83" t="s">
        <v>792</v>
      </c>
      <c r="E122" s="38" t="s">
        <v>793</v>
      </c>
      <c r="F122" s="38">
        <v>19</v>
      </c>
      <c r="G122" s="38" t="s">
        <v>241</v>
      </c>
      <c r="H122" s="38" t="s">
        <v>492</v>
      </c>
      <c r="Q122" s="39" t="s">
        <v>793</v>
      </c>
      <c r="R122">
        <f t="shared" si="1"/>
        <v>19</v>
      </c>
    </row>
    <row r="123" spans="1:18">
      <c r="A123" s="152">
        <v>122</v>
      </c>
      <c r="B123" s="17" t="s">
        <v>682</v>
      </c>
      <c r="C123" s="38" t="s">
        <v>2813</v>
      </c>
      <c r="D123" s="83" t="s">
        <v>2814</v>
      </c>
      <c r="E123" s="38" t="s">
        <v>467</v>
      </c>
      <c r="F123" s="38">
        <v>23</v>
      </c>
      <c r="G123" s="38" t="s">
        <v>241</v>
      </c>
      <c r="H123" s="38" t="s">
        <v>3174</v>
      </c>
      <c r="Q123" s="39" t="s">
        <v>467</v>
      </c>
      <c r="R123">
        <f t="shared" si="1"/>
        <v>23</v>
      </c>
    </row>
    <row r="124" spans="1:18">
      <c r="A124" s="152">
        <v>123</v>
      </c>
      <c r="B124" s="17" t="s">
        <v>683</v>
      </c>
      <c r="C124" s="38" t="s">
        <v>3081</v>
      </c>
      <c r="D124" s="83" t="s">
        <v>3082</v>
      </c>
      <c r="E124" s="38" t="s">
        <v>510</v>
      </c>
      <c r="F124" s="38">
        <v>22</v>
      </c>
      <c r="G124" s="38" t="s">
        <v>241</v>
      </c>
      <c r="H124" s="38" t="s">
        <v>3174</v>
      </c>
      <c r="Q124" s="39" t="s">
        <v>510</v>
      </c>
      <c r="R124">
        <f t="shared" si="1"/>
        <v>22</v>
      </c>
    </row>
    <row r="125" spans="1:18">
      <c r="A125" s="152">
        <v>124</v>
      </c>
      <c r="B125" s="17" t="s">
        <v>684</v>
      </c>
      <c r="C125" s="38" t="s">
        <v>2962</v>
      </c>
      <c r="D125" s="83" t="s">
        <v>2963</v>
      </c>
      <c r="E125" s="38" t="s">
        <v>467</v>
      </c>
      <c r="F125" s="38">
        <v>23</v>
      </c>
      <c r="G125" s="38" t="s">
        <v>241</v>
      </c>
      <c r="H125" s="38" t="s">
        <v>3174</v>
      </c>
      <c r="Q125" s="39" t="s">
        <v>467</v>
      </c>
      <c r="R125">
        <f t="shared" si="1"/>
        <v>23</v>
      </c>
    </row>
    <row r="126" spans="1:18">
      <c r="A126" s="152">
        <v>125</v>
      </c>
      <c r="B126" s="17" t="s">
        <v>685</v>
      </c>
      <c r="C126" s="38" t="s">
        <v>3083</v>
      </c>
      <c r="D126" s="83" t="s">
        <v>3084</v>
      </c>
      <c r="E126" s="38" t="s">
        <v>467</v>
      </c>
      <c r="F126" s="38">
        <v>23</v>
      </c>
      <c r="G126" s="38" t="s">
        <v>241</v>
      </c>
      <c r="H126" s="38" t="s">
        <v>3174</v>
      </c>
      <c r="Q126" s="39" t="s">
        <v>467</v>
      </c>
      <c r="R126">
        <f t="shared" si="1"/>
        <v>23</v>
      </c>
    </row>
    <row r="127" spans="1:18">
      <c r="A127" s="152">
        <v>126</v>
      </c>
      <c r="B127" s="17" t="s">
        <v>686</v>
      </c>
      <c r="C127" s="38" t="s">
        <v>4524</v>
      </c>
      <c r="D127" s="83" t="s">
        <v>4525</v>
      </c>
      <c r="E127" s="38" t="s">
        <v>467</v>
      </c>
      <c r="F127" s="38">
        <v>23</v>
      </c>
      <c r="G127" s="38" t="s">
        <v>241</v>
      </c>
      <c r="H127" s="38" t="s">
        <v>3260</v>
      </c>
      <c r="Q127" s="39" t="s">
        <v>467</v>
      </c>
      <c r="R127">
        <f t="shared" si="1"/>
        <v>23</v>
      </c>
    </row>
    <row r="128" spans="1:18">
      <c r="A128" s="152">
        <v>127</v>
      </c>
      <c r="B128" s="17" t="s">
        <v>687</v>
      </c>
      <c r="C128" s="38" t="s">
        <v>3706</v>
      </c>
      <c r="D128" s="83" t="s">
        <v>3707</v>
      </c>
      <c r="E128" s="38" t="s">
        <v>467</v>
      </c>
      <c r="F128" s="38">
        <v>23</v>
      </c>
      <c r="G128" s="38" t="s">
        <v>241</v>
      </c>
      <c r="H128" s="38" t="s">
        <v>3175</v>
      </c>
      <c r="Q128" s="39" t="s">
        <v>467</v>
      </c>
      <c r="R128">
        <f t="shared" si="1"/>
        <v>23</v>
      </c>
    </row>
    <row r="129" spans="1:18">
      <c r="A129" s="152">
        <v>128</v>
      </c>
      <c r="B129" s="17" t="s">
        <v>688</v>
      </c>
      <c r="C129" s="38" t="s">
        <v>4526</v>
      </c>
      <c r="D129" s="83" t="s">
        <v>4527</v>
      </c>
      <c r="E129" s="38" t="s">
        <v>467</v>
      </c>
      <c r="F129" s="38">
        <v>23</v>
      </c>
      <c r="G129" s="38" t="s">
        <v>241</v>
      </c>
      <c r="H129" s="38" t="s">
        <v>3175</v>
      </c>
      <c r="Q129" s="39" t="s">
        <v>467</v>
      </c>
      <c r="R129">
        <f t="shared" si="1"/>
        <v>23</v>
      </c>
    </row>
    <row r="130" spans="1:18">
      <c r="A130" s="152">
        <v>129</v>
      </c>
      <c r="B130" s="17" t="s">
        <v>689</v>
      </c>
      <c r="C130" s="38" t="s">
        <v>3708</v>
      </c>
      <c r="D130" s="83" t="s">
        <v>3709</v>
      </c>
      <c r="E130" s="38" t="s">
        <v>467</v>
      </c>
      <c r="F130" s="38">
        <v>23</v>
      </c>
      <c r="G130" s="38" t="s">
        <v>241</v>
      </c>
      <c r="H130" s="38" t="s">
        <v>3175</v>
      </c>
      <c r="Q130" s="39" t="s">
        <v>467</v>
      </c>
      <c r="R130">
        <f t="shared" si="1"/>
        <v>23</v>
      </c>
    </row>
    <row r="131" spans="1:18">
      <c r="A131" s="152">
        <v>130</v>
      </c>
      <c r="B131" s="17" t="s">
        <v>690</v>
      </c>
      <c r="C131" s="38" t="s">
        <v>3710</v>
      </c>
      <c r="D131" s="83" t="s">
        <v>3711</v>
      </c>
      <c r="E131" s="38" t="s">
        <v>467</v>
      </c>
      <c r="F131" s="38">
        <v>23</v>
      </c>
      <c r="G131" s="38" t="s">
        <v>241</v>
      </c>
      <c r="H131" s="38" t="s">
        <v>3175</v>
      </c>
      <c r="Q131" s="39" t="s">
        <v>467</v>
      </c>
      <c r="R131">
        <f t="shared" ref="R131:R194" si="2">IF(Q131&gt;0,VLOOKUP(Q131,$N$2:$O$48,2,0),"")</f>
        <v>23</v>
      </c>
    </row>
    <row r="132" spans="1:18">
      <c r="A132" s="152">
        <v>131</v>
      </c>
      <c r="B132" s="17" t="s">
        <v>691</v>
      </c>
      <c r="C132" s="38" t="s">
        <v>3712</v>
      </c>
      <c r="D132" s="83" t="s">
        <v>3713</v>
      </c>
      <c r="E132" s="38" t="s">
        <v>467</v>
      </c>
      <c r="F132" s="38">
        <v>23</v>
      </c>
      <c r="G132" s="38" t="s">
        <v>241</v>
      </c>
      <c r="H132" s="38" t="s">
        <v>3175</v>
      </c>
      <c r="Q132" s="39" t="s">
        <v>467</v>
      </c>
      <c r="R132">
        <f t="shared" si="2"/>
        <v>23</v>
      </c>
    </row>
    <row r="133" spans="1:18">
      <c r="A133" s="152">
        <v>132</v>
      </c>
      <c r="B133" s="17" t="s">
        <v>692</v>
      </c>
      <c r="C133" s="38" t="s">
        <v>3714</v>
      </c>
      <c r="D133" s="83" t="s">
        <v>3715</v>
      </c>
      <c r="E133" s="38" t="s">
        <v>467</v>
      </c>
      <c r="F133" s="38">
        <v>23</v>
      </c>
      <c r="G133" s="38" t="s">
        <v>241</v>
      </c>
      <c r="H133" s="38" t="s">
        <v>3175</v>
      </c>
      <c r="Q133" s="39" t="s">
        <v>467</v>
      </c>
      <c r="R133">
        <f t="shared" si="2"/>
        <v>23</v>
      </c>
    </row>
    <row r="134" spans="1:18">
      <c r="A134" s="152">
        <v>133</v>
      </c>
      <c r="B134" s="17" t="s">
        <v>693</v>
      </c>
      <c r="C134" s="38" t="s">
        <v>3716</v>
      </c>
      <c r="D134" s="83" t="s">
        <v>3717</v>
      </c>
      <c r="E134" s="38" t="s">
        <v>467</v>
      </c>
      <c r="F134" s="38">
        <v>23</v>
      </c>
      <c r="G134" s="38" t="s">
        <v>241</v>
      </c>
      <c r="H134" s="38" t="s">
        <v>3175</v>
      </c>
      <c r="Q134" s="39" t="s">
        <v>467</v>
      </c>
      <c r="R134">
        <f t="shared" si="2"/>
        <v>23</v>
      </c>
    </row>
    <row r="135" spans="1:18">
      <c r="A135" s="152">
        <v>134</v>
      </c>
      <c r="B135" s="17" t="s">
        <v>694</v>
      </c>
      <c r="C135" s="38" t="s">
        <v>3718</v>
      </c>
      <c r="D135" s="83" t="s">
        <v>3719</v>
      </c>
      <c r="E135" s="38" t="s">
        <v>467</v>
      </c>
      <c r="F135" s="38">
        <v>23</v>
      </c>
      <c r="G135" s="38" t="s">
        <v>241</v>
      </c>
      <c r="H135" s="38" t="s">
        <v>3175</v>
      </c>
      <c r="Q135" s="39" t="s">
        <v>467</v>
      </c>
      <c r="R135">
        <f t="shared" si="2"/>
        <v>23</v>
      </c>
    </row>
    <row r="136" spans="1:18">
      <c r="A136" s="152">
        <v>135</v>
      </c>
      <c r="B136" s="17" t="s">
        <v>695</v>
      </c>
      <c r="C136" s="38" t="s">
        <v>3720</v>
      </c>
      <c r="D136" s="83" t="s">
        <v>3721</v>
      </c>
      <c r="E136" s="38" t="s">
        <v>467</v>
      </c>
      <c r="F136" s="38">
        <v>23</v>
      </c>
      <c r="G136" s="38" t="s">
        <v>241</v>
      </c>
      <c r="H136" s="38" t="s">
        <v>3175</v>
      </c>
      <c r="Q136" s="39" t="s">
        <v>467</v>
      </c>
      <c r="R136">
        <f t="shared" si="2"/>
        <v>23</v>
      </c>
    </row>
    <row r="137" spans="1:18">
      <c r="A137" s="152">
        <v>136</v>
      </c>
      <c r="B137" s="17" t="s">
        <v>696</v>
      </c>
      <c r="C137" s="38" t="s">
        <v>3722</v>
      </c>
      <c r="D137" s="83" t="s">
        <v>3723</v>
      </c>
      <c r="E137" s="38" t="s">
        <v>467</v>
      </c>
      <c r="F137" s="38">
        <v>23</v>
      </c>
      <c r="G137" s="38" t="s">
        <v>241</v>
      </c>
      <c r="H137" s="38" t="s">
        <v>3175</v>
      </c>
      <c r="Q137" s="39" t="s">
        <v>467</v>
      </c>
      <c r="R137">
        <f t="shared" si="2"/>
        <v>23</v>
      </c>
    </row>
    <row r="138" spans="1:18">
      <c r="A138" s="152">
        <v>137</v>
      </c>
      <c r="B138" s="17" t="s">
        <v>697</v>
      </c>
      <c r="C138" s="38" t="s">
        <v>3557</v>
      </c>
      <c r="D138" s="83" t="s">
        <v>3558</v>
      </c>
      <c r="E138" s="38" t="s">
        <v>467</v>
      </c>
      <c r="F138" s="38">
        <v>23</v>
      </c>
      <c r="G138" s="38" t="s">
        <v>241</v>
      </c>
      <c r="H138" s="38" t="s">
        <v>3175</v>
      </c>
      <c r="Q138" s="39" t="s">
        <v>467</v>
      </c>
      <c r="R138">
        <f t="shared" si="2"/>
        <v>23</v>
      </c>
    </row>
    <row r="139" spans="1:18">
      <c r="A139" s="152">
        <v>138</v>
      </c>
      <c r="B139" s="17" t="s">
        <v>698</v>
      </c>
      <c r="C139" s="38" t="s">
        <v>4528</v>
      </c>
      <c r="D139" s="83" t="s">
        <v>4529</v>
      </c>
      <c r="E139" s="38" t="s">
        <v>467</v>
      </c>
      <c r="F139" s="38">
        <v>23</v>
      </c>
      <c r="G139" s="38" t="s">
        <v>241</v>
      </c>
      <c r="H139" s="38" t="s">
        <v>3260</v>
      </c>
      <c r="Q139" s="39" t="s">
        <v>467</v>
      </c>
      <c r="R139">
        <f t="shared" si="2"/>
        <v>23</v>
      </c>
    </row>
    <row r="140" spans="1:18">
      <c r="A140" s="152">
        <v>139</v>
      </c>
      <c r="B140" s="17" t="s">
        <v>699</v>
      </c>
      <c r="C140" s="38" t="s">
        <v>4385</v>
      </c>
      <c r="D140" s="83" t="s">
        <v>4386</v>
      </c>
      <c r="E140" s="38" t="s">
        <v>664</v>
      </c>
      <c r="F140" s="38">
        <v>39</v>
      </c>
      <c r="G140" s="38" t="s">
        <v>241</v>
      </c>
      <c r="H140" s="38" t="s">
        <v>3260</v>
      </c>
      <c r="Q140" s="39" t="s">
        <v>664</v>
      </c>
      <c r="R140">
        <f t="shared" si="2"/>
        <v>39</v>
      </c>
    </row>
    <row r="141" spans="1:18">
      <c r="A141" s="152">
        <v>140</v>
      </c>
      <c r="B141" s="17" t="s">
        <v>700</v>
      </c>
      <c r="C141" s="38" t="s">
        <v>4387</v>
      </c>
      <c r="D141" s="83" t="s">
        <v>4388</v>
      </c>
      <c r="E141" s="38" t="s">
        <v>467</v>
      </c>
      <c r="F141" s="38">
        <v>23</v>
      </c>
      <c r="G141" s="38" t="s">
        <v>241</v>
      </c>
      <c r="H141" s="38" t="s">
        <v>3260</v>
      </c>
      <c r="Q141" s="39" t="s">
        <v>467</v>
      </c>
      <c r="R141">
        <f t="shared" si="2"/>
        <v>23</v>
      </c>
    </row>
    <row r="142" spans="1:18">
      <c r="A142" s="152">
        <v>141</v>
      </c>
      <c r="B142" s="17" t="s">
        <v>701</v>
      </c>
      <c r="C142" s="38" t="s">
        <v>4871</v>
      </c>
      <c r="D142" s="83" t="s">
        <v>4389</v>
      </c>
      <c r="E142" s="38" t="s">
        <v>467</v>
      </c>
      <c r="F142" s="38">
        <v>23</v>
      </c>
      <c r="G142" s="38" t="s">
        <v>241</v>
      </c>
      <c r="H142" s="38" t="s">
        <v>3260</v>
      </c>
      <c r="Q142" s="39" t="s">
        <v>467</v>
      </c>
      <c r="R142">
        <f t="shared" si="2"/>
        <v>23</v>
      </c>
    </row>
    <row r="143" spans="1:18">
      <c r="A143" s="152">
        <v>142</v>
      </c>
      <c r="B143" s="17" t="s">
        <v>702</v>
      </c>
      <c r="C143" s="38" t="s">
        <v>4390</v>
      </c>
      <c r="D143" s="83" t="s">
        <v>3131</v>
      </c>
      <c r="E143" s="38" t="s">
        <v>467</v>
      </c>
      <c r="F143" s="38">
        <v>23</v>
      </c>
      <c r="G143" s="38" t="s">
        <v>241</v>
      </c>
      <c r="H143" s="38" t="s">
        <v>3260</v>
      </c>
      <c r="Q143" s="39" t="s">
        <v>467</v>
      </c>
      <c r="R143">
        <f t="shared" si="2"/>
        <v>23</v>
      </c>
    </row>
    <row r="144" spans="1:18">
      <c r="A144" s="152">
        <v>143</v>
      </c>
      <c r="B144" s="17" t="s">
        <v>703</v>
      </c>
      <c r="C144" s="38" t="s">
        <v>4391</v>
      </c>
      <c r="D144" s="83" t="s">
        <v>4392</v>
      </c>
      <c r="E144" s="38" t="s">
        <v>467</v>
      </c>
      <c r="F144" s="38">
        <v>23</v>
      </c>
      <c r="G144" s="38" t="s">
        <v>241</v>
      </c>
      <c r="H144" s="38" t="s">
        <v>3260</v>
      </c>
      <c r="Q144" s="39" t="s">
        <v>467</v>
      </c>
      <c r="R144">
        <f t="shared" si="2"/>
        <v>23</v>
      </c>
    </row>
    <row r="145" spans="1:18">
      <c r="A145" s="152">
        <v>144</v>
      </c>
      <c r="B145" s="17" t="s">
        <v>704</v>
      </c>
      <c r="C145" s="38" t="s">
        <v>4393</v>
      </c>
      <c r="D145" s="83" t="s">
        <v>4394</v>
      </c>
      <c r="E145" s="38" t="s">
        <v>467</v>
      </c>
      <c r="F145" s="38">
        <v>23</v>
      </c>
      <c r="G145" s="38" t="s">
        <v>241</v>
      </c>
      <c r="H145" s="38" t="s">
        <v>3260</v>
      </c>
      <c r="Q145" s="39" t="s">
        <v>467</v>
      </c>
      <c r="R145">
        <f t="shared" si="2"/>
        <v>23</v>
      </c>
    </row>
    <row r="146" spans="1:18">
      <c r="A146" s="152">
        <v>145</v>
      </c>
      <c r="B146" s="17" t="s">
        <v>705</v>
      </c>
      <c r="C146" s="38" t="s">
        <v>4530</v>
      </c>
      <c r="D146" s="83" t="s">
        <v>4531</v>
      </c>
      <c r="E146" s="38" t="s">
        <v>467</v>
      </c>
      <c r="F146" s="38">
        <v>23</v>
      </c>
      <c r="G146" s="38" t="s">
        <v>241</v>
      </c>
      <c r="H146" s="38" t="s">
        <v>3260</v>
      </c>
      <c r="Q146" s="39" t="s">
        <v>467</v>
      </c>
      <c r="R146">
        <f t="shared" si="2"/>
        <v>23</v>
      </c>
    </row>
    <row r="147" spans="1:18">
      <c r="A147" s="152">
        <v>146</v>
      </c>
      <c r="B147" s="17" t="s">
        <v>706</v>
      </c>
      <c r="C147" s="38" t="s">
        <v>4099</v>
      </c>
      <c r="D147" s="83" t="s">
        <v>4100</v>
      </c>
      <c r="E147" s="38" t="s">
        <v>467</v>
      </c>
      <c r="F147" s="38">
        <v>23</v>
      </c>
      <c r="G147" s="38" t="s">
        <v>241</v>
      </c>
      <c r="H147" s="38" t="s">
        <v>3260</v>
      </c>
      <c r="Q147" s="39" t="s">
        <v>467</v>
      </c>
      <c r="R147">
        <f t="shared" si="2"/>
        <v>23</v>
      </c>
    </row>
    <row r="148" spans="1:18">
      <c r="A148" s="152">
        <v>147</v>
      </c>
      <c r="B148" s="17" t="s">
        <v>707</v>
      </c>
      <c r="C148" s="38" t="s">
        <v>4617</v>
      </c>
      <c r="D148" s="83" t="s">
        <v>4618</v>
      </c>
      <c r="E148" s="38" t="s">
        <v>467</v>
      </c>
      <c r="F148" s="38">
        <v>23</v>
      </c>
      <c r="G148" s="38" t="s">
        <v>241</v>
      </c>
      <c r="H148" s="38" t="s">
        <v>3260</v>
      </c>
      <c r="Q148" s="39" t="s">
        <v>467</v>
      </c>
      <c r="R148">
        <f t="shared" si="2"/>
        <v>23</v>
      </c>
    </row>
    <row r="149" spans="1:18">
      <c r="A149" s="152">
        <v>148</v>
      </c>
      <c r="B149" s="17" t="s">
        <v>708</v>
      </c>
      <c r="C149" s="38" t="s">
        <v>4532</v>
      </c>
      <c r="D149" s="83" t="s">
        <v>4533</v>
      </c>
      <c r="E149" s="38" t="s">
        <v>467</v>
      </c>
      <c r="F149" s="38">
        <v>23</v>
      </c>
      <c r="G149" s="38" t="s">
        <v>241</v>
      </c>
      <c r="H149" s="38" t="s">
        <v>3260</v>
      </c>
      <c r="Q149" s="39" t="s">
        <v>467</v>
      </c>
      <c r="R149">
        <f t="shared" si="2"/>
        <v>23</v>
      </c>
    </row>
    <row r="150" spans="1:18">
      <c r="A150" s="152">
        <v>149</v>
      </c>
      <c r="B150" s="17" t="s">
        <v>709</v>
      </c>
      <c r="C150" s="38" t="s">
        <v>4395</v>
      </c>
      <c r="D150" s="83" t="s">
        <v>4396</v>
      </c>
      <c r="E150" s="38" t="s">
        <v>467</v>
      </c>
      <c r="F150" s="38">
        <v>23</v>
      </c>
      <c r="G150" s="38" t="s">
        <v>241</v>
      </c>
      <c r="H150" s="38" t="s">
        <v>3260</v>
      </c>
      <c r="Q150" s="39" t="s">
        <v>467</v>
      </c>
      <c r="R150">
        <f t="shared" si="2"/>
        <v>23</v>
      </c>
    </row>
    <row r="151" spans="1:18">
      <c r="A151" s="152">
        <v>150</v>
      </c>
      <c r="B151" s="17" t="s">
        <v>710</v>
      </c>
      <c r="C151" s="38" t="s">
        <v>4872</v>
      </c>
      <c r="D151" s="83" t="s">
        <v>5374</v>
      </c>
      <c r="E151" s="38" t="s">
        <v>467</v>
      </c>
      <c r="F151" s="38">
        <v>23</v>
      </c>
      <c r="G151" s="38" t="s">
        <v>241</v>
      </c>
      <c r="H151" s="38" t="s">
        <v>3169</v>
      </c>
      <c r="Q151" s="39" t="s">
        <v>467</v>
      </c>
      <c r="R151">
        <f t="shared" si="2"/>
        <v>23</v>
      </c>
    </row>
    <row r="152" spans="1:18">
      <c r="A152" s="152">
        <v>151</v>
      </c>
      <c r="B152" s="17" t="s">
        <v>711</v>
      </c>
      <c r="C152" s="38" t="s">
        <v>2817</v>
      </c>
      <c r="D152" s="83" t="s">
        <v>2818</v>
      </c>
      <c r="E152" s="38" t="s">
        <v>467</v>
      </c>
      <c r="F152" s="38">
        <v>23</v>
      </c>
      <c r="G152" s="38" t="s">
        <v>250</v>
      </c>
      <c r="H152" s="38" t="s">
        <v>3174</v>
      </c>
      <c r="Q152" s="39" t="s">
        <v>467</v>
      </c>
      <c r="R152">
        <f t="shared" si="2"/>
        <v>23</v>
      </c>
    </row>
    <row r="153" spans="1:18">
      <c r="A153" s="152">
        <v>152</v>
      </c>
      <c r="B153" s="17" t="s">
        <v>712</v>
      </c>
      <c r="C153" s="38" t="s">
        <v>3559</v>
      </c>
      <c r="D153" s="83" t="s">
        <v>3560</v>
      </c>
      <c r="E153" s="38" t="s">
        <v>467</v>
      </c>
      <c r="F153" s="38">
        <v>23</v>
      </c>
      <c r="G153" s="38" t="s">
        <v>250</v>
      </c>
      <c r="H153" s="38" t="s">
        <v>3175</v>
      </c>
      <c r="Q153" s="39" t="s">
        <v>467</v>
      </c>
      <c r="R153">
        <f t="shared" si="2"/>
        <v>23</v>
      </c>
    </row>
    <row r="154" spans="1:18">
      <c r="A154" s="152">
        <v>153</v>
      </c>
      <c r="B154" s="17" t="s">
        <v>713</v>
      </c>
      <c r="C154" s="38" t="s">
        <v>3561</v>
      </c>
      <c r="D154" s="83" t="s">
        <v>3562</v>
      </c>
      <c r="E154" s="38" t="s">
        <v>467</v>
      </c>
      <c r="F154" s="38">
        <v>23</v>
      </c>
      <c r="G154" s="38" t="s">
        <v>250</v>
      </c>
      <c r="H154" s="38" t="s">
        <v>3175</v>
      </c>
      <c r="Q154" s="39" t="s">
        <v>467</v>
      </c>
      <c r="R154">
        <f t="shared" si="2"/>
        <v>23</v>
      </c>
    </row>
    <row r="155" spans="1:18">
      <c r="A155" s="152">
        <v>154</v>
      </c>
      <c r="B155" s="17" t="s">
        <v>714</v>
      </c>
      <c r="C155" s="38" t="s">
        <v>3563</v>
      </c>
      <c r="D155" s="83" t="s">
        <v>3564</v>
      </c>
      <c r="E155" s="38" t="s">
        <v>467</v>
      </c>
      <c r="F155" s="38">
        <v>23</v>
      </c>
      <c r="G155" s="38" t="s">
        <v>250</v>
      </c>
      <c r="H155" s="38" t="s">
        <v>3175</v>
      </c>
      <c r="Q155" s="39" t="s">
        <v>467</v>
      </c>
      <c r="R155">
        <f t="shared" si="2"/>
        <v>23</v>
      </c>
    </row>
    <row r="156" spans="1:18">
      <c r="A156" s="152">
        <v>155</v>
      </c>
      <c r="B156" s="17" t="s">
        <v>715</v>
      </c>
      <c r="C156" s="38" t="s">
        <v>3565</v>
      </c>
      <c r="D156" s="83" t="s">
        <v>3566</v>
      </c>
      <c r="E156" s="38" t="s">
        <v>467</v>
      </c>
      <c r="F156" s="38">
        <v>23</v>
      </c>
      <c r="G156" s="38" t="s">
        <v>250</v>
      </c>
      <c r="H156" s="38" t="s">
        <v>3175</v>
      </c>
      <c r="Q156" s="39" t="s">
        <v>467</v>
      </c>
      <c r="R156">
        <f t="shared" si="2"/>
        <v>23</v>
      </c>
    </row>
    <row r="157" spans="1:18">
      <c r="A157" s="152">
        <v>156</v>
      </c>
      <c r="B157" s="17" t="s">
        <v>716</v>
      </c>
      <c r="C157" s="38" t="s">
        <v>3567</v>
      </c>
      <c r="D157" s="83" t="s">
        <v>3568</v>
      </c>
      <c r="E157" s="38" t="s">
        <v>467</v>
      </c>
      <c r="F157" s="38">
        <v>23</v>
      </c>
      <c r="G157" s="38" t="s">
        <v>250</v>
      </c>
      <c r="H157" s="38" t="s">
        <v>3175</v>
      </c>
      <c r="Q157" s="39" t="s">
        <v>467</v>
      </c>
      <c r="R157">
        <f t="shared" si="2"/>
        <v>23</v>
      </c>
    </row>
    <row r="158" spans="1:18">
      <c r="A158" s="152">
        <v>157</v>
      </c>
      <c r="B158" s="17" t="s">
        <v>718</v>
      </c>
      <c r="C158" s="38" t="s">
        <v>3569</v>
      </c>
      <c r="D158" s="83" t="s">
        <v>3570</v>
      </c>
      <c r="E158" s="38" t="s">
        <v>467</v>
      </c>
      <c r="F158" s="38">
        <v>23</v>
      </c>
      <c r="G158" s="38" t="s">
        <v>250</v>
      </c>
      <c r="H158" s="38" t="s">
        <v>3175</v>
      </c>
      <c r="Q158" s="39" t="s">
        <v>467</v>
      </c>
      <c r="R158">
        <f t="shared" si="2"/>
        <v>23</v>
      </c>
    </row>
    <row r="159" spans="1:18">
      <c r="A159" s="152">
        <v>158</v>
      </c>
      <c r="B159" s="17" t="s">
        <v>719</v>
      </c>
      <c r="C159" s="38" t="s">
        <v>4107</v>
      </c>
      <c r="D159" s="83" t="s">
        <v>4108</v>
      </c>
      <c r="E159" s="38" t="s">
        <v>467</v>
      </c>
      <c r="F159" s="38">
        <v>23</v>
      </c>
      <c r="G159" s="38" t="s">
        <v>250</v>
      </c>
      <c r="H159" s="38" t="s">
        <v>3260</v>
      </c>
      <c r="Q159" s="39" t="s">
        <v>467</v>
      </c>
      <c r="R159">
        <f t="shared" si="2"/>
        <v>23</v>
      </c>
    </row>
    <row r="160" spans="1:18">
      <c r="A160" s="152">
        <v>159</v>
      </c>
      <c r="B160" s="17" t="s">
        <v>720</v>
      </c>
      <c r="C160" s="38" t="s">
        <v>4103</v>
      </c>
      <c r="D160" s="83" t="s">
        <v>4104</v>
      </c>
      <c r="E160" s="38" t="s">
        <v>467</v>
      </c>
      <c r="F160" s="38">
        <v>23</v>
      </c>
      <c r="G160" s="38" t="s">
        <v>250</v>
      </c>
      <c r="H160" s="38" t="s">
        <v>3260</v>
      </c>
      <c r="Q160" s="39" t="s">
        <v>467</v>
      </c>
      <c r="R160">
        <f t="shared" si="2"/>
        <v>23</v>
      </c>
    </row>
    <row r="161" spans="1:18">
      <c r="A161" s="152">
        <v>160</v>
      </c>
      <c r="B161" s="17" t="s">
        <v>722</v>
      </c>
      <c r="C161" s="38" t="s">
        <v>4101</v>
      </c>
      <c r="D161" s="83" t="s">
        <v>4102</v>
      </c>
      <c r="E161" s="38" t="s">
        <v>467</v>
      </c>
      <c r="F161" s="38">
        <v>23</v>
      </c>
      <c r="G161" s="38" t="s">
        <v>250</v>
      </c>
      <c r="H161" s="38" t="s">
        <v>3260</v>
      </c>
      <c r="Q161" s="39" t="s">
        <v>467</v>
      </c>
      <c r="R161">
        <f t="shared" si="2"/>
        <v>23</v>
      </c>
    </row>
    <row r="162" spans="1:18">
      <c r="A162" s="152">
        <v>161</v>
      </c>
      <c r="B162" s="17" t="s">
        <v>724</v>
      </c>
      <c r="C162" s="38" t="s">
        <v>4105</v>
      </c>
      <c r="D162" s="83" t="s">
        <v>4106</v>
      </c>
      <c r="E162" s="38" t="s">
        <v>467</v>
      </c>
      <c r="F162" s="38">
        <v>23</v>
      </c>
      <c r="G162" s="38" t="s">
        <v>250</v>
      </c>
      <c r="H162" s="38" t="s">
        <v>3260</v>
      </c>
      <c r="Q162" s="39" t="s">
        <v>467</v>
      </c>
      <c r="R162">
        <f t="shared" si="2"/>
        <v>23</v>
      </c>
    </row>
    <row r="163" spans="1:18">
      <c r="A163" s="152">
        <v>162</v>
      </c>
      <c r="B163" s="17" t="s">
        <v>726</v>
      </c>
      <c r="C163" s="38" t="s">
        <v>4873</v>
      </c>
      <c r="D163" s="83" t="s">
        <v>5375</v>
      </c>
      <c r="E163" s="38" t="s">
        <v>467</v>
      </c>
      <c r="F163" s="38">
        <v>23</v>
      </c>
      <c r="G163" s="38" t="s">
        <v>250</v>
      </c>
      <c r="H163" s="38" t="s">
        <v>3169</v>
      </c>
      <c r="Q163" s="39" t="s">
        <v>467</v>
      </c>
      <c r="R163">
        <f t="shared" si="2"/>
        <v>23</v>
      </c>
    </row>
    <row r="164" spans="1:18">
      <c r="A164" s="152">
        <v>163</v>
      </c>
      <c r="B164" s="17" t="s">
        <v>727</v>
      </c>
      <c r="C164" s="38" t="s">
        <v>4874</v>
      </c>
      <c r="D164" s="83" t="s">
        <v>5376</v>
      </c>
      <c r="E164" s="38" t="s">
        <v>467</v>
      </c>
      <c r="F164" s="38">
        <v>23</v>
      </c>
      <c r="G164" s="38" t="s">
        <v>250</v>
      </c>
      <c r="H164" s="38" t="s">
        <v>3169</v>
      </c>
      <c r="Q164" s="39" t="s">
        <v>467</v>
      </c>
      <c r="R164">
        <f t="shared" si="2"/>
        <v>23</v>
      </c>
    </row>
    <row r="165" spans="1:18">
      <c r="A165" s="152">
        <v>164</v>
      </c>
      <c r="B165" s="17" t="s">
        <v>728</v>
      </c>
      <c r="C165" s="38" t="s">
        <v>4875</v>
      </c>
      <c r="D165" s="83" t="s">
        <v>5377</v>
      </c>
      <c r="E165" s="38" t="s">
        <v>467</v>
      </c>
      <c r="F165" s="38">
        <v>23</v>
      </c>
      <c r="G165" s="38" t="s">
        <v>250</v>
      </c>
      <c r="H165" s="38" t="s">
        <v>3169</v>
      </c>
      <c r="Q165" s="39" t="s">
        <v>467</v>
      </c>
      <c r="R165">
        <f t="shared" si="2"/>
        <v>23</v>
      </c>
    </row>
    <row r="166" spans="1:18">
      <c r="A166" s="152">
        <v>165</v>
      </c>
      <c r="B166" s="17" t="s">
        <v>729</v>
      </c>
      <c r="C166" s="38" t="s">
        <v>4876</v>
      </c>
      <c r="D166" s="83" t="s">
        <v>5378</v>
      </c>
      <c r="E166" s="38" t="s">
        <v>467</v>
      </c>
      <c r="F166" s="38">
        <v>23</v>
      </c>
      <c r="G166" s="38" t="s">
        <v>250</v>
      </c>
      <c r="H166" s="38" t="s">
        <v>3169</v>
      </c>
      <c r="Q166" s="39" t="s">
        <v>467</v>
      </c>
      <c r="R166">
        <f t="shared" si="2"/>
        <v>23</v>
      </c>
    </row>
    <row r="167" spans="1:18">
      <c r="A167" s="152">
        <v>166</v>
      </c>
      <c r="B167" s="17" t="s">
        <v>730</v>
      </c>
      <c r="C167" s="38" t="s">
        <v>4877</v>
      </c>
      <c r="D167" s="83" t="s">
        <v>3089</v>
      </c>
      <c r="E167" s="38" t="s">
        <v>467</v>
      </c>
      <c r="F167" s="38">
        <v>23</v>
      </c>
      <c r="G167" s="38" t="s">
        <v>254</v>
      </c>
      <c r="H167" s="38" t="s">
        <v>3174</v>
      </c>
      <c r="Q167" s="39" t="s">
        <v>467</v>
      </c>
      <c r="R167">
        <f t="shared" si="2"/>
        <v>23</v>
      </c>
    </row>
    <row r="168" spans="1:18">
      <c r="A168" s="152">
        <v>167</v>
      </c>
      <c r="B168" s="17" t="s">
        <v>732</v>
      </c>
      <c r="C168" s="38" t="s">
        <v>3843</v>
      </c>
      <c r="D168" s="83" t="s">
        <v>3844</v>
      </c>
      <c r="E168" s="38" t="s">
        <v>467</v>
      </c>
      <c r="F168" s="38">
        <v>23</v>
      </c>
      <c r="G168" s="38" t="s">
        <v>254</v>
      </c>
      <c r="H168" s="38" t="s">
        <v>3175</v>
      </c>
      <c r="Q168" s="39" t="s">
        <v>467</v>
      </c>
      <c r="R168">
        <f t="shared" si="2"/>
        <v>23</v>
      </c>
    </row>
    <row r="169" spans="1:18">
      <c r="A169" s="152">
        <v>168</v>
      </c>
      <c r="B169" s="17" t="s">
        <v>733</v>
      </c>
      <c r="C169" s="38" t="s">
        <v>4354</v>
      </c>
      <c r="D169" s="83" t="s">
        <v>4355</v>
      </c>
      <c r="E169" s="38" t="s">
        <v>467</v>
      </c>
      <c r="F169" s="38">
        <v>23</v>
      </c>
      <c r="G169" s="38" t="s">
        <v>254</v>
      </c>
      <c r="H169" s="38" t="s">
        <v>3260</v>
      </c>
      <c r="Q169" s="39" t="s">
        <v>467</v>
      </c>
      <c r="R169">
        <f t="shared" si="2"/>
        <v>23</v>
      </c>
    </row>
    <row r="170" spans="1:18">
      <c r="A170" s="152">
        <v>169</v>
      </c>
      <c r="B170" s="17" t="s">
        <v>734</v>
      </c>
      <c r="C170" s="38" t="s">
        <v>4716</v>
      </c>
      <c r="D170" s="83" t="s">
        <v>4717</v>
      </c>
      <c r="E170" s="38" t="s">
        <v>467</v>
      </c>
      <c r="F170" s="38">
        <v>23</v>
      </c>
      <c r="G170" s="38" t="s">
        <v>254</v>
      </c>
      <c r="H170" s="38" t="s">
        <v>3260</v>
      </c>
      <c r="Q170" s="39" t="s">
        <v>467</v>
      </c>
      <c r="R170">
        <f t="shared" si="2"/>
        <v>23</v>
      </c>
    </row>
    <row r="171" spans="1:18">
      <c r="A171" s="152">
        <v>170</v>
      </c>
      <c r="B171" s="17" t="s">
        <v>735</v>
      </c>
      <c r="C171" s="38" t="s">
        <v>3845</v>
      </c>
      <c r="D171" s="83" t="s">
        <v>3846</v>
      </c>
      <c r="E171" s="38" t="s">
        <v>467</v>
      </c>
      <c r="F171" s="38">
        <v>23</v>
      </c>
      <c r="G171" s="38" t="s">
        <v>221</v>
      </c>
      <c r="H171" s="38" t="s">
        <v>3175</v>
      </c>
      <c r="Q171" s="39" t="s">
        <v>467</v>
      </c>
      <c r="R171">
        <f t="shared" si="2"/>
        <v>23</v>
      </c>
    </row>
    <row r="172" spans="1:18">
      <c r="A172" s="152">
        <v>171</v>
      </c>
      <c r="B172" s="17" t="s">
        <v>736</v>
      </c>
      <c r="C172" s="38" t="s">
        <v>3850</v>
      </c>
      <c r="D172" s="83" t="s">
        <v>3851</v>
      </c>
      <c r="E172" s="38" t="s">
        <v>467</v>
      </c>
      <c r="F172" s="38">
        <v>23</v>
      </c>
      <c r="G172" s="38" t="s">
        <v>221</v>
      </c>
      <c r="H172" s="38" t="s">
        <v>3175</v>
      </c>
      <c r="Q172" s="39" t="s">
        <v>467</v>
      </c>
      <c r="R172">
        <f t="shared" si="2"/>
        <v>23</v>
      </c>
    </row>
    <row r="173" spans="1:18">
      <c r="A173" s="152">
        <v>172</v>
      </c>
      <c r="B173" s="17" t="s">
        <v>737</v>
      </c>
      <c r="C173" s="38" t="s">
        <v>4878</v>
      </c>
      <c r="D173" s="83" t="s">
        <v>3852</v>
      </c>
      <c r="E173" s="38" t="s">
        <v>467</v>
      </c>
      <c r="F173" s="38">
        <v>23</v>
      </c>
      <c r="G173" s="38" t="s">
        <v>221</v>
      </c>
      <c r="H173" s="38" t="s">
        <v>3175</v>
      </c>
      <c r="Q173" s="39" t="s">
        <v>467</v>
      </c>
      <c r="R173">
        <f t="shared" si="2"/>
        <v>23</v>
      </c>
    </row>
    <row r="174" spans="1:18">
      <c r="A174" s="152">
        <v>173</v>
      </c>
      <c r="B174" s="17" t="s">
        <v>738</v>
      </c>
      <c r="C174" s="38" t="s">
        <v>4879</v>
      </c>
      <c r="D174" s="83" t="s">
        <v>4758</v>
      </c>
      <c r="E174" s="38" t="s">
        <v>467</v>
      </c>
      <c r="F174" s="38">
        <v>23</v>
      </c>
      <c r="G174" s="38" t="s">
        <v>221</v>
      </c>
      <c r="H174" s="38" t="s">
        <v>3260</v>
      </c>
      <c r="Q174" s="39" t="s">
        <v>467</v>
      </c>
      <c r="R174">
        <f t="shared" si="2"/>
        <v>23</v>
      </c>
    </row>
    <row r="175" spans="1:18">
      <c r="A175" s="152">
        <v>174</v>
      </c>
      <c r="B175" s="17" t="s">
        <v>739</v>
      </c>
      <c r="C175" s="38" t="s">
        <v>4752</v>
      </c>
      <c r="D175" s="83" t="s">
        <v>4753</v>
      </c>
      <c r="E175" s="38" t="s">
        <v>467</v>
      </c>
      <c r="F175" s="38">
        <v>23</v>
      </c>
      <c r="G175" s="38" t="s">
        <v>221</v>
      </c>
      <c r="H175" s="38" t="s">
        <v>3260</v>
      </c>
      <c r="Q175" s="39" t="s">
        <v>467</v>
      </c>
      <c r="R175">
        <f t="shared" si="2"/>
        <v>23</v>
      </c>
    </row>
    <row r="176" spans="1:18">
      <c r="A176" s="152">
        <v>175</v>
      </c>
      <c r="B176" s="17" t="s">
        <v>741</v>
      </c>
      <c r="C176" s="38" t="s">
        <v>4756</v>
      </c>
      <c r="D176" s="83" t="s">
        <v>4757</v>
      </c>
      <c r="E176" s="38" t="s">
        <v>467</v>
      </c>
      <c r="F176" s="38">
        <v>23</v>
      </c>
      <c r="G176" s="38" t="s">
        <v>221</v>
      </c>
      <c r="H176" s="38" t="s">
        <v>3260</v>
      </c>
      <c r="Q176" s="39" t="s">
        <v>467</v>
      </c>
      <c r="R176">
        <f t="shared" si="2"/>
        <v>23</v>
      </c>
    </row>
    <row r="177" spans="1:18">
      <c r="A177" s="152">
        <v>176</v>
      </c>
      <c r="B177" s="17" t="s">
        <v>742</v>
      </c>
      <c r="C177" s="38" t="s">
        <v>4880</v>
      </c>
      <c r="D177" s="83" t="s">
        <v>5379</v>
      </c>
      <c r="E177" s="38" t="s">
        <v>510</v>
      </c>
      <c r="F177" s="38">
        <v>22</v>
      </c>
      <c r="G177" s="38" t="s">
        <v>221</v>
      </c>
      <c r="H177" s="38" t="s">
        <v>3260</v>
      </c>
      <c r="Q177" s="39" t="s">
        <v>510</v>
      </c>
      <c r="R177">
        <f t="shared" si="2"/>
        <v>22</v>
      </c>
    </row>
    <row r="178" spans="1:18">
      <c r="A178" s="152">
        <v>177</v>
      </c>
      <c r="B178" s="17" t="s">
        <v>744</v>
      </c>
      <c r="C178" s="38" t="s">
        <v>4881</v>
      </c>
      <c r="D178" s="83" t="s">
        <v>5380</v>
      </c>
      <c r="E178" s="38" t="s">
        <v>467</v>
      </c>
      <c r="F178" s="38">
        <v>23</v>
      </c>
      <c r="G178" s="38" t="s">
        <v>221</v>
      </c>
      <c r="H178" s="38" t="s">
        <v>3260</v>
      </c>
      <c r="Q178" s="39" t="s">
        <v>467</v>
      </c>
      <c r="R178">
        <f t="shared" si="2"/>
        <v>23</v>
      </c>
    </row>
    <row r="179" spans="1:18">
      <c r="A179" s="152">
        <v>178</v>
      </c>
      <c r="B179" s="17" t="s">
        <v>745</v>
      </c>
      <c r="C179" s="38" t="s">
        <v>3853</v>
      </c>
      <c r="D179" s="83" t="s">
        <v>3854</v>
      </c>
      <c r="E179" s="38" t="s">
        <v>467</v>
      </c>
      <c r="F179" s="38">
        <v>23</v>
      </c>
      <c r="G179" s="38" t="s">
        <v>221</v>
      </c>
      <c r="H179" s="38" t="s">
        <v>3175</v>
      </c>
      <c r="Q179" s="39" t="s">
        <v>467</v>
      </c>
      <c r="R179">
        <f t="shared" si="2"/>
        <v>23</v>
      </c>
    </row>
    <row r="180" spans="1:18">
      <c r="A180" s="152">
        <v>179</v>
      </c>
      <c r="B180" s="17" t="s">
        <v>746</v>
      </c>
      <c r="C180" s="38" t="s">
        <v>3855</v>
      </c>
      <c r="D180" s="83" t="s">
        <v>1166</v>
      </c>
      <c r="E180" s="38" t="s">
        <v>467</v>
      </c>
      <c r="F180" s="38">
        <v>23</v>
      </c>
      <c r="G180" s="38" t="s">
        <v>221</v>
      </c>
      <c r="H180" s="38" t="s">
        <v>3175</v>
      </c>
      <c r="Q180" s="39" t="s">
        <v>467</v>
      </c>
      <c r="R180">
        <f t="shared" si="2"/>
        <v>23</v>
      </c>
    </row>
    <row r="181" spans="1:18">
      <c r="A181" s="152">
        <v>180</v>
      </c>
      <c r="B181" s="17" t="s">
        <v>747</v>
      </c>
      <c r="C181" s="38" t="s">
        <v>4882</v>
      </c>
      <c r="D181" s="83" t="s">
        <v>5381</v>
      </c>
      <c r="E181" s="38" t="s">
        <v>467</v>
      </c>
      <c r="F181" s="38">
        <v>23</v>
      </c>
      <c r="G181" s="38" t="s">
        <v>221</v>
      </c>
      <c r="H181" s="38" t="s">
        <v>3260</v>
      </c>
      <c r="Q181" s="39" t="s">
        <v>467</v>
      </c>
      <c r="R181">
        <f t="shared" si="2"/>
        <v>23</v>
      </c>
    </row>
    <row r="182" spans="1:18">
      <c r="A182" s="152">
        <v>181</v>
      </c>
      <c r="B182" s="17" t="s">
        <v>748</v>
      </c>
      <c r="C182" s="38" t="s">
        <v>4754</v>
      </c>
      <c r="D182" s="83" t="s">
        <v>4755</v>
      </c>
      <c r="E182" s="38" t="s">
        <v>467</v>
      </c>
      <c r="F182" s="38">
        <v>23</v>
      </c>
      <c r="G182" s="38" t="s">
        <v>221</v>
      </c>
      <c r="H182" s="38" t="s">
        <v>3260</v>
      </c>
      <c r="Q182" s="39" t="s">
        <v>467</v>
      </c>
      <c r="R182">
        <f t="shared" si="2"/>
        <v>23</v>
      </c>
    </row>
    <row r="183" spans="1:18">
      <c r="A183" s="152">
        <v>182</v>
      </c>
      <c r="B183" s="17" t="s">
        <v>749</v>
      </c>
      <c r="C183" s="38" t="s">
        <v>4883</v>
      </c>
      <c r="D183" s="83" t="s">
        <v>5382</v>
      </c>
      <c r="E183" s="38" t="s">
        <v>467</v>
      </c>
      <c r="F183" s="38">
        <v>23</v>
      </c>
      <c r="G183" s="38" t="s">
        <v>221</v>
      </c>
      <c r="H183" s="38" t="s">
        <v>3260</v>
      </c>
      <c r="Q183" s="39" t="s">
        <v>467</v>
      </c>
      <c r="R183">
        <f t="shared" si="2"/>
        <v>23</v>
      </c>
    </row>
    <row r="184" spans="1:18">
      <c r="A184" s="152">
        <v>183</v>
      </c>
      <c r="B184" s="17" t="s">
        <v>750</v>
      </c>
      <c r="C184" s="38" t="s">
        <v>2958</v>
      </c>
      <c r="D184" s="83" t="s">
        <v>2959</v>
      </c>
      <c r="E184" s="38" t="s">
        <v>497</v>
      </c>
      <c r="F184" s="38">
        <v>24</v>
      </c>
      <c r="G184" s="38" t="s">
        <v>221</v>
      </c>
      <c r="H184" s="38" t="s">
        <v>3174</v>
      </c>
      <c r="Q184" s="39" t="s">
        <v>497</v>
      </c>
      <c r="R184">
        <f t="shared" si="2"/>
        <v>24</v>
      </c>
    </row>
    <row r="185" spans="1:18">
      <c r="A185" s="152">
        <v>184</v>
      </c>
      <c r="B185" s="17" t="s">
        <v>751</v>
      </c>
      <c r="C185" s="38" t="s">
        <v>4480</v>
      </c>
      <c r="D185" s="83" t="s">
        <v>4481</v>
      </c>
      <c r="E185" s="38" t="s">
        <v>528</v>
      </c>
      <c r="F185" s="38">
        <v>21</v>
      </c>
      <c r="G185" s="38" t="s">
        <v>221</v>
      </c>
      <c r="H185" s="38" t="s">
        <v>3260</v>
      </c>
      <c r="Q185" s="39" t="s">
        <v>528</v>
      </c>
      <c r="R185">
        <f t="shared" si="2"/>
        <v>21</v>
      </c>
    </row>
    <row r="186" spans="1:18">
      <c r="A186" s="152">
        <v>185</v>
      </c>
      <c r="B186" s="17" t="s">
        <v>753</v>
      </c>
      <c r="C186" s="38" t="s">
        <v>4884</v>
      </c>
      <c r="D186" s="83" t="s">
        <v>5383</v>
      </c>
      <c r="E186" s="38" t="s">
        <v>467</v>
      </c>
      <c r="F186" s="38">
        <v>23</v>
      </c>
      <c r="G186" s="38" t="s">
        <v>221</v>
      </c>
      <c r="H186" s="38" t="s">
        <v>3260</v>
      </c>
      <c r="Q186" s="39" t="s">
        <v>467</v>
      </c>
      <c r="R186">
        <f t="shared" si="2"/>
        <v>23</v>
      </c>
    </row>
    <row r="187" spans="1:18">
      <c r="A187" s="152">
        <v>186</v>
      </c>
      <c r="B187" s="17" t="s">
        <v>754</v>
      </c>
      <c r="C187" s="38" t="s">
        <v>4885</v>
      </c>
      <c r="D187" s="83" t="s">
        <v>4479</v>
      </c>
      <c r="E187" s="38" t="s">
        <v>528</v>
      </c>
      <c r="F187" s="38">
        <v>21</v>
      </c>
      <c r="G187" s="38" t="s">
        <v>221</v>
      </c>
      <c r="H187" s="38" t="s">
        <v>3260</v>
      </c>
      <c r="Q187" s="39" t="s">
        <v>528</v>
      </c>
      <c r="R187">
        <f t="shared" si="2"/>
        <v>21</v>
      </c>
    </row>
    <row r="188" spans="1:18">
      <c r="A188" s="152">
        <v>187</v>
      </c>
      <c r="B188" s="17" t="s">
        <v>755</v>
      </c>
      <c r="C188" s="38" t="s">
        <v>4886</v>
      </c>
      <c r="D188" s="83" t="s">
        <v>5384</v>
      </c>
      <c r="E188" s="38" t="s">
        <v>467</v>
      </c>
      <c r="F188" s="38">
        <v>23</v>
      </c>
      <c r="G188" s="38" t="s">
        <v>221</v>
      </c>
      <c r="H188" s="38" t="s">
        <v>3260</v>
      </c>
      <c r="Q188" s="39" t="s">
        <v>467</v>
      </c>
      <c r="R188">
        <f t="shared" si="2"/>
        <v>23</v>
      </c>
    </row>
    <row r="189" spans="1:18">
      <c r="A189" s="152">
        <v>188</v>
      </c>
      <c r="B189" s="17" t="s">
        <v>756</v>
      </c>
      <c r="C189" s="38" t="s">
        <v>4887</v>
      </c>
      <c r="D189" s="83" t="s">
        <v>3849</v>
      </c>
      <c r="E189" s="38" t="s">
        <v>467</v>
      </c>
      <c r="F189" s="38">
        <v>23</v>
      </c>
      <c r="G189" s="38" t="s">
        <v>221</v>
      </c>
      <c r="H189" s="38" t="s">
        <v>3175</v>
      </c>
      <c r="Q189" s="39" t="s">
        <v>467</v>
      </c>
      <c r="R189">
        <f t="shared" si="2"/>
        <v>23</v>
      </c>
    </row>
    <row r="190" spans="1:18">
      <c r="A190" s="152">
        <v>189</v>
      </c>
      <c r="B190" s="17" t="s">
        <v>757</v>
      </c>
      <c r="C190" s="38" t="s">
        <v>3090</v>
      </c>
      <c r="D190" s="83" t="s">
        <v>3091</v>
      </c>
      <c r="E190" s="38" t="s">
        <v>467</v>
      </c>
      <c r="F190" s="38">
        <v>23</v>
      </c>
      <c r="G190" s="38" t="s">
        <v>221</v>
      </c>
      <c r="H190" s="38" t="s">
        <v>3174</v>
      </c>
      <c r="Q190" s="39" t="s">
        <v>467</v>
      </c>
      <c r="R190">
        <f t="shared" si="2"/>
        <v>23</v>
      </c>
    </row>
    <row r="191" spans="1:18">
      <c r="A191" s="152">
        <v>190</v>
      </c>
      <c r="B191" s="17" t="s">
        <v>758</v>
      </c>
      <c r="C191" s="38" t="s">
        <v>4888</v>
      </c>
      <c r="D191" s="83" t="s">
        <v>5385</v>
      </c>
      <c r="E191" s="38" t="s">
        <v>467</v>
      </c>
      <c r="F191" s="38">
        <v>23</v>
      </c>
      <c r="G191" s="38" t="s">
        <v>221</v>
      </c>
      <c r="H191" s="38" t="s">
        <v>3260</v>
      </c>
      <c r="Q191" s="39" t="s">
        <v>467</v>
      </c>
      <c r="R191">
        <f t="shared" si="2"/>
        <v>23</v>
      </c>
    </row>
    <row r="192" spans="1:18">
      <c r="A192" s="152">
        <v>191</v>
      </c>
      <c r="B192" s="17" t="s">
        <v>759</v>
      </c>
      <c r="C192" s="38" t="s">
        <v>3847</v>
      </c>
      <c r="D192" s="83" t="s">
        <v>3848</v>
      </c>
      <c r="E192" s="38" t="s">
        <v>467</v>
      </c>
      <c r="F192" s="38">
        <v>23</v>
      </c>
      <c r="G192" s="38" t="s">
        <v>221</v>
      </c>
      <c r="H192" s="38" t="s">
        <v>3175</v>
      </c>
      <c r="Q192" s="39" t="s">
        <v>467</v>
      </c>
      <c r="R192">
        <f t="shared" si="2"/>
        <v>23</v>
      </c>
    </row>
    <row r="193" spans="1:18">
      <c r="A193" s="152">
        <v>192</v>
      </c>
      <c r="B193" s="17" t="s">
        <v>760</v>
      </c>
      <c r="C193" s="38" t="s">
        <v>2884</v>
      </c>
      <c r="D193" s="83" t="s">
        <v>2885</v>
      </c>
      <c r="E193" s="38" t="s">
        <v>573</v>
      </c>
      <c r="F193" s="38">
        <v>18</v>
      </c>
      <c r="G193" s="38" t="s">
        <v>3554</v>
      </c>
      <c r="H193" s="38" t="s">
        <v>3174</v>
      </c>
      <c r="Q193" s="39" t="s">
        <v>573</v>
      </c>
      <c r="R193">
        <f t="shared" si="2"/>
        <v>18</v>
      </c>
    </row>
    <row r="194" spans="1:18">
      <c r="A194" s="152">
        <v>193</v>
      </c>
      <c r="B194" s="17" t="s">
        <v>762</v>
      </c>
      <c r="C194" s="38" t="s">
        <v>2886</v>
      </c>
      <c r="D194" s="83" t="s">
        <v>2887</v>
      </c>
      <c r="E194" s="38" t="s">
        <v>603</v>
      </c>
      <c r="F194" s="38">
        <v>33</v>
      </c>
      <c r="G194" s="38" t="s">
        <v>3554</v>
      </c>
      <c r="H194" s="38" t="s">
        <v>3174</v>
      </c>
      <c r="Q194" s="39" t="s">
        <v>603</v>
      </c>
      <c r="R194">
        <f t="shared" si="2"/>
        <v>33</v>
      </c>
    </row>
    <row r="195" spans="1:18">
      <c r="A195" s="152">
        <v>194</v>
      </c>
      <c r="B195" s="17" t="s">
        <v>763</v>
      </c>
      <c r="C195" s="38" t="s">
        <v>2888</v>
      </c>
      <c r="D195" s="83" t="s">
        <v>2889</v>
      </c>
      <c r="E195" s="38" t="s">
        <v>912</v>
      </c>
      <c r="F195" s="38">
        <v>47</v>
      </c>
      <c r="G195" s="38" t="s">
        <v>3554</v>
      </c>
      <c r="H195" s="38" t="s">
        <v>3174</v>
      </c>
      <c r="Q195" s="39" t="s">
        <v>912</v>
      </c>
      <c r="R195">
        <f t="shared" ref="R195:R258" si="3">IF(Q195&gt;0,VLOOKUP(Q195,$N$2:$O$48,2,0),"")</f>
        <v>47</v>
      </c>
    </row>
    <row r="196" spans="1:18">
      <c r="A196" s="152">
        <v>195</v>
      </c>
      <c r="B196" s="17" t="s">
        <v>764</v>
      </c>
      <c r="C196" s="38" t="s">
        <v>2892</v>
      </c>
      <c r="D196" s="83" t="s">
        <v>4109</v>
      </c>
      <c r="E196" s="38" t="s">
        <v>661</v>
      </c>
      <c r="F196" s="38">
        <v>16</v>
      </c>
      <c r="G196" s="38" t="s">
        <v>3554</v>
      </c>
      <c r="H196" s="38" t="s">
        <v>3174</v>
      </c>
      <c r="Q196" s="39" t="s">
        <v>661</v>
      </c>
      <c r="R196">
        <f t="shared" si="3"/>
        <v>16</v>
      </c>
    </row>
    <row r="197" spans="1:18">
      <c r="A197" s="152">
        <v>196</v>
      </c>
      <c r="B197" s="17" t="s">
        <v>765</v>
      </c>
      <c r="C197" s="38" t="s">
        <v>2893</v>
      </c>
      <c r="D197" s="83" t="s">
        <v>2894</v>
      </c>
      <c r="E197" s="38" t="s">
        <v>473</v>
      </c>
      <c r="F197" s="38">
        <v>25</v>
      </c>
      <c r="G197" s="38" t="s">
        <v>3554</v>
      </c>
      <c r="H197" s="38" t="s">
        <v>3174</v>
      </c>
      <c r="Q197" s="39" t="s">
        <v>473</v>
      </c>
      <c r="R197">
        <f t="shared" si="3"/>
        <v>25</v>
      </c>
    </row>
    <row r="198" spans="1:18">
      <c r="A198" s="152">
        <v>197</v>
      </c>
      <c r="B198" s="17" t="s">
        <v>766</v>
      </c>
      <c r="C198" s="38" t="s">
        <v>2895</v>
      </c>
      <c r="D198" s="83" t="s">
        <v>2896</v>
      </c>
      <c r="E198" s="38" t="s">
        <v>725</v>
      </c>
      <c r="F198" s="38">
        <v>30</v>
      </c>
      <c r="G198" s="38" t="s">
        <v>3554</v>
      </c>
      <c r="H198" s="38" t="s">
        <v>3174</v>
      </c>
      <c r="Q198" s="39" t="s">
        <v>725</v>
      </c>
      <c r="R198">
        <f t="shared" si="3"/>
        <v>30</v>
      </c>
    </row>
    <row r="199" spans="1:18">
      <c r="A199" s="152">
        <v>198</v>
      </c>
      <c r="B199" s="17" t="s">
        <v>767</v>
      </c>
      <c r="C199" s="38" t="s">
        <v>3571</v>
      </c>
      <c r="D199" s="83" t="s">
        <v>3572</v>
      </c>
      <c r="E199" s="38" t="s">
        <v>528</v>
      </c>
      <c r="F199" s="38">
        <v>21</v>
      </c>
      <c r="G199" s="38" t="s">
        <v>3554</v>
      </c>
      <c r="H199" s="38" t="s">
        <v>3174</v>
      </c>
      <c r="Q199" s="39" t="s">
        <v>528</v>
      </c>
      <c r="R199">
        <f t="shared" si="3"/>
        <v>21</v>
      </c>
    </row>
    <row r="200" spans="1:18">
      <c r="A200" s="152">
        <v>199</v>
      </c>
      <c r="B200" s="17" t="s">
        <v>768</v>
      </c>
      <c r="C200" s="38" t="s">
        <v>3573</v>
      </c>
      <c r="D200" s="83" t="s">
        <v>2897</v>
      </c>
      <c r="E200" s="38" t="s">
        <v>467</v>
      </c>
      <c r="F200" s="38">
        <v>23</v>
      </c>
      <c r="G200" s="38" t="s">
        <v>3554</v>
      </c>
      <c r="H200" s="38" t="s">
        <v>3174</v>
      </c>
      <c r="Q200" s="39" t="s">
        <v>467</v>
      </c>
      <c r="R200">
        <f t="shared" si="3"/>
        <v>23</v>
      </c>
    </row>
    <row r="201" spans="1:18">
      <c r="A201" s="152">
        <v>200</v>
      </c>
      <c r="B201" s="17" t="s">
        <v>769</v>
      </c>
      <c r="C201" s="38" t="s">
        <v>2898</v>
      </c>
      <c r="D201" s="83" t="s">
        <v>2899</v>
      </c>
      <c r="E201" s="38" t="s">
        <v>497</v>
      </c>
      <c r="F201" s="38">
        <v>24</v>
      </c>
      <c r="G201" s="38" t="s">
        <v>3554</v>
      </c>
      <c r="H201" s="38" t="s">
        <v>3174</v>
      </c>
      <c r="Q201" s="39" t="s">
        <v>497</v>
      </c>
      <c r="R201">
        <f t="shared" si="3"/>
        <v>24</v>
      </c>
    </row>
    <row r="202" spans="1:18">
      <c r="A202" s="152">
        <v>201</v>
      </c>
      <c r="B202" s="17" t="s">
        <v>770</v>
      </c>
      <c r="C202" s="38" t="s">
        <v>2900</v>
      </c>
      <c r="D202" s="83" t="s">
        <v>2901</v>
      </c>
      <c r="E202" s="38" t="s">
        <v>725</v>
      </c>
      <c r="F202" s="38">
        <v>30</v>
      </c>
      <c r="G202" s="38" t="s">
        <v>3554</v>
      </c>
      <c r="H202" s="38" t="s">
        <v>3174</v>
      </c>
      <c r="Q202" s="39" t="s">
        <v>725</v>
      </c>
      <c r="R202">
        <f t="shared" si="3"/>
        <v>30</v>
      </c>
    </row>
    <row r="203" spans="1:18">
      <c r="A203" s="152">
        <v>202</v>
      </c>
      <c r="B203" s="17" t="s">
        <v>772</v>
      </c>
      <c r="C203" s="38" t="s">
        <v>2902</v>
      </c>
      <c r="D203" s="83" t="s">
        <v>2903</v>
      </c>
      <c r="E203" s="38" t="s">
        <v>473</v>
      </c>
      <c r="F203" s="38">
        <v>25</v>
      </c>
      <c r="G203" s="38" t="s">
        <v>3554</v>
      </c>
      <c r="H203" s="38" t="s">
        <v>3174</v>
      </c>
      <c r="Q203" s="39" t="s">
        <v>473</v>
      </c>
      <c r="R203">
        <f t="shared" si="3"/>
        <v>25</v>
      </c>
    </row>
    <row r="204" spans="1:18">
      <c r="A204" s="152">
        <v>203</v>
      </c>
      <c r="B204" s="17" t="s">
        <v>773</v>
      </c>
      <c r="C204" s="38" t="s">
        <v>2906</v>
      </c>
      <c r="D204" s="83" t="s">
        <v>2907</v>
      </c>
      <c r="E204" s="38" t="s">
        <v>528</v>
      </c>
      <c r="F204" s="38">
        <v>21</v>
      </c>
      <c r="G204" s="38" t="s">
        <v>3554</v>
      </c>
      <c r="H204" s="38" t="s">
        <v>3174</v>
      </c>
      <c r="Q204" s="39" t="s">
        <v>528</v>
      </c>
      <c r="R204">
        <f t="shared" si="3"/>
        <v>21</v>
      </c>
    </row>
    <row r="205" spans="1:18">
      <c r="A205" s="152">
        <v>204</v>
      </c>
      <c r="B205" s="17" t="s">
        <v>774</v>
      </c>
      <c r="C205" s="38" t="s">
        <v>2960</v>
      </c>
      <c r="D205" s="83" t="s">
        <v>2961</v>
      </c>
      <c r="E205" s="38" t="s">
        <v>661</v>
      </c>
      <c r="F205" s="38">
        <v>16</v>
      </c>
      <c r="G205" s="38" t="s">
        <v>3554</v>
      </c>
      <c r="H205" s="38" t="s">
        <v>3174</v>
      </c>
      <c r="Q205" s="39" t="s">
        <v>661</v>
      </c>
      <c r="R205">
        <f t="shared" si="3"/>
        <v>16</v>
      </c>
    </row>
    <row r="206" spans="1:18">
      <c r="A206" s="152">
        <v>205</v>
      </c>
      <c r="B206" s="17" t="s">
        <v>775</v>
      </c>
      <c r="C206" s="38" t="s">
        <v>4889</v>
      </c>
      <c r="D206" s="83" t="s">
        <v>3574</v>
      </c>
      <c r="E206" s="38" t="s">
        <v>467</v>
      </c>
      <c r="F206" s="38">
        <v>23</v>
      </c>
      <c r="G206" s="38" t="s">
        <v>3554</v>
      </c>
      <c r="H206" s="38" t="s">
        <v>3174</v>
      </c>
      <c r="Q206" s="39" t="s">
        <v>467</v>
      </c>
      <c r="R206">
        <f t="shared" si="3"/>
        <v>23</v>
      </c>
    </row>
    <row r="207" spans="1:18">
      <c r="A207" s="152">
        <v>206</v>
      </c>
      <c r="B207" s="17" t="s">
        <v>777</v>
      </c>
      <c r="C207" s="38" t="s">
        <v>2908</v>
      </c>
      <c r="D207" s="83" t="s">
        <v>2909</v>
      </c>
      <c r="E207" s="38" t="s">
        <v>528</v>
      </c>
      <c r="F207" s="38">
        <v>21</v>
      </c>
      <c r="G207" s="38" t="s">
        <v>3554</v>
      </c>
      <c r="H207" s="38" t="s">
        <v>3174</v>
      </c>
      <c r="Q207" s="39" t="s">
        <v>528</v>
      </c>
      <c r="R207">
        <f t="shared" si="3"/>
        <v>21</v>
      </c>
    </row>
    <row r="208" spans="1:18">
      <c r="A208" s="152">
        <v>207</v>
      </c>
      <c r="B208" s="17" t="s">
        <v>780</v>
      </c>
      <c r="C208" s="38" t="s">
        <v>2910</v>
      </c>
      <c r="D208" s="83" t="s">
        <v>2911</v>
      </c>
      <c r="E208" s="38" t="s">
        <v>528</v>
      </c>
      <c r="F208" s="38">
        <v>21</v>
      </c>
      <c r="G208" s="38" t="s">
        <v>3554</v>
      </c>
      <c r="H208" s="38" t="s">
        <v>3174</v>
      </c>
      <c r="Q208" s="39" t="s">
        <v>528</v>
      </c>
      <c r="R208">
        <f t="shared" si="3"/>
        <v>21</v>
      </c>
    </row>
    <row r="209" spans="1:18">
      <c r="A209" s="152">
        <v>208</v>
      </c>
      <c r="B209" s="17" t="s">
        <v>781</v>
      </c>
      <c r="C209" s="38" t="s">
        <v>2912</v>
      </c>
      <c r="D209" s="83" t="s">
        <v>2913</v>
      </c>
      <c r="E209" s="38" t="s">
        <v>876</v>
      </c>
      <c r="F209" s="38">
        <v>43</v>
      </c>
      <c r="G209" s="38" t="s">
        <v>3554</v>
      </c>
      <c r="H209" s="38" t="s">
        <v>3174</v>
      </c>
      <c r="Q209" s="39" t="s">
        <v>876</v>
      </c>
      <c r="R209">
        <f t="shared" si="3"/>
        <v>43</v>
      </c>
    </row>
    <row r="210" spans="1:18">
      <c r="A210" s="152">
        <v>209</v>
      </c>
      <c r="B210" s="17" t="s">
        <v>782</v>
      </c>
      <c r="C210" s="38" t="s">
        <v>2914</v>
      </c>
      <c r="D210" s="83" t="s">
        <v>2915</v>
      </c>
      <c r="E210" s="38" t="s">
        <v>528</v>
      </c>
      <c r="F210" s="38">
        <v>21</v>
      </c>
      <c r="G210" s="38" t="s">
        <v>3554</v>
      </c>
      <c r="H210" s="38" t="s">
        <v>3174</v>
      </c>
      <c r="Q210" s="39" t="s">
        <v>528</v>
      </c>
      <c r="R210">
        <f t="shared" si="3"/>
        <v>21</v>
      </c>
    </row>
    <row r="211" spans="1:18">
      <c r="A211" s="152">
        <v>210</v>
      </c>
      <c r="B211" s="17" t="s">
        <v>783</v>
      </c>
      <c r="C211" s="38" t="s">
        <v>4890</v>
      </c>
      <c r="D211" s="83" t="s">
        <v>2916</v>
      </c>
      <c r="E211" s="38" t="s">
        <v>528</v>
      </c>
      <c r="F211" s="38">
        <v>21</v>
      </c>
      <c r="G211" s="38" t="s">
        <v>3554</v>
      </c>
      <c r="H211" s="38" t="s">
        <v>3174</v>
      </c>
      <c r="Q211" s="39" t="s">
        <v>528</v>
      </c>
      <c r="R211">
        <f t="shared" si="3"/>
        <v>21</v>
      </c>
    </row>
    <row r="212" spans="1:18">
      <c r="A212" s="152">
        <v>211</v>
      </c>
      <c r="B212" s="17" t="s">
        <v>784</v>
      </c>
      <c r="C212" s="38" t="s">
        <v>3724</v>
      </c>
      <c r="D212" s="83" t="s">
        <v>3725</v>
      </c>
      <c r="E212" s="38" t="s">
        <v>528</v>
      </c>
      <c r="F212" s="38">
        <v>21</v>
      </c>
      <c r="G212" s="38" t="s">
        <v>3554</v>
      </c>
      <c r="H212" s="38" t="s">
        <v>3175</v>
      </c>
      <c r="Q212" s="39" t="s">
        <v>528</v>
      </c>
      <c r="R212">
        <f t="shared" si="3"/>
        <v>21</v>
      </c>
    </row>
    <row r="213" spans="1:18">
      <c r="A213" s="152">
        <v>212</v>
      </c>
      <c r="B213" s="17" t="s">
        <v>785</v>
      </c>
      <c r="C213" s="38" t="s">
        <v>3577</v>
      </c>
      <c r="D213" s="83" t="s">
        <v>3578</v>
      </c>
      <c r="E213" s="38" t="s">
        <v>497</v>
      </c>
      <c r="F213" s="38">
        <v>24</v>
      </c>
      <c r="G213" s="38" t="s">
        <v>3554</v>
      </c>
      <c r="H213" s="38" t="s">
        <v>3175</v>
      </c>
      <c r="Q213" s="39" t="s">
        <v>497</v>
      </c>
      <c r="R213">
        <f t="shared" si="3"/>
        <v>24</v>
      </c>
    </row>
    <row r="214" spans="1:18">
      <c r="A214" s="152">
        <v>213</v>
      </c>
      <c r="B214" s="17" t="s">
        <v>786</v>
      </c>
      <c r="C214" s="38" t="s">
        <v>3726</v>
      </c>
      <c r="D214" s="83" t="s">
        <v>3727</v>
      </c>
      <c r="E214" s="38" t="s">
        <v>528</v>
      </c>
      <c r="F214" s="38">
        <v>21</v>
      </c>
      <c r="G214" s="38" t="s">
        <v>3554</v>
      </c>
      <c r="H214" s="38" t="s">
        <v>3175</v>
      </c>
      <c r="Q214" s="39" t="s">
        <v>528</v>
      </c>
      <c r="R214">
        <f t="shared" si="3"/>
        <v>21</v>
      </c>
    </row>
    <row r="215" spans="1:18">
      <c r="A215" s="152">
        <v>214</v>
      </c>
      <c r="B215" s="17" t="s">
        <v>787</v>
      </c>
      <c r="C215" s="38" t="s">
        <v>3728</v>
      </c>
      <c r="D215" s="83" t="s">
        <v>3729</v>
      </c>
      <c r="E215" s="38" t="s">
        <v>528</v>
      </c>
      <c r="F215" s="38">
        <v>21</v>
      </c>
      <c r="G215" s="38" t="s">
        <v>3554</v>
      </c>
      <c r="H215" s="38" t="s">
        <v>3175</v>
      </c>
      <c r="Q215" s="39" t="s">
        <v>528</v>
      </c>
      <c r="R215">
        <f t="shared" si="3"/>
        <v>21</v>
      </c>
    </row>
    <row r="216" spans="1:18">
      <c r="A216" s="152">
        <v>215</v>
      </c>
      <c r="B216" s="17" t="s">
        <v>788</v>
      </c>
      <c r="C216" s="38" t="s">
        <v>3575</v>
      </c>
      <c r="D216" s="83" t="s">
        <v>3576</v>
      </c>
      <c r="E216" s="38" t="s">
        <v>600</v>
      </c>
      <c r="F216" s="38">
        <v>15</v>
      </c>
      <c r="G216" s="38" t="s">
        <v>3554</v>
      </c>
      <c r="H216" s="38" t="s">
        <v>3175</v>
      </c>
      <c r="Q216" s="39" t="s">
        <v>600</v>
      </c>
      <c r="R216">
        <f t="shared" si="3"/>
        <v>15</v>
      </c>
    </row>
    <row r="217" spans="1:18">
      <c r="A217" s="152">
        <v>216</v>
      </c>
      <c r="B217" s="17" t="s">
        <v>789</v>
      </c>
      <c r="C217" s="38" t="s">
        <v>3579</v>
      </c>
      <c r="D217" s="83" t="s">
        <v>3580</v>
      </c>
      <c r="E217" s="38" t="s">
        <v>497</v>
      </c>
      <c r="F217" s="38">
        <v>24</v>
      </c>
      <c r="G217" s="38" t="s">
        <v>3554</v>
      </c>
      <c r="H217" s="38" t="s">
        <v>3175</v>
      </c>
      <c r="Q217" s="39" t="s">
        <v>497</v>
      </c>
      <c r="R217">
        <f t="shared" si="3"/>
        <v>24</v>
      </c>
    </row>
    <row r="218" spans="1:18">
      <c r="A218" s="152">
        <v>217</v>
      </c>
      <c r="B218" s="17" t="s">
        <v>790</v>
      </c>
      <c r="C218" s="38" t="s">
        <v>3581</v>
      </c>
      <c r="D218" s="83" t="s">
        <v>3582</v>
      </c>
      <c r="E218" s="38" t="s">
        <v>528</v>
      </c>
      <c r="F218" s="38">
        <v>21</v>
      </c>
      <c r="G218" s="38" t="s">
        <v>3554</v>
      </c>
      <c r="H218" s="38" t="s">
        <v>3175</v>
      </c>
      <c r="Q218" s="39" t="s">
        <v>528</v>
      </c>
      <c r="R218">
        <f t="shared" si="3"/>
        <v>21</v>
      </c>
    </row>
    <row r="219" spans="1:18">
      <c r="A219" s="152">
        <v>218</v>
      </c>
      <c r="B219" s="17" t="s">
        <v>794</v>
      </c>
      <c r="C219" s="38" t="s">
        <v>3583</v>
      </c>
      <c r="D219" s="83" t="s">
        <v>3584</v>
      </c>
      <c r="E219" s="38" t="s">
        <v>528</v>
      </c>
      <c r="F219" s="38">
        <v>21</v>
      </c>
      <c r="G219" s="38" t="s">
        <v>3554</v>
      </c>
      <c r="H219" s="38" t="s">
        <v>3175</v>
      </c>
      <c r="Q219" s="39" t="s">
        <v>528</v>
      </c>
      <c r="R219">
        <f t="shared" si="3"/>
        <v>21</v>
      </c>
    </row>
    <row r="220" spans="1:18">
      <c r="A220" s="152">
        <v>219</v>
      </c>
      <c r="B220" s="17" t="s">
        <v>795</v>
      </c>
      <c r="C220" s="38" t="s">
        <v>3585</v>
      </c>
      <c r="D220" s="83" t="s">
        <v>3586</v>
      </c>
      <c r="E220" s="38" t="s">
        <v>497</v>
      </c>
      <c r="F220" s="38">
        <v>24</v>
      </c>
      <c r="G220" s="38" t="s">
        <v>3554</v>
      </c>
      <c r="H220" s="38" t="s">
        <v>3175</v>
      </c>
      <c r="Q220" s="39" t="s">
        <v>497</v>
      </c>
      <c r="R220">
        <f t="shared" si="3"/>
        <v>24</v>
      </c>
    </row>
    <row r="221" spans="1:18">
      <c r="A221" s="152">
        <v>220</v>
      </c>
      <c r="B221" s="17" t="s">
        <v>796</v>
      </c>
      <c r="C221" s="38" t="s">
        <v>3587</v>
      </c>
      <c r="D221" s="83" t="s">
        <v>3588</v>
      </c>
      <c r="E221" s="38" t="s">
        <v>723</v>
      </c>
      <c r="F221" s="38">
        <v>26</v>
      </c>
      <c r="G221" s="38" t="s">
        <v>3554</v>
      </c>
      <c r="H221" s="38" t="s">
        <v>3175</v>
      </c>
      <c r="Q221" s="39" t="s">
        <v>723</v>
      </c>
      <c r="R221">
        <f t="shared" si="3"/>
        <v>26</v>
      </c>
    </row>
    <row r="222" spans="1:18">
      <c r="A222" s="152">
        <v>221</v>
      </c>
      <c r="B222" s="17" t="s">
        <v>797</v>
      </c>
      <c r="C222" s="38" t="s">
        <v>3589</v>
      </c>
      <c r="D222" s="83" t="s">
        <v>3590</v>
      </c>
      <c r="E222" s="38" t="s">
        <v>467</v>
      </c>
      <c r="F222" s="38">
        <v>23</v>
      </c>
      <c r="G222" s="38" t="s">
        <v>3554</v>
      </c>
      <c r="H222" s="38" t="s">
        <v>3175</v>
      </c>
      <c r="Q222" s="39" t="s">
        <v>467</v>
      </c>
      <c r="R222">
        <f t="shared" si="3"/>
        <v>23</v>
      </c>
    </row>
    <row r="223" spans="1:18">
      <c r="A223" s="152">
        <v>222</v>
      </c>
      <c r="B223" s="17" t="s">
        <v>798</v>
      </c>
      <c r="C223" s="38" t="s">
        <v>3591</v>
      </c>
      <c r="D223" s="83" t="s">
        <v>3592</v>
      </c>
      <c r="E223" s="38" t="s">
        <v>510</v>
      </c>
      <c r="F223" s="38">
        <v>22</v>
      </c>
      <c r="G223" s="38" t="s">
        <v>3554</v>
      </c>
      <c r="H223" s="38" t="s">
        <v>3175</v>
      </c>
      <c r="Q223" s="39" t="s">
        <v>510</v>
      </c>
      <c r="R223">
        <f t="shared" si="3"/>
        <v>22</v>
      </c>
    </row>
    <row r="224" spans="1:18">
      <c r="A224" s="152">
        <v>223</v>
      </c>
      <c r="B224" s="17" t="s">
        <v>799</v>
      </c>
      <c r="C224" s="38" t="s">
        <v>3730</v>
      </c>
      <c r="D224" s="83" t="s">
        <v>3731</v>
      </c>
      <c r="E224" s="38" t="s">
        <v>497</v>
      </c>
      <c r="F224" s="38">
        <v>24</v>
      </c>
      <c r="G224" s="38" t="s">
        <v>3554</v>
      </c>
      <c r="H224" s="38" t="s">
        <v>3175</v>
      </c>
      <c r="Q224" s="39" t="s">
        <v>497</v>
      </c>
      <c r="R224">
        <f t="shared" si="3"/>
        <v>24</v>
      </c>
    </row>
    <row r="225" spans="1:18">
      <c r="A225" s="152">
        <v>224</v>
      </c>
      <c r="B225" s="17" t="s">
        <v>800</v>
      </c>
      <c r="C225" s="38" t="s">
        <v>3593</v>
      </c>
      <c r="D225" s="83" t="s">
        <v>3594</v>
      </c>
      <c r="E225" s="38" t="s">
        <v>467</v>
      </c>
      <c r="F225" s="38">
        <v>23</v>
      </c>
      <c r="G225" s="38" t="s">
        <v>3554</v>
      </c>
      <c r="H225" s="38" t="s">
        <v>3175</v>
      </c>
      <c r="Q225" s="39" t="s">
        <v>467</v>
      </c>
      <c r="R225">
        <f t="shared" si="3"/>
        <v>23</v>
      </c>
    </row>
    <row r="226" spans="1:18">
      <c r="A226" s="152">
        <v>225</v>
      </c>
      <c r="B226" s="17" t="s">
        <v>801</v>
      </c>
      <c r="C226" s="38" t="s">
        <v>3595</v>
      </c>
      <c r="D226" s="83" t="s">
        <v>3596</v>
      </c>
      <c r="E226" s="38" t="s">
        <v>497</v>
      </c>
      <c r="F226" s="38">
        <v>24</v>
      </c>
      <c r="G226" s="38" t="s">
        <v>3554</v>
      </c>
      <c r="H226" s="38" t="s">
        <v>3175</v>
      </c>
      <c r="Q226" s="39" t="s">
        <v>497</v>
      </c>
      <c r="R226">
        <f t="shared" si="3"/>
        <v>24</v>
      </c>
    </row>
    <row r="227" spans="1:18">
      <c r="A227" s="152">
        <v>226</v>
      </c>
      <c r="B227" s="17" t="s">
        <v>802</v>
      </c>
      <c r="C227" s="38" t="s">
        <v>3597</v>
      </c>
      <c r="D227" s="83" t="s">
        <v>3598</v>
      </c>
      <c r="E227" s="38" t="s">
        <v>528</v>
      </c>
      <c r="F227" s="38">
        <v>21</v>
      </c>
      <c r="G227" s="38" t="s">
        <v>3554</v>
      </c>
      <c r="H227" s="38" t="s">
        <v>3175</v>
      </c>
      <c r="Q227" s="39" t="s">
        <v>528</v>
      </c>
      <c r="R227">
        <f t="shared" si="3"/>
        <v>21</v>
      </c>
    </row>
    <row r="228" spans="1:18">
      <c r="A228" s="152">
        <v>227</v>
      </c>
      <c r="B228" s="17" t="s">
        <v>803</v>
      </c>
      <c r="C228" s="38" t="s">
        <v>3603</v>
      </c>
      <c r="D228" s="83" t="s">
        <v>3604</v>
      </c>
      <c r="E228" s="38" t="s">
        <v>981</v>
      </c>
      <c r="F228" s="38">
        <v>41</v>
      </c>
      <c r="G228" s="38" t="s">
        <v>3554</v>
      </c>
      <c r="H228" s="38" t="s">
        <v>3175</v>
      </c>
      <c r="Q228" s="39" t="s">
        <v>981</v>
      </c>
      <c r="R228">
        <f t="shared" si="3"/>
        <v>41</v>
      </c>
    </row>
    <row r="229" spans="1:18">
      <c r="A229" s="152">
        <v>228</v>
      </c>
      <c r="B229" s="17" t="s">
        <v>804</v>
      </c>
      <c r="C229" s="38" t="s">
        <v>3599</v>
      </c>
      <c r="D229" s="83" t="s">
        <v>3600</v>
      </c>
      <c r="E229" s="38" t="s">
        <v>528</v>
      </c>
      <c r="F229" s="38">
        <v>21</v>
      </c>
      <c r="G229" s="38" t="s">
        <v>3554</v>
      </c>
      <c r="H229" s="38" t="s">
        <v>3175</v>
      </c>
      <c r="Q229" s="39" t="s">
        <v>528</v>
      </c>
      <c r="R229">
        <f t="shared" si="3"/>
        <v>21</v>
      </c>
    </row>
    <row r="230" spans="1:18">
      <c r="A230" s="152">
        <v>229</v>
      </c>
      <c r="B230" s="17" t="s">
        <v>806</v>
      </c>
      <c r="C230" s="38" t="s">
        <v>3601</v>
      </c>
      <c r="D230" s="83" t="s">
        <v>3602</v>
      </c>
      <c r="E230" s="38" t="s">
        <v>573</v>
      </c>
      <c r="F230" s="38">
        <v>18</v>
      </c>
      <c r="G230" s="38" t="s">
        <v>3554</v>
      </c>
      <c r="H230" s="38" t="s">
        <v>3175</v>
      </c>
      <c r="Q230" s="39" t="s">
        <v>573</v>
      </c>
      <c r="R230">
        <f t="shared" si="3"/>
        <v>18</v>
      </c>
    </row>
    <row r="231" spans="1:18">
      <c r="A231" s="152">
        <v>230</v>
      </c>
      <c r="B231" s="17" t="s">
        <v>807</v>
      </c>
      <c r="C231" s="38" t="s">
        <v>4110</v>
      </c>
      <c r="D231" s="83" t="s">
        <v>3605</v>
      </c>
      <c r="E231" s="38" t="s">
        <v>600</v>
      </c>
      <c r="F231" s="38">
        <v>15</v>
      </c>
      <c r="G231" s="38" t="s">
        <v>3554</v>
      </c>
      <c r="H231" s="38" t="s">
        <v>3175</v>
      </c>
      <c r="Q231" s="39" t="s">
        <v>600</v>
      </c>
      <c r="R231">
        <f t="shared" si="3"/>
        <v>15</v>
      </c>
    </row>
    <row r="232" spans="1:18">
      <c r="A232" s="152">
        <v>231</v>
      </c>
      <c r="B232" s="17" t="s">
        <v>808</v>
      </c>
      <c r="C232" s="38" t="s">
        <v>4260</v>
      </c>
      <c r="D232" s="83" t="s">
        <v>4261</v>
      </c>
      <c r="E232" s="38" t="s">
        <v>467</v>
      </c>
      <c r="F232" s="38">
        <v>23</v>
      </c>
      <c r="G232" s="38" t="s">
        <v>3554</v>
      </c>
      <c r="H232" s="38" t="s">
        <v>3260</v>
      </c>
      <c r="Q232" s="39" t="s">
        <v>467</v>
      </c>
      <c r="R232">
        <f t="shared" si="3"/>
        <v>23</v>
      </c>
    </row>
    <row r="233" spans="1:18">
      <c r="A233" s="152">
        <v>232</v>
      </c>
      <c r="B233" s="17" t="s">
        <v>811</v>
      </c>
      <c r="C233" s="38" t="s">
        <v>4262</v>
      </c>
      <c r="D233" s="83" t="s">
        <v>4263</v>
      </c>
      <c r="E233" s="38" t="s">
        <v>497</v>
      </c>
      <c r="F233" s="38">
        <v>24</v>
      </c>
      <c r="G233" s="38" t="s">
        <v>3554</v>
      </c>
      <c r="H233" s="38" t="s">
        <v>3260</v>
      </c>
      <c r="Q233" s="39" t="s">
        <v>497</v>
      </c>
      <c r="R233">
        <f t="shared" si="3"/>
        <v>24</v>
      </c>
    </row>
    <row r="234" spans="1:18">
      <c r="A234" s="152">
        <v>233</v>
      </c>
      <c r="B234" s="17" t="s">
        <v>812</v>
      </c>
      <c r="C234" s="38" t="s">
        <v>4534</v>
      </c>
      <c r="D234" s="83" t="s">
        <v>4535</v>
      </c>
      <c r="E234" s="38" t="s">
        <v>723</v>
      </c>
      <c r="F234" s="38">
        <v>26</v>
      </c>
      <c r="G234" s="38" t="s">
        <v>3554</v>
      </c>
      <c r="H234" s="38" t="s">
        <v>3260</v>
      </c>
      <c r="Q234" s="39" t="s">
        <v>723</v>
      </c>
      <c r="R234">
        <f t="shared" si="3"/>
        <v>26</v>
      </c>
    </row>
    <row r="235" spans="1:18">
      <c r="A235" s="152">
        <v>234</v>
      </c>
      <c r="B235" s="17" t="s">
        <v>815</v>
      </c>
      <c r="C235" s="38" t="s">
        <v>4264</v>
      </c>
      <c r="D235" s="83" t="s">
        <v>4265</v>
      </c>
      <c r="E235" s="38" t="s">
        <v>528</v>
      </c>
      <c r="F235" s="38">
        <v>21</v>
      </c>
      <c r="G235" s="38" t="s">
        <v>3554</v>
      </c>
      <c r="H235" s="38" t="s">
        <v>3260</v>
      </c>
      <c r="Q235" s="39" t="s">
        <v>528</v>
      </c>
      <c r="R235">
        <f t="shared" si="3"/>
        <v>21</v>
      </c>
    </row>
    <row r="236" spans="1:18">
      <c r="A236" s="152">
        <v>235</v>
      </c>
      <c r="B236" s="17" t="s">
        <v>816</v>
      </c>
      <c r="C236" s="38" t="s">
        <v>4397</v>
      </c>
      <c r="D236" s="83" t="s">
        <v>4398</v>
      </c>
      <c r="E236" s="38" t="s">
        <v>86</v>
      </c>
      <c r="F236" s="38">
        <v>1</v>
      </c>
      <c r="G236" s="38" t="s">
        <v>3554</v>
      </c>
      <c r="H236" s="38" t="s">
        <v>3260</v>
      </c>
      <c r="Q236" s="39" t="s">
        <v>86</v>
      </c>
      <c r="R236">
        <f t="shared" si="3"/>
        <v>1</v>
      </c>
    </row>
    <row r="237" spans="1:18">
      <c r="A237" s="152">
        <v>236</v>
      </c>
      <c r="B237" s="17" t="s">
        <v>819</v>
      </c>
      <c r="C237" s="38" t="s">
        <v>4266</v>
      </c>
      <c r="D237" s="83" t="s">
        <v>4267</v>
      </c>
      <c r="E237" s="38" t="s">
        <v>528</v>
      </c>
      <c r="F237" s="38">
        <v>21</v>
      </c>
      <c r="G237" s="38" t="s">
        <v>3554</v>
      </c>
      <c r="H237" s="38" t="s">
        <v>3260</v>
      </c>
      <c r="Q237" s="39" t="s">
        <v>528</v>
      </c>
      <c r="R237">
        <f t="shared" si="3"/>
        <v>21</v>
      </c>
    </row>
    <row r="238" spans="1:18">
      <c r="A238" s="152">
        <v>237</v>
      </c>
      <c r="B238" s="17" t="s">
        <v>822</v>
      </c>
      <c r="C238" s="38" t="s">
        <v>4536</v>
      </c>
      <c r="D238" s="83" t="s">
        <v>4537</v>
      </c>
      <c r="E238" s="38" t="s">
        <v>740</v>
      </c>
      <c r="F238" s="38">
        <v>27</v>
      </c>
      <c r="G238" s="38" t="s">
        <v>3554</v>
      </c>
      <c r="H238" s="38" t="s">
        <v>3260</v>
      </c>
      <c r="Q238" s="39" t="s">
        <v>740</v>
      </c>
      <c r="R238">
        <f t="shared" si="3"/>
        <v>27</v>
      </c>
    </row>
    <row r="239" spans="1:18">
      <c r="A239" s="152">
        <v>238</v>
      </c>
      <c r="B239" s="17" t="s">
        <v>823</v>
      </c>
      <c r="C239" s="38" t="s">
        <v>4268</v>
      </c>
      <c r="D239" s="83" t="s">
        <v>4269</v>
      </c>
      <c r="E239" s="38" t="s">
        <v>528</v>
      </c>
      <c r="F239" s="38">
        <v>21</v>
      </c>
      <c r="G239" s="38" t="s">
        <v>3554</v>
      </c>
      <c r="H239" s="38" t="s">
        <v>3260</v>
      </c>
      <c r="Q239" s="39" t="s">
        <v>528</v>
      </c>
      <c r="R239">
        <f t="shared" si="3"/>
        <v>21</v>
      </c>
    </row>
    <row r="240" spans="1:18">
      <c r="A240" s="152">
        <v>239</v>
      </c>
      <c r="B240" s="17" t="s">
        <v>824</v>
      </c>
      <c r="C240" s="38" t="s">
        <v>4270</v>
      </c>
      <c r="D240" s="83" t="s">
        <v>4271</v>
      </c>
      <c r="E240" s="38" t="s">
        <v>528</v>
      </c>
      <c r="F240" s="38">
        <v>21</v>
      </c>
      <c r="G240" s="38" t="s">
        <v>3554</v>
      </c>
      <c r="H240" s="38" t="s">
        <v>3260</v>
      </c>
      <c r="Q240" s="39" t="s">
        <v>528</v>
      </c>
      <c r="R240">
        <f t="shared" si="3"/>
        <v>21</v>
      </c>
    </row>
    <row r="241" spans="1:18">
      <c r="A241" s="152">
        <v>240</v>
      </c>
      <c r="B241" s="17" t="s">
        <v>825</v>
      </c>
      <c r="C241" s="38" t="s">
        <v>4272</v>
      </c>
      <c r="D241" s="83" t="s">
        <v>4273</v>
      </c>
      <c r="E241" s="38" t="s">
        <v>467</v>
      </c>
      <c r="F241" s="38">
        <v>23</v>
      </c>
      <c r="G241" s="38" t="s">
        <v>3554</v>
      </c>
      <c r="H241" s="38" t="s">
        <v>3260</v>
      </c>
      <c r="Q241" s="39" t="s">
        <v>467</v>
      </c>
      <c r="R241">
        <f t="shared" si="3"/>
        <v>23</v>
      </c>
    </row>
    <row r="242" spans="1:18">
      <c r="A242" s="152">
        <v>241</v>
      </c>
      <c r="B242" s="17" t="s">
        <v>826</v>
      </c>
      <c r="C242" s="38" t="s">
        <v>4538</v>
      </c>
      <c r="D242" s="83" t="s">
        <v>4539</v>
      </c>
      <c r="E242" s="38" t="s">
        <v>467</v>
      </c>
      <c r="F242" s="38">
        <v>23</v>
      </c>
      <c r="G242" s="38" t="s">
        <v>3554</v>
      </c>
      <c r="H242" s="38" t="s">
        <v>3260</v>
      </c>
      <c r="Q242" s="39" t="s">
        <v>467</v>
      </c>
      <c r="R242">
        <f t="shared" si="3"/>
        <v>23</v>
      </c>
    </row>
    <row r="243" spans="1:18">
      <c r="A243" s="152">
        <v>242</v>
      </c>
      <c r="B243" s="17" t="s">
        <v>827</v>
      </c>
      <c r="C243" s="38" t="s">
        <v>4274</v>
      </c>
      <c r="D243" s="83" t="s">
        <v>4275</v>
      </c>
      <c r="E243" s="38" t="s">
        <v>467</v>
      </c>
      <c r="F243" s="38">
        <v>23</v>
      </c>
      <c r="G243" s="38" t="s">
        <v>3554</v>
      </c>
      <c r="H243" s="38" t="s">
        <v>3260</v>
      </c>
      <c r="Q243" s="39" t="s">
        <v>467</v>
      </c>
      <c r="R243">
        <f t="shared" si="3"/>
        <v>23</v>
      </c>
    </row>
    <row r="244" spans="1:18">
      <c r="A244" s="152">
        <v>243</v>
      </c>
      <c r="B244" s="17" t="s">
        <v>828</v>
      </c>
      <c r="C244" s="38" t="s">
        <v>4276</v>
      </c>
      <c r="D244" s="83" t="s">
        <v>4277</v>
      </c>
      <c r="E244" s="38" t="s">
        <v>528</v>
      </c>
      <c r="F244" s="38">
        <v>21</v>
      </c>
      <c r="G244" s="38" t="s">
        <v>3554</v>
      </c>
      <c r="H244" s="38" t="s">
        <v>3260</v>
      </c>
      <c r="Q244" s="39" t="s">
        <v>528</v>
      </c>
      <c r="R244">
        <f t="shared" si="3"/>
        <v>21</v>
      </c>
    </row>
    <row r="245" spans="1:18">
      <c r="A245" s="152">
        <v>244</v>
      </c>
      <c r="B245" s="17" t="s">
        <v>829</v>
      </c>
      <c r="C245" s="38" t="s">
        <v>4278</v>
      </c>
      <c r="D245" s="83" t="s">
        <v>4279</v>
      </c>
      <c r="E245" s="38" t="s">
        <v>528</v>
      </c>
      <c r="F245" s="38">
        <v>21</v>
      </c>
      <c r="G245" s="38" t="s">
        <v>3554</v>
      </c>
      <c r="H245" s="38" t="s">
        <v>3260</v>
      </c>
      <c r="Q245" s="39" t="s">
        <v>528</v>
      </c>
      <c r="R245">
        <f t="shared" si="3"/>
        <v>21</v>
      </c>
    </row>
    <row r="246" spans="1:18">
      <c r="A246" s="152">
        <v>245</v>
      </c>
      <c r="B246" s="17" t="s">
        <v>830</v>
      </c>
      <c r="C246" s="38" t="s">
        <v>4280</v>
      </c>
      <c r="D246" s="83" t="s">
        <v>4281</v>
      </c>
      <c r="E246" s="38" t="s">
        <v>528</v>
      </c>
      <c r="F246" s="38">
        <v>21</v>
      </c>
      <c r="G246" s="38" t="s">
        <v>3554</v>
      </c>
      <c r="H246" s="38" t="s">
        <v>3260</v>
      </c>
      <c r="Q246" s="39" t="s">
        <v>528</v>
      </c>
      <c r="R246">
        <f t="shared" si="3"/>
        <v>21</v>
      </c>
    </row>
    <row r="247" spans="1:18">
      <c r="A247" s="152">
        <v>246</v>
      </c>
      <c r="B247" s="17" t="s">
        <v>831</v>
      </c>
      <c r="C247" s="38" t="s">
        <v>4282</v>
      </c>
      <c r="D247" s="83" t="s">
        <v>4283</v>
      </c>
      <c r="E247" s="38" t="s">
        <v>528</v>
      </c>
      <c r="F247" s="38">
        <v>21</v>
      </c>
      <c r="G247" s="38" t="s">
        <v>3554</v>
      </c>
      <c r="H247" s="38" t="s">
        <v>3260</v>
      </c>
      <c r="Q247" s="39" t="s">
        <v>528</v>
      </c>
      <c r="R247">
        <f t="shared" si="3"/>
        <v>21</v>
      </c>
    </row>
    <row r="248" spans="1:18">
      <c r="A248" s="152">
        <v>247</v>
      </c>
      <c r="B248" s="17" t="s">
        <v>832</v>
      </c>
      <c r="C248" s="38" t="s">
        <v>4284</v>
      </c>
      <c r="D248" s="83" t="s">
        <v>4285</v>
      </c>
      <c r="E248" s="38" t="s">
        <v>497</v>
      </c>
      <c r="F248" s="38">
        <v>24</v>
      </c>
      <c r="G248" s="38" t="s">
        <v>3554</v>
      </c>
      <c r="H248" s="38" t="s">
        <v>3260</v>
      </c>
      <c r="Q248" s="39" t="s">
        <v>497</v>
      </c>
      <c r="R248">
        <f t="shared" si="3"/>
        <v>24</v>
      </c>
    </row>
    <row r="249" spans="1:18">
      <c r="A249" s="152">
        <v>248</v>
      </c>
      <c r="B249" s="17" t="s">
        <v>833</v>
      </c>
      <c r="C249" s="38" t="s">
        <v>4286</v>
      </c>
      <c r="D249" s="83" t="s">
        <v>4287</v>
      </c>
      <c r="E249" s="38" t="s">
        <v>497</v>
      </c>
      <c r="F249" s="38">
        <v>24</v>
      </c>
      <c r="G249" s="38" t="s">
        <v>3554</v>
      </c>
      <c r="H249" s="38" t="s">
        <v>3260</v>
      </c>
      <c r="Q249" s="39" t="s">
        <v>497</v>
      </c>
      <c r="R249">
        <f t="shared" si="3"/>
        <v>24</v>
      </c>
    </row>
    <row r="250" spans="1:18">
      <c r="A250" s="152">
        <v>249</v>
      </c>
      <c r="B250" s="17" t="s">
        <v>834</v>
      </c>
      <c r="C250" s="38" t="s">
        <v>4288</v>
      </c>
      <c r="D250" s="83" t="s">
        <v>4289</v>
      </c>
      <c r="E250" s="38" t="s">
        <v>528</v>
      </c>
      <c r="F250" s="38">
        <v>21</v>
      </c>
      <c r="G250" s="38" t="s">
        <v>3554</v>
      </c>
      <c r="H250" s="38" t="s">
        <v>3260</v>
      </c>
      <c r="Q250" s="39" t="s">
        <v>528</v>
      </c>
      <c r="R250">
        <f t="shared" si="3"/>
        <v>21</v>
      </c>
    </row>
    <row r="251" spans="1:18">
      <c r="A251" s="152">
        <v>250</v>
      </c>
      <c r="B251" s="17" t="s">
        <v>835</v>
      </c>
      <c r="C251" s="38" t="s">
        <v>4290</v>
      </c>
      <c r="D251" s="83" t="s">
        <v>4291</v>
      </c>
      <c r="E251" s="38" t="s">
        <v>497</v>
      </c>
      <c r="F251" s="38">
        <v>24</v>
      </c>
      <c r="G251" s="38" t="s">
        <v>3554</v>
      </c>
      <c r="H251" s="38" t="s">
        <v>3260</v>
      </c>
      <c r="Q251" s="39" t="s">
        <v>497</v>
      </c>
      <c r="R251">
        <f t="shared" si="3"/>
        <v>24</v>
      </c>
    </row>
    <row r="252" spans="1:18">
      <c r="A252" s="152">
        <v>251</v>
      </c>
      <c r="B252" s="17" t="s">
        <v>836</v>
      </c>
      <c r="C252" s="38" t="s">
        <v>4292</v>
      </c>
      <c r="D252" s="83" t="s">
        <v>4293</v>
      </c>
      <c r="E252" s="38" t="s">
        <v>528</v>
      </c>
      <c r="F252" s="38">
        <v>21</v>
      </c>
      <c r="G252" s="38" t="s">
        <v>3554</v>
      </c>
      <c r="H252" s="38" t="s">
        <v>3260</v>
      </c>
      <c r="Q252" s="39" t="s">
        <v>528</v>
      </c>
      <c r="R252">
        <f t="shared" si="3"/>
        <v>21</v>
      </c>
    </row>
    <row r="253" spans="1:18">
      <c r="A253" s="152">
        <v>252</v>
      </c>
      <c r="B253" s="17" t="s">
        <v>837</v>
      </c>
      <c r="C253" s="38" t="s">
        <v>4294</v>
      </c>
      <c r="D253" s="83" t="s">
        <v>4295</v>
      </c>
      <c r="E253" s="38" t="s">
        <v>740</v>
      </c>
      <c r="F253" s="38">
        <v>27</v>
      </c>
      <c r="G253" s="38" t="s">
        <v>3554</v>
      </c>
      <c r="H253" s="38" t="s">
        <v>3260</v>
      </c>
      <c r="Q253" s="39" t="s">
        <v>740</v>
      </c>
      <c r="R253">
        <f t="shared" si="3"/>
        <v>27</v>
      </c>
    </row>
    <row r="254" spans="1:18">
      <c r="A254" s="152">
        <v>253</v>
      </c>
      <c r="B254" s="17" t="s">
        <v>838</v>
      </c>
      <c r="C254" s="38" t="s">
        <v>4296</v>
      </c>
      <c r="D254" s="83" t="s">
        <v>4297</v>
      </c>
      <c r="E254" s="38" t="s">
        <v>467</v>
      </c>
      <c r="F254" s="38">
        <v>23</v>
      </c>
      <c r="G254" s="38" t="s">
        <v>3554</v>
      </c>
      <c r="H254" s="38" t="s">
        <v>3260</v>
      </c>
      <c r="Q254" s="39" t="s">
        <v>467</v>
      </c>
      <c r="R254">
        <f t="shared" si="3"/>
        <v>23</v>
      </c>
    </row>
    <row r="255" spans="1:18">
      <c r="A255" s="152">
        <v>254</v>
      </c>
      <c r="B255" s="17" t="s">
        <v>839</v>
      </c>
      <c r="C255" s="38" t="s">
        <v>4298</v>
      </c>
      <c r="D255" s="83" t="s">
        <v>4299</v>
      </c>
      <c r="E255" s="38" t="s">
        <v>740</v>
      </c>
      <c r="F255" s="38">
        <v>27</v>
      </c>
      <c r="G255" s="38" t="s">
        <v>3554</v>
      </c>
      <c r="H255" s="38" t="s">
        <v>3260</v>
      </c>
      <c r="Q255" s="39" t="s">
        <v>740</v>
      </c>
      <c r="R255">
        <f t="shared" si="3"/>
        <v>27</v>
      </c>
    </row>
    <row r="256" spans="1:18">
      <c r="A256" s="152">
        <v>255</v>
      </c>
      <c r="B256" s="17" t="s">
        <v>840</v>
      </c>
      <c r="C256" s="38" t="s">
        <v>4300</v>
      </c>
      <c r="D256" s="83" t="s">
        <v>4301</v>
      </c>
      <c r="E256" s="38" t="s">
        <v>467</v>
      </c>
      <c r="F256" s="38">
        <v>23</v>
      </c>
      <c r="G256" s="38" t="s">
        <v>3554</v>
      </c>
      <c r="H256" s="38" t="s">
        <v>3260</v>
      </c>
      <c r="Q256" s="39" t="s">
        <v>467</v>
      </c>
      <c r="R256">
        <f t="shared" si="3"/>
        <v>23</v>
      </c>
    </row>
    <row r="257" spans="1:18">
      <c r="A257" s="152">
        <v>256</v>
      </c>
      <c r="B257" s="17" t="s">
        <v>841</v>
      </c>
      <c r="C257" s="38" t="s">
        <v>4540</v>
      </c>
      <c r="D257" s="83" t="s">
        <v>4541</v>
      </c>
      <c r="E257" s="38" t="s">
        <v>467</v>
      </c>
      <c r="F257" s="38">
        <v>23</v>
      </c>
      <c r="G257" s="38" t="s">
        <v>3554</v>
      </c>
      <c r="H257" s="38" t="s">
        <v>3260</v>
      </c>
      <c r="Q257" s="39" t="s">
        <v>467</v>
      </c>
      <c r="R257">
        <f t="shared" si="3"/>
        <v>23</v>
      </c>
    </row>
    <row r="258" spans="1:18">
      <c r="A258" s="152">
        <v>257</v>
      </c>
      <c r="B258" s="17" t="s">
        <v>842</v>
      </c>
      <c r="C258" s="38" t="s">
        <v>4891</v>
      </c>
      <c r="D258" s="83" t="s">
        <v>5386</v>
      </c>
      <c r="E258" s="38" t="s">
        <v>467</v>
      </c>
      <c r="F258" s="38">
        <v>23</v>
      </c>
      <c r="G258" s="38" t="s">
        <v>3554</v>
      </c>
      <c r="H258" s="38" t="s">
        <v>3169</v>
      </c>
      <c r="Q258" s="39" t="s">
        <v>467</v>
      </c>
      <c r="R258">
        <f t="shared" si="3"/>
        <v>23</v>
      </c>
    </row>
    <row r="259" spans="1:18">
      <c r="A259" s="152">
        <v>258</v>
      </c>
      <c r="B259" s="17" t="s">
        <v>843</v>
      </c>
      <c r="C259" s="38" t="s">
        <v>4892</v>
      </c>
      <c r="D259" s="83" t="s">
        <v>5387</v>
      </c>
      <c r="E259" s="38" t="s">
        <v>510</v>
      </c>
      <c r="F259" s="38">
        <v>22</v>
      </c>
      <c r="G259" s="38" t="s">
        <v>3554</v>
      </c>
      <c r="H259" s="38" t="s">
        <v>3169</v>
      </c>
      <c r="Q259" s="39" t="s">
        <v>510</v>
      </c>
      <c r="R259">
        <f t="shared" ref="R259:R322" si="4">IF(Q259&gt;0,VLOOKUP(Q259,$N$2:$O$48,2,0),"")</f>
        <v>22</v>
      </c>
    </row>
    <row r="260" spans="1:18">
      <c r="A260" s="152">
        <v>259</v>
      </c>
      <c r="B260" s="17" t="s">
        <v>844</v>
      </c>
      <c r="C260" s="38" t="s">
        <v>4893</v>
      </c>
      <c r="D260" s="83" t="s">
        <v>5388</v>
      </c>
      <c r="E260" s="38" t="s">
        <v>528</v>
      </c>
      <c r="F260" s="38">
        <v>21</v>
      </c>
      <c r="G260" s="38" t="s">
        <v>3554</v>
      </c>
      <c r="H260" s="38" t="s">
        <v>3169</v>
      </c>
      <c r="Q260" s="39" t="s">
        <v>528</v>
      </c>
      <c r="R260">
        <f t="shared" si="4"/>
        <v>21</v>
      </c>
    </row>
    <row r="261" spans="1:18">
      <c r="A261" s="152">
        <v>260</v>
      </c>
      <c r="B261" s="17" t="s">
        <v>845</v>
      </c>
      <c r="C261" s="38" t="s">
        <v>4894</v>
      </c>
      <c r="D261" s="83" t="s">
        <v>5389</v>
      </c>
      <c r="E261" s="38" t="s">
        <v>510</v>
      </c>
      <c r="F261" s="38">
        <v>22</v>
      </c>
      <c r="G261" s="38" t="s">
        <v>3554</v>
      </c>
      <c r="H261" s="38" t="s">
        <v>3169</v>
      </c>
      <c r="Q261" s="39" t="s">
        <v>510</v>
      </c>
      <c r="R261">
        <f t="shared" si="4"/>
        <v>22</v>
      </c>
    </row>
    <row r="262" spans="1:18">
      <c r="A262" s="152">
        <v>261</v>
      </c>
      <c r="B262" s="17" t="s">
        <v>846</v>
      </c>
      <c r="C262" s="38" t="s">
        <v>4895</v>
      </c>
      <c r="D262" s="83" t="s">
        <v>5390</v>
      </c>
      <c r="E262" s="38" t="s">
        <v>510</v>
      </c>
      <c r="F262" s="38">
        <v>22</v>
      </c>
      <c r="G262" s="38" t="s">
        <v>3554</v>
      </c>
      <c r="H262" s="38" t="s">
        <v>3169</v>
      </c>
      <c r="Q262" s="39" t="s">
        <v>510</v>
      </c>
      <c r="R262">
        <f t="shared" si="4"/>
        <v>22</v>
      </c>
    </row>
    <row r="263" spans="1:18">
      <c r="A263" s="152">
        <v>262</v>
      </c>
      <c r="B263" s="17" t="s">
        <v>848</v>
      </c>
      <c r="C263" s="38" t="s">
        <v>4896</v>
      </c>
      <c r="D263" s="83" t="s">
        <v>5391</v>
      </c>
      <c r="E263" s="38" t="s">
        <v>497</v>
      </c>
      <c r="F263" s="38">
        <v>24</v>
      </c>
      <c r="G263" s="38" t="s">
        <v>3554</v>
      </c>
      <c r="H263" s="38" t="s">
        <v>3169</v>
      </c>
      <c r="Q263" s="39" t="s">
        <v>497</v>
      </c>
      <c r="R263">
        <f t="shared" si="4"/>
        <v>24</v>
      </c>
    </row>
    <row r="264" spans="1:18">
      <c r="A264" s="152">
        <v>263</v>
      </c>
      <c r="B264" s="17" t="s">
        <v>849</v>
      </c>
      <c r="C264" s="38" t="s">
        <v>4897</v>
      </c>
      <c r="D264" s="83" t="s">
        <v>5392</v>
      </c>
      <c r="E264" s="38" t="s">
        <v>497</v>
      </c>
      <c r="F264" s="38">
        <v>24</v>
      </c>
      <c r="G264" s="38" t="s">
        <v>3554</v>
      </c>
      <c r="H264" s="38" t="s">
        <v>3169</v>
      </c>
      <c r="Q264" s="39" t="s">
        <v>497</v>
      </c>
      <c r="R264">
        <f t="shared" si="4"/>
        <v>24</v>
      </c>
    </row>
    <row r="265" spans="1:18">
      <c r="A265" s="152">
        <v>264</v>
      </c>
      <c r="B265" s="17" t="s">
        <v>850</v>
      </c>
      <c r="C265" s="38" t="s">
        <v>4898</v>
      </c>
      <c r="D265" s="83" t="s">
        <v>5393</v>
      </c>
      <c r="E265" s="38" t="s">
        <v>528</v>
      </c>
      <c r="F265" s="38">
        <v>21</v>
      </c>
      <c r="G265" s="38" t="s">
        <v>3554</v>
      </c>
      <c r="H265" s="38" t="s">
        <v>3169</v>
      </c>
      <c r="Q265" s="39" t="s">
        <v>528</v>
      </c>
      <c r="R265">
        <f t="shared" si="4"/>
        <v>21</v>
      </c>
    </row>
    <row r="266" spans="1:18">
      <c r="A266" s="152">
        <v>265</v>
      </c>
      <c r="B266" s="17" t="s">
        <v>851</v>
      </c>
      <c r="C266" s="38" t="s">
        <v>4899</v>
      </c>
      <c r="D266" s="83" t="s">
        <v>5394</v>
      </c>
      <c r="E266" s="38" t="s">
        <v>473</v>
      </c>
      <c r="F266" s="38">
        <v>25</v>
      </c>
      <c r="G266" s="38" t="s">
        <v>3554</v>
      </c>
      <c r="H266" s="38" t="s">
        <v>3169</v>
      </c>
      <c r="Q266" s="39" t="s">
        <v>473</v>
      </c>
      <c r="R266">
        <f t="shared" si="4"/>
        <v>25</v>
      </c>
    </row>
    <row r="267" spans="1:18">
      <c r="A267" s="152">
        <v>266</v>
      </c>
      <c r="B267" s="17" t="s">
        <v>852</v>
      </c>
      <c r="C267" s="38" t="s">
        <v>4900</v>
      </c>
      <c r="D267" s="83" t="s">
        <v>5395</v>
      </c>
      <c r="E267" s="38" t="s">
        <v>528</v>
      </c>
      <c r="F267" s="38">
        <v>21</v>
      </c>
      <c r="G267" s="38" t="s">
        <v>3554</v>
      </c>
      <c r="H267" s="38" t="s">
        <v>3169</v>
      </c>
      <c r="Q267" s="39" t="s">
        <v>528</v>
      </c>
      <c r="R267">
        <f t="shared" si="4"/>
        <v>21</v>
      </c>
    </row>
    <row r="268" spans="1:18">
      <c r="A268" s="152">
        <v>267</v>
      </c>
      <c r="B268" s="17" t="s">
        <v>853</v>
      </c>
      <c r="C268" s="38" t="s">
        <v>4901</v>
      </c>
      <c r="D268" s="83" t="s">
        <v>5396</v>
      </c>
      <c r="E268" s="38" t="s">
        <v>528</v>
      </c>
      <c r="F268" s="38">
        <v>21</v>
      </c>
      <c r="G268" s="38" t="s">
        <v>3554</v>
      </c>
      <c r="H268" s="38" t="s">
        <v>3169</v>
      </c>
      <c r="Q268" s="39" t="s">
        <v>528</v>
      </c>
      <c r="R268">
        <f t="shared" si="4"/>
        <v>21</v>
      </c>
    </row>
    <row r="269" spans="1:18">
      <c r="A269" s="152">
        <v>268</v>
      </c>
      <c r="B269" s="17" t="s">
        <v>854</v>
      </c>
      <c r="C269" s="38" t="s">
        <v>4902</v>
      </c>
      <c r="D269" s="83" t="s">
        <v>5397</v>
      </c>
      <c r="E269" s="38" t="s">
        <v>510</v>
      </c>
      <c r="F269" s="38">
        <v>22</v>
      </c>
      <c r="G269" s="38" t="s">
        <v>3554</v>
      </c>
      <c r="H269" s="38" t="s">
        <v>3169</v>
      </c>
      <c r="Q269" s="39" t="s">
        <v>510</v>
      </c>
      <c r="R269">
        <f t="shared" si="4"/>
        <v>22</v>
      </c>
    </row>
    <row r="270" spans="1:18">
      <c r="A270" s="152">
        <v>269</v>
      </c>
      <c r="B270" s="17" t="s">
        <v>855</v>
      </c>
      <c r="C270" s="38" t="s">
        <v>4903</v>
      </c>
      <c r="D270" s="83" t="s">
        <v>5398</v>
      </c>
      <c r="E270" s="38" t="s">
        <v>528</v>
      </c>
      <c r="F270" s="38">
        <v>21</v>
      </c>
      <c r="G270" s="38" t="s">
        <v>3554</v>
      </c>
      <c r="H270" s="38" t="s">
        <v>3169</v>
      </c>
      <c r="Q270" s="39" t="s">
        <v>528</v>
      </c>
      <c r="R270">
        <f t="shared" si="4"/>
        <v>21</v>
      </c>
    </row>
    <row r="271" spans="1:18">
      <c r="A271" s="152">
        <v>270</v>
      </c>
      <c r="B271" s="17" t="s">
        <v>856</v>
      </c>
      <c r="C271" s="38" t="s">
        <v>4904</v>
      </c>
      <c r="D271" s="83" t="s">
        <v>5399</v>
      </c>
      <c r="E271" s="38" t="s">
        <v>528</v>
      </c>
      <c r="F271" s="38">
        <v>21</v>
      </c>
      <c r="G271" s="38" t="s">
        <v>3554</v>
      </c>
      <c r="H271" s="38" t="s">
        <v>3169</v>
      </c>
      <c r="Q271" s="39" t="s">
        <v>528</v>
      </c>
      <c r="R271">
        <f t="shared" si="4"/>
        <v>21</v>
      </c>
    </row>
    <row r="272" spans="1:18">
      <c r="A272" s="152">
        <v>271</v>
      </c>
      <c r="B272" s="17" t="s">
        <v>857</v>
      </c>
      <c r="C272" s="38" t="s">
        <v>4905</v>
      </c>
      <c r="D272" s="83" t="s">
        <v>5400</v>
      </c>
      <c r="E272" s="38" t="s">
        <v>528</v>
      </c>
      <c r="F272" s="38">
        <v>21</v>
      </c>
      <c r="G272" s="38" t="s">
        <v>3554</v>
      </c>
      <c r="H272" s="38" t="s">
        <v>3169</v>
      </c>
      <c r="Q272" s="39" t="s">
        <v>528</v>
      </c>
      <c r="R272">
        <f t="shared" si="4"/>
        <v>21</v>
      </c>
    </row>
    <row r="273" spans="1:18">
      <c r="A273" s="152">
        <v>272</v>
      </c>
      <c r="B273" s="17" t="s">
        <v>858</v>
      </c>
      <c r="C273" s="38" t="s">
        <v>4906</v>
      </c>
      <c r="D273" s="83" t="s">
        <v>5401</v>
      </c>
      <c r="E273" s="38" t="s">
        <v>528</v>
      </c>
      <c r="F273" s="38">
        <v>21</v>
      </c>
      <c r="G273" s="38" t="s">
        <v>3554</v>
      </c>
      <c r="H273" s="38" t="s">
        <v>3169</v>
      </c>
      <c r="Q273" s="39" t="s">
        <v>528</v>
      </c>
      <c r="R273">
        <f t="shared" si="4"/>
        <v>21</v>
      </c>
    </row>
    <row r="274" spans="1:18">
      <c r="A274" s="152">
        <v>273</v>
      </c>
      <c r="B274" s="17" t="s">
        <v>859</v>
      </c>
      <c r="C274" s="38" t="s">
        <v>4907</v>
      </c>
      <c r="D274" s="83" t="s">
        <v>5402</v>
      </c>
      <c r="E274" s="38" t="s">
        <v>510</v>
      </c>
      <c r="F274" s="38">
        <v>22</v>
      </c>
      <c r="G274" s="38" t="s">
        <v>3554</v>
      </c>
      <c r="H274" s="38" t="s">
        <v>3169</v>
      </c>
      <c r="Q274" s="39" t="s">
        <v>510</v>
      </c>
      <c r="R274">
        <f t="shared" si="4"/>
        <v>22</v>
      </c>
    </row>
    <row r="275" spans="1:18">
      <c r="A275" s="152">
        <v>274</v>
      </c>
      <c r="B275" s="17" t="s">
        <v>860</v>
      </c>
      <c r="C275" s="38" t="s">
        <v>4908</v>
      </c>
      <c r="D275" s="83" t="s">
        <v>5403</v>
      </c>
      <c r="E275" s="38" t="s">
        <v>497</v>
      </c>
      <c r="F275" s="38">
        <v>24</v>
      </c>
      <c r="G275" s="38" t="s">
        <v>3554</v>
      </c>
      <c r="H275" s="38" t="s">
        <v>3169</v>
      </c>
      <c r="Q275" s="39" t="s">
        <v>497</v>
      </c>
      <c r="R275">
        <f t="shared" si="4"/>
        <v>24</v>
      </c>
    </row>
    <row r="276" spans="1:18">
      <c r="A276" s="152">
        <v>275</v>
      </c>
      <c r="B276" s="17" t="s">
        <v>861</v>
      </c>
      <c r="C276" s="38" t="s">
        <v>4909</v>
      </c>
      <c r="D276" s="83" t="s">
        <v>5404</v>
      </c>
      <c r="E276" s="38" t="s">
        <v>528</v>
      </c>
      <c r="F276" s="38">
        <v>21</v>
      </c>
      <c r="G276" s="38" t="s">
        <v>3554</v>
      </c>
      <c r="H276" s="38" t="s">
        <v>3169</v>
      </c>
      <c r="Q276" s="39" t="s">
        <v>528</v>
      </c>
      <c r="R276">
        <f t="shared" si="4"/>
        <v>21</v>
      </c>
    </row>
    <row r="277" spans="1:18">
      <c r="A277" s="152">
        <v>276</v>
      </c>
      <c r="B277" s="17" t="s">
        <v>862</v>
      </c>
      <c r="C277" s="38" t="s">
        <v>4910</v>
      </c>
      <c r="D277" s="83" t="s">
        <v>5405</v>
      </c>
      <c r="E277" s="38" t="s">
        <v>497</v>
      </c>
      <c r="F277" s="38">
        <v>24</v>
      </c>
      <c r="G277" s="38" t="s">
        <v>3554</v>
      </c>
      <c r="H277" s="38" t="s">
        <v>3169</v>
      </c>
      <c r="Q277" s="39" t="s">
        <v>497</v>
      </c>
      <c r="R277">
        <f t="shared" si="4"/>
        <v>24</v>
      </c>
    </row>
    <row r="278" spans="1:18">
      <c r="A278" s="152">
        <v>277</v>
      </c>
      <c r="B278" s="17" t="s">
        <v>863</v>
      </c>
      <c r="C278" s="38" t="s">
        <v>4911</v>
      </c>
      <c r="D278" s="83" t="s">
        <v>1663</v>
      </c>
      <c r="E278" s="38" t="s">
        <v>528</v>
      </c>
      <c r="F278" s="38">
        <v>21</v>
      </c>
      <c r="G278" s="38" t="s">
        <v>3554</v>
      </c>
      <c r="H278" s="38" t="s">
        <v>3169</v>
      </c>
      <c r="Q278" s="39" t="s">
        <v>528</v>
      </c>
      <c r="R278">
        <f t="shared" si="4"/>
        <v>21</v>
      </c>
    </row>
    <row r="279" spans="1:18">
      <c r="A279" s="152">
        <v>278</v>
      </c>
      <c r="B279" s="17" t="s">
        <v>864</v>
      </c>
      <c r="C279" s="38" t="s">
        <v>4912</v>
      </c>
      <c r="D279" s="83" t="s">
        <v>5406</v>
      </c>
      <c r="E279" s="38" t="s">
        <v>528</v>
      </c>
      <c r="F279" s="38">
        <v>21</v>
      </c>
      <c r="G279" s="38" t="s">
        <v>3554</v>
      </c>
      <c r="H279" s="38" t="s">
        <v>3169</v>
      </c>
      <c r="Q279" s="39" t="s">
        <v>528</v>
      </c>
      <c r="R279">
        <f t="shared" si="4"/>
        <v>21</v>
      </c>
    </row>
    <row r="280" spans="1:18">
      <c r="A280" s="152">
        <v>279</v>
      </c>
      <c r="B280" s="17" t="s">
        <v>865</v>
      </c>
      <c r="C280" s="38" t="s">
        <v>4913</v>
      </c>
      <c r="D280" s="83" t="s">
        <v>5407</v>
      </c>
      <c r="E280" s="38" t="s">
        <v>528</v>
      </c>
      <c r="F280" s="38">
        <v>21</v>
      </c>
      <c r="G280" s="38" t="s">
        <v>3554</v>
      </c>
      <c r="H280" s="38" t="s">
        <v>3169</v>
      </c>
      <c r="Q280" s="39" t="s">
        <v>528</v>
      </c>
      <c r="R280">
        <f t="shared" si="4"/>
        <v>21</v>
      </c>
    </row>
    <row r="281" spans="1:18">
      <c r="A281" s="152">
        <v>280</v>
      </c>
      <c r="B281" s="17" t="s">
        <v>866</v>
      </c>
      <c r="C281" s="38" t="s">
        <v>4914</v>
      </c>
      <c r="D281" s="83" t="s">
        <v>5408</v>
      </c>
      <c r="E281" s="38" t="s">
        <v>528</v>
      </c>
      <c r="F281" s="38">
        <v>21</v>
      </c>
      <c r="G281" s="38" t="s">
        <v>3554</v>
      </c>
      <c r="H281" s="38" t="s">
        <v>3169</v>
      </c>
      <c r="Q281" s="82" t="s">
        <v>528</v>
      </c>
      <c r="R281">
        <f t="shared" si="4"/>
        <v>21</v>
      </c>
    </row>
    <row r="282" spans="1:18">
      <c r="A282" s="152">
        <v>281</v>
      </c>
      <c r="B282" s="17" t="s">
        <v>867</v>
      </c>
      <c r="C282" s="38" t="s">
        <v>4915</v>
      </c>
      <c r="D282" s="83" t="s">
        <v>5409</v>
      </c>
      <c r="E282" s="38" t="s">
        <v>510</v>
      </c>
      <c r="F282" s="38">
        <v>22</v>
      </c>
      <c r="G282" s="38" t="s">
        <v>3554</v>
      </c>
      <c r="H282" s="38" t="s">
        <v>3169</v>
      </c>
      <c r="Q282" s="39" t="s">
        <v>510</v>
      </c>
      <c r="R282">
        <f t="shared" si="4"/>
        <v>22</v>
      </c>
    </row>
    <row r="283" spans="1:18">
      <c r="A283" s="152">
        <v>282</v>
      </c>
      <c r="B283" s="17" t="s">
        <v>868</v>
      </c>
      <c r="C283" s="38" t="s">
        <v>4916</v>
      </c>
      <c r="D283" s="83" t="s">
        <v>5410</v>
      </c>
      <c r="E283" s="38" t="s">
        <v>528</v>
      </c>
      <c r="F283" s="38">
        <v>21</v>
      </c>
      <c r="G283" s="38" t="s">
        <v>3554</v>
      </c>
      <c r="H283" s="38" t="s">
        <v>3169</v>
      </c>
      <c r="Q283" s="39" t="s">
        <v>528</v>
      </c>
      <c r="R283">
        <f t="shared" si="4"/>
        <v>21</v>
      </c>
    </row>
    <row r="284" spans="1:18">
      <c r="A284" s="152">
        <v>283</v>
      </c>
      <c r="B284" s="17" t="s">
        <v>869</v>
      </c>
      <c r="C284" s="38" t="s">
        <v>4917</v>
      </c>
      <c r="D284" s="83" t="s">
        <v>5411</v>
      </c>
      <c r="E284" s="38" t="s">
        <v>528</v>
      </c>
      <c r="F284" s="38">
        <v>21</v>
      </c>
      <c r="G284" s="38" t="s">
        <v>3554</v>
      </c>
      <c r="H284" s="38" t="s">
        <v>3169</v>
      </c>
      <c r="Q284" s="39" t="s">
        <v>528</v>
      </c>
      <c r="R284">
        <f t="shared" si="4"/>
        <v>21</v>
      </c>
    </row>
    <row r="285" spans="1:18">
      <c r="A285" s="152">
        <v>284</v>
      </c>
      <c r="B285" s="17" t="s">
        <v>870</v>
      </c>
      <c r="C285" s="38" t="s">
        <v>2917</v>
      </c>
      <c r="D285" s="83" t="s">
        <v>2918</v>
      </c>
      <c r="E285" s="38" t="s">
        <v>528</v>
      </c>
      <c r="F285" s="38">
        <v>21</v>
      </c>
      <c r="G285" s="38" t="s">
        <v>3554</v>
      </c>
      <c r="H285" s="38" t="s">
        <v>3174</v>
      </c>
      <c r="Q285" s="39" t="s">
        <v>528</v>
      </c>
      <c r="R285">
        <f t="shared" si="4"/>
        <v>21</v>
      </c>
    </row>
    <row r="286" spans="1:18">
      <c r="A286" s="152">
        <v>285</v>
      </c>
      <c r="B286" s="17" t="s">
        <v>871</v>
      </c>
      <c r="C286" s="38" t="s">
        <v>2919</v>
      </c>
      <c r="D286" s="83" t="s">
        <v>2920</v>
      </c>
      <c r="E286" s="38" t="s">
        <v>528</v>
      </c>
      <c r="F286" s="38">
        <v>21</v>
      </c>
      <c r="G286" s="38" t="s">
        <v>3554</v>
      </c>
      <c r="H286" s="38" t="s">
        <v>3174</v>
      </c>
      <c r="Q286" s="82" t="s">
        <v>528</v>
      </c>
      <c r="R286">
        <f t="shared" si="4"/>
        <v>21</v>
      </c>
    </row>
    <row r="287" spans="1:18">
      <c r="A287" s="152">
        <v>286</v>
      </c>
      <c r="B287" s="17" t="s">
        <v>872</v>
      </c>
      <c r="C287" s="38" t="s">
        <v>2921</v>
      </c>
      <c r="D287" s="83" t="s">
        <v>2922</v>
      </c>
      <c r="E287" s="38" t="s">
        <v>528</v>
      </c>
      <c r="F287" s="38">
        <v>21</v>
      </c>
      <c r="G287" s="38" t="s">
        <v>3554</v>
      </c>
      <c r="H287" s="38" t="s">
        <v>3174</v>
      </c>
      <c r="Q287" s="39" t="s">
        <v>528</v>
      </c>
      <c r="R287">
        <f t="shared" si="4"/>
        <v>21</v>
      </c>
    </row>
    <row r="288" spans="1:18">
      <c r="A288" s="152">
        <v>287</v>
      </c>
      <c r="B288" s="17" t="s">
        <v>873</v>
      </c>
      <c r="C288" s="38" t="s">
        <v>2925</v>
      </c>
      <c r="D288" s="83" t="s">
        <v>2926</v>
      </c>
      <c r="E288" s="38" t="s">
        <v>528</v>
      </c>
      <c r="F288" s="38">
        <v>21</v>
      </c>
      <c r="G288" s="38" t="s">
        <v>3554</v>
      </c>
      <c r="H288" s="38" t="s">
        <v>3174</v>
      </c>
      <c r="Q288" s="39" t="s">
        <v>528</v>
      </c>
      <c r="R288">
        <f t="shared" si="4"/>
        <v>21</v>
      </c>
    </row>
    <row r="289" spans="1:18">
      <c r="A289" s="152">
        <v>288</v>
      </c>
      <c r="B289" s="17" t="s">
        <v>874</v>
      </c>
      <c r="C289" s="38" t="s">
        <v>2923</v>
      </c>
      <c r="D289" s="83" t="s">
        <v>2924</v>
      </c>
      <c r="E289" s="38" t="s">
        <v>528</v>
      </c>
      <c r="F289" s="38">
        <v>21</v>
      </c>
      <c r="G289" s="38" t="s">
        <v>3554</v>
      </c>
      <c r="H289" s="38" t="s">
        <v>3174</v>
      </c>
      <c r="Q289" s="39" t="s">
        <v>528</v>
      </c>
      <c r="R289">
        <f t="shared" si="4"/>
        <v>21</v>
      </c>
    </row>
    <row r="290" spans="1:18">
      <c r="A290" s="152">
        <v>289</v>
      </c>
      <c r="B290" s="17" t="s">
        <v>875</v>
      </c>
      <c r="C290" s="38" t="s">
        <v>2927</v>
      </c>
      <c r="D290" s="83" t="s">
        <v>2928</v>
      </c>
      <c r="E290" s="38" t="s">
        <v>528</v>
      </c>
      <c r="F290" s="38">
        <v>21</v>
      </c>
      <c r="G290" s="38" t="s">
        <v>3554</v>
      </c>
      <c r="H290" s="38" t="s">
        <v>3174</v>
      </c>
      <c r="Q290" s="39" t="s">
        <v>528</v>
      </c>
      <c r="R290">
        <f t="shared" si="4"/>
        <v>21</v>
      </c>
    </row>
    <row r="291" spans="1:18">
      <c r="A291" s="152">
        <v>290</v>
      </c>
      <c r="B291" s="17" t="s">
        <v>877</v>
      </c>
      <c r="C291" s="38" t="s">
        <v>3606</v>
      </c>
      <c r="D291" s="83" t="s">
        <v>3607</v>
      </c>
      <c r="E291" s="38" t="s">
        <v>528</v>
      </c>
      <c r="F291" s="38">
        <v>21</v>
      </c>
      <c r="G291" s="38" t="s">
        <v>3554</v>
      </c>
      <c r="H291" s="38" t="s">
        <v>3175</v>
      </c>
      <c r="Q291" s="39" t="s">
        <v>528</v>
      </c>
      <c r="R291">
        <f t="shared" si="4"/>
        <v>21</v>
      </c>
    </row>
    <row r="292" spans="1:18">
      <c r="A292" s="152">
        <v>291</v>
      </c>
      <c r="B292" s="17" t="s">
        <v>878</v>
      </c>
      <c r="C292" s="38" t="s">
        <v>3608</v>
      </c>
      <c r="D292" s="83" t="s">
        <v>3609</v>
      </c>
      <c r="E292" s="38" t="s">
        <v>528</v>
      </c>
      <c r="F292" s="38">
        <v>21</v>
      </c>
      <c r="G292" s="38" t="s">
        <v>3554</v>
      </c>
      <c r="H292" s="38" t="s">
        <v>3175</v>
      </c>
      <c r="Q292" s="39" t="s">
        <v>528</v>
      </c>
      <c r="R292">
        <f t="shared" si="4"/>
        <v>21</v>
      </c>
    </row>
    <row r="293" spans="1:18">
      <c r="A293" s="152">
        <v>292</v>
      </c>
      <c r="B293" s="17" t="s">
        <v>879</v>
      </c>
      <c r="C293" s="38" t="s">
        <v>3610</v>
      </c>
      <c r="D293" s="83" t="s">
        <v>3611</v>
      </c>
      <c r="E293" s="38" t="s">
        <v>528</v>
      </c>
      <c r="F293" s="38">
        <v>21</v>
      </c>
      <c r="G293" s="38" t="s">
        <v>3554</v>
      </c>
      <c r="H293" s="38" t="s">
        <v>3175</v>
      </c>
      <c r="Q293" s="39" t="s">
        <v>528</v>
      </c>
      <c r="R293">
        <f t="shared" si="4"/>
        <v>21</v>
      </c>
    </row>
    <row r="294" spans="1:18">
      <c r="A294" s="152">
        <v>293</v>
      </c>
      <c r="B294" s="17" t="s">
        <v>880</v>
      </c>
      <c r="C294" s="38" t="s">
        <v>4111</v>
      </c>
      <c r="D294" s="83" t="s">
        <v>3612</v>
      </c>
      <c r="E294" s="38" t="s">
        <v>528</v>
      </c>
      <c r="F294" s="38">
        <v>21</v>
      </c>
      <c r="G294" s="38" t="s">
        <v>3554</v>
      </c>
      <c r="H294" s="38" t="s">
        <v>3175</v>
      </c>
      <c r="Q294" s="39" t="s">
        <v>528</v>
      </c>
      <c r="R294">
        <f t="shared" si="4"/>
        <v>21</v>
      </c>
    </row>
    <row r="295" spans="1:18">
      <c r="A295" s="152">
        <v>294</v>
      </c>
      <c r="B295" s="17" t="s">
        <v>881</v>
      </c>
      <c r="C295" s="38" t="s">
        <v>4112</v>
      </c>
      <c r="D295" s="83" t="s">
        <v>3613</v>
      </c>
      <c r="E295" s="38" t="s">
        <v>528</v>
      </c>
      <c r="F295" s="38">
        <v>21</v>
      </c>
      <c r="G295" s="38" t="s">
        <v>3554</v>
      </c>
      <c r="H295" s="38" t="s">
        <v>3175</v>
      </c>
      <c r="Q295" s="39" t="s">
        <v>528</v>
      </c>
      <c r="R295">
        <f t="shared" si="4"/>
        <v>21</v>
      </c>
    </row>
    <row r="296" spans="1:18">
      <c r="A296" s="152">
        <v>295</v>
      </c>
      <c r="B296" s="17" t="s">
        <v>882</v>
      </c>
      <c r="C296" s="38" t="s">
        <v>3614</v>
      </c>
      <c r="D296" s="83" t="s">
        <v>3615</v>
      </c>
      <c r="E296" s="38" t="s">
        <v>528</v>
      </c>
      <c r="F296" s="38">
        <v>21</v>
      </c>
      <c r="G296" s="38" t="s">
        <v>3554</v>
      </c>
      <c r="H296" s="38" t="s">
        <v>3175</v>
      </c>
      <c r="Q296" s="39" t="s">
        <v>528</v>
      </c>
      <c r="R296">
        <f t="shared" si="4"/>
        <v>21</v>
      </c>
    </row>
    <row r="297" spans="1:18">
      <c r="A297" s="152">
        <v>296</v>
      </c>
      <c r="B297" s="17" t="s">
        <v>883</v>
      </c>
      <c r="C297" s="38" t="s">
        <v>3616</v>
      </c>
      <c r="D297" s="83" t="s">
        <v>3617</v>
      </c>
      <c r="E297" s="38" t="s">
        <v>528</v>
      </c>
      <c r="F297" s="38">
        <v>21</v>
      </c>
      <c r="G297" s="38" t="s">
        <v>3554</v>
      </c>
      <c r="H297" s="38" t="s">
        <v>3175</v>
      </c>
      <c r="Q297" s="39" t="s">
        <v>528</v>
      </c>
      <c r="R297">
        <f t="shared" si="4"/>
        <v>21</v>
      </c>
    </row>
    <row r="298" spans="1:18">
      <c r="A298" s="152">
        <v>297</v>
      </c>
      <c r="B298" s="17" t="s">
        <v>884</v>
      </c>
      <c r="C298" s="38" t="s">
        <v>4113</v>
      </c>
      <c r="D298" s="83" t="s">
        <v>4114</v>
      </c>
      <c r="E298" s="38" t="s">
        <v>528</v>
      </c>
      <c r="F298" s="38">
        <v>21</v>
      </c>
      <c r="G298" s="38" t="s">
        <v>3554</v>
      </c>
      <c r="H298" s="38" t="s">
        <v>3260</v>
      </c>
      <c r="Q298" s="39" t="s">
        <v>528</v>
      </c>
      <c r="R298">
        <f t="shared" si="4"/>
        <v>21</v>
      </c>
    </row>
    <row r="299" spans="1:18">
      <c r="A299" s="152">
        <v>298</v>
      </c>
      <c r="B299" s="17" t="s">
        <v>885</v>
      </c>
      <c r="C299" s="38" t="s">
        <v>4115</v>
      </c>
      <c r="D299" s="83" t="s">
        <v>4116</v>
      </c>
      <c r="E299" s="38" t="s">
        <v>528</v>
      </c>
      <c r="F299" s="38">
        <v>21</v>
      </c>
      <c r="G299" s="38" t="s">
        <v>3554</v>
      </c>
      <c r="H299" s="38" t="s">
        <v>3260</v>
      </c>
      <c r="Q299" s="39" t="s">
        <v>528</v>
      </c>
      <c r="R299">
        <f t="shared" si="4"/>
        <v>21</v>
      </c>
    </row>
    <row r="300" spans="1:18">
      <c r="A300" s="152">
        <v>299</v>
      </c>
      <c r="B300" s="17" t="s">
        <v>886</v>
      </c>
      <c r="C300" s="38" t="s">
        <v>4117</v>
      </c>
      <c r="D300" s="83" t="s">
        <v>4118</v>
      </c>
      <c r="E300" s="38" t="s">
        <v>528</v>
      </c>
      <c r="F300" s="38">
        <v>21</v>
      </c>
      <c r="G300" s="38" t="s">
        <v>3554</v>
      </c>
      <c r="H300" s="38" t="s">
        <v>3260</v>
      </c>
      <c r="Q300" s="39" t="s">
        <v>528</v>
      </c>
      <c r="R300">
        <f t="shared" si="4"/>
        <v>21</v>
      </c>
    </row>
    <row r="301" spans="1:18">
      <c r="A301" s="152">
        <v>300</v>
      </c>
      <c r="B301" s="17" t="s">
        <v>887</v>
      </c>
      <c r="C301" s="38" t="s">
        <v>4918</v>
      </c>
      <c r="D301" s="83" t="s">
        <v>4119</v>
      </c>
      <c r="E301" s="38" t="s">
        <v>528</v>
      </c>
      <c r="F301" s="38">
        <v>21</v>
      </c>
      <c r="G301" s="38" t="s">
        <v>3554</v>
      </c>
      <c r="H301" s="38" t="s">
        <v>3260</v>
      </c>
      <c r="Q301" s="39" t="s">
        <v>528</v>
      </c>
      <c r="R301">
        <f t="shared" si="4"/>
        <v>21</v>
      </c>
    </row>
    <row r="302" spans="1:18">
      <c r="A302" s="152">
        <v>301</v>
      </c>
      <c r="B302" s="17" t="s">
        <v>888</v>
      </c>
      <c r="C302" s="38" t="s">
        <v>4120</v>
      </c>
      <c r="D302" s="83" t="s">
        <v>4121</v>
      </c>
      <c r="E302" s="38" t="s">
        <v>528</v>
      </c>
      <c r="F302" s="38">
        <v>21</v>
      </c>
      <c r="G302" s="38" t="s">
        <v>3554</v>
      </c>
      <c r="H302" s="38" t="s">
        <v>3260</v>
      </c>
      <c r="Q302" s="39" t="s">
        <v>528</v>
      </c>
      <c r="R302">
        <f t="shared" si="4"/>
        <v>21</v>
      </c>
    </row>
    <row r="303" spans="1:18">
      <c r="A303" s="152">
        <v>302</v>
      </c>
      <c r="B303" s="17" t="s">
        <v>889</v>
      </c>
      <c r="C303" s="38" t="s">
        <v>4122</v>
      </c>
      <c r="D303" s="83" t="s">
        <v>4123</v>
      </c>
      <c r="E303" s="38" t="s">
        <v>528</v>
      </c>
      <c r="F303" s="38">
        <v>21</v>
      </c>
      <c r="G303" s="38" t="s">
        <v>3554</v>
      </c>
      <c r="H303" s="38" t="s">
        <v>3260</v>
      </c>
      <c r="Q303" s="39" t="s">
        <v>528</v>
      </c>
      <c r="R303">
        <f t="shared" si="4"/>
        <v>21</v>
      </c>
    </row>
    <row r="304" spans="1:18">
      <c r="A304" s="152">
        <v>303</v>
      </c>
      <c r="B304" s="17" t="s">
        <v>890</v>
      </c>
      <c r="C304" s="38" t="s">
        <v>4919</v>
      </c>
      <c r="D304" s="83" t="s">
        <v>5412</v>
      </c>
      <c r="E304" s="38" t="s">
        <v>528</v>
      </c>
      <c r="F304" s="38">
        <v>21</v>
      </c>
      <c r="G304" s="38" t="s">
        <v>3554</v>
      </c>
      <c r="H304" s="38" t="s">
        <v>3169</v>
      </c>
      <c r="Q304" s="39" t="s">
        <v>528</v>
      </c>
      <c r="R304">
        <f t="shared" si="4"/>
        <v>21</v>
      </c>
    </row>
    <row r="305" spans="1:18">
      <c r="A305" s="152">
        <v>304</v>
      </c>
      <c r="B305" s="17" t="s">
        <v>891</v>
      </c>
      <c r="C305" s="38" t="s">
        <v>4920</v>
      </c>
      <c r="D305" s="83" t="s">
        <v>5413</v>
      </c>
      <c r="E305" s="38" t="s">
        <v>528</v>
      </c>
      <c r="F305" s="38">
        <v>21</v>
      </c>
      <c r="G305" s="38" t="s">
        <v>3554</v>
      </c>
      <c r="H305" s="38" t="s">
        <v>3169</v>
      </c>
      <c r="Q305" s="39" t="s">
        <v>528</v>
      </c>
      <c r="R305">
        <f t="shared" si="4"/>
        <v>21</v>
      </c>
    </row>
    <row r="306" spans="1:18">
      <c r="A306" s="152">
        <v>305</v>
      </c>
      <c r="B306" s="17" t="s">
        <v>892</v>
      </c>
      <c r="C306" s="38" t="s">
        <v>4921</v>
      </c>
      <c r="D306" s="83" t="s">
        <v>5414</v>
      </c>
      <c r="E306" s="38" t="s">
        <v>528</v>
      </c>
      <c r="F306" s="38">
        <v>21</v>
      </c>
      <c r="G306" s="38" t="s">
        <v>3554</v>
      </c>
      <c r="H306" s="38" t="s">
        <v>3169</v>
      </c>
      <c r="Q306" s="39" t="s">
        <v>528</v>
      </c>
      <c r="R306">
        <f t="shared" si="4"/>
        <v>21</v>
      </c>
    </row>
    <row r="307" spans="1:18">
      <c r="A307" s="152">
        <v>306</v>
      </c>
      <c r="B307" s="17" t="s">
        <v>893</v>
      </c>
      <c r="C307" s="38" t="s">
        <v>4922</v>
      </c>
      <c r="D307" s="83" t="s">
        <v>5415</v>
      </c>
      <c r="E307" s="38" t="s">
        <v>528</v>
      </c>
      <c r="F307" s="38">
        <v>21</v>
      </c>
      <c r="G307" s="38" t="s">
        <v>3554</v>
      </c>
      <c r="H307" s="38" t="s">
        <v>3169</v>
      </c>
      <c r="Q307" s="39" t="s">
        <v>528</v>
      </c>
      <c r="R307">
        <f t="shared" si="4"/>
        <v>21</v>
      </c>
    </row>
    <row r="308" spans="1:18">
      <c r="A308" s="152">
        <v>307</v>
      </c>
      <c r="B308" s="17" t="s">
        <v>894</v>
      </c>
      <c r="C308" s="38" t="s">
        <v>4923</v>
      </c>
      <c r="D308" s="83" t="s">
        <v>5416</v>
      </c>
      <c r="E308" s="38" t="s">
        <v>528</v>
      </c>
      <c r="F308" s="38">
        <v>21</v>
      </c>
      <c r="G308" s="38" t="s">
        <v>3554</v>
      </c>
      <c r="H308" s="38" t="s">
        <v>3169</v>
      </c>
      <c r="Q308" s="39" t="s">
        <v>528</v>
      </c>
      <c r="R308">
        <f t="shared" si="4"/>
        <v>21</v>
      </c>
    </row>
    <row r="309" spans="1:18">
      <c r="A309" s="152">
        <v>308</v>
      </c>
      <c r="B309" s="17" t="s">
        <v>895</v>
      </c>
      <c r="C309" s="38" t="s">
        <v>4924</v>
      </c>
      <c r="D309" s="83" t="s">
        <v>5417</v>
      </c>
      <c r="E309" s="38" t="s">
        <v>528</v>
      </c>
      <c r="F309" s="38">
        <v>21</v>
      </c>
      <c r="G309" s="38" t="s">
        <v>3554</v>
      </c>
      <c r="H309" s="38" t="s">
        <v>3169</v>
      </c>
      <c r="Q309" s="39" t="s">
        <v>528</v>
      </c>
      <c r="R309">
        <f t="shared" si="4"/>
        <v>21</v>
      </c>
    </row>
    <row r="310" spans="1:18">
      <c r="A310" s="152">
        <v>309</v>
      </c>
      <c r="B310" s="17" t="s">
        <v>896</v>
      </c>
      <c r="C310" s="38" t="s">
        <v>4925</v>
      </c>
      <c r="D310" s="83" t="s">
        <v>5418</v>
      </c>
      <c r="E310" s="38" t="s">
        <v>528</v>
      </c>
      <c r="F310" s="38">
        <v>21</v>
      </c>
      <c r="G310" s="38" t="s">
        <v>3554</v>
      </c>
      <c r="H310" s="38" t="s">
        <v>3169</v>
      </c>
      <c r="Q310" s="39" t="s">
        <v>528</v>
      </c>
      <c r="R310">
        <f t="shared" si="4"/>
        <v>21</v>
      </c>
    </row>
    <row r="311" spans="1:18">
      <c r="A311" s="152">
        <v>310</v>
      </c>
      <c r="B311" s="17" t="s">
        <v>897</v>
      </c>
      <c r="C311" s="38" t="s">
        <v>4926</v>
      </c>
      <c r="D311" s="83" t="s">
        <v>5419</v>
      </c>
      <c r="E311" s="38" t="s">
        <v>528</v>
      </c>
      <c r="F311" s="38">
        <v>21</v>
      </c>
      <c r="G311" s="38" t="s">
        <v>3554</v>
      </c>
      <c r="H311" s="38" t="s">
        <v>3169</v>
      </c>
      <c r="Q311" s="39" t="s">
        <v>528</v>
      </c>
      <c r="R311">
        <f t="shared" si="4"/>
        <v>21</v>
      </c>
    </row>
    <row r="312" spans="1:18">
      <c r="A312" s="152">
        <v>311</v>
      </c>
      <c r="B312" s="17" t="s">
        <v>898</v>
      </c>
      <c r="C312" s="38" t="s">
        <v>4927</v>
      </c>
      <c r="D312" s="83" t="s">
        <v>5420</v>
      </c>
      <c r="E312" s="38" t="s">
        <v>528</v>
      </c>
      <c r="F312" s="38">
        <v>21</v>
      </c>
      <c r="G312" s="38" t="s">
        <v>3554</v>
      </c>
      <c r="H312" s="38" t="s">
        <v>3169</v>
      </c>
      <c r="Q312" s="39" t="s">
        <v>528</v>
      </c>
      <c r="R312">
        <f t="shared" si="4"/>
        <v>21</v>
      </c>
    </row>
    <row r="313" spans="1:18">
      <c r="A313" s="152">
        <v>312</v>
      </c>
      <c r="B313" s="17" t="s">
        <v>899</v>
      </c>
      <c r="C313" s="38" t="s">
        <v>3856</v>
      </c>
      <c r="D313" s="83" t="s">
        <v>3857</v>
      </c>
      <c r="E313" s="38" t="s">
        <v>528</v>
      </c>
      <c r="F313" s="38">
        <v>21</v>
      </c>
      <c r="G313" s="38" t="s">
        <v>273</v>
      </c>
      <c r="H313" s="38" t="s">
        <v>3175</v>
      </c>
      <c r="Q313" s="39" t="s">
        <v>528</v>
      </c>
      <c r="R313">
        <f t="shared" si="4"/>
        <v>21</v>
      </c>
    </row>
    <row r="314" spans="1:18">
      <c r="A314" s="152">
        <v>313</v>
      </c>
      <c r="B314" s="17" t="s">
        <v>900</v>
      </c>
      <c r="C314" s="38" t="s">
        <v>3680</v>
      </c>
      <c r="D314" s="83" t="s">
        <v>3681</v>
      </c>
      <c r="E314" s="38" t="s">
        <v>528</v>
      </c>
      <c r="F314" s="38">
        <v>21</v>
      </c>
      <c r="G314" s="38" t="s">
        <v>273</v>
      </c>
      <c r="H314" s="38" t="s">
        <v>3174</v>
      </c>
      <c r="Q314" s="39" t="s">
        <v>528</v>
      </c>
      <c r="R314">
        <f t="shared" si="4"/>
        <v>21</v>
      </c>
    </row>
    <row r="315" spans="1:18">
      <c r="A315" s="152">
        <v>314</v>
      </c>
      <c r="B315" s="17" t="s">
        <v>901</v>
      </c>
      <c r="C315" s="38" t="s">
        <v>4542</v>
      </c>
      <c r="D315" s="83" t="s">
        <v>4543</v>
      </c>
      <c r="E315" s="38" t="s">
        <v>467</v>
      </c>
      <c r="F315" s="38">
        <v>23</v>
      </c>
      <c r="G315" s="38" t="s">
        <v>273</v>
      </c>
      <c r="H315" s="38" t="s">
        <v>3260</v>
      </c>
      <c r="Q315" s="39" t="s">
        <v>467</v>
      </c>
      <c r="R315">
        <f t="shared" si="4"/>
        <v>23</v>
      </c>
    </row>
    <row r="316" spans="1:18">
      <c r="A316" s="152">
        <v>315</v>
      </c>
      <c r="B316" s="17" t="s">
        <v>902</v>
      </c>
      <c r="C316" s="38" t="s">
        <v>3995</v>
      </c>
      <c r="D316" s="83" t="s">
        <v>3996</v>
      </c>
      <c r="E316" s="38" t="s">
        <v>528</v>
      </c>
      <c r="F316" s="38">
        <v>21</v>
      </c>
      <c r="G316" s="38" t="s">
        <v>273</v>
      </c>
      <c r="H316" s="38" t="s">
        <v>3175</v>
      </c>
      <c r="Q316" s="39" t="s">
        <v>528</v>
      </c>
      <c r="R316">
        <f t="shared" si="4"/>
        <v>21</v>
      </c>
    </row>
    <row r="317" spans="1:18">
      <c r="A317" s="152">
        <v>316</v>
      </c>
      <c r="B317" s="17" t="s">
        <v>903</v>
      </c>
      <c r="C317" s="38" t="s">
        <v>4124</v>
      </c>
      <c r="D317" s="83" t="s">
        <v>4125</v>
      </c>
      <c r="E317" s="38" t="s">
        <v>528</v>
      </c>
      <c r="F317" s="38">
        <v>21</v>
      </c>
      <c r="G317" s="38" t="s">
        <v>273</v>
      </c>
      <c r="H317" s="38" t="s">
        <v>3260</v>
      </c>
      <c r="Q317" s="39" t="s">
        <v>528</v>
      </c>
      <c r="R317">
        <f t="shared" si="4"/>
        <v>21</v>
      </c>
    </row>
    <row r="318" spans="1:18">
      <c r="A318" s="152">
        <v>317</v>
      </c>
      <c r="B318" s="17" t="s">
        <v>904</v>
      </c>
      <c r="C318" s="38" t="s">
        <v>4759</v>
      </c>
      <c r="D318" s="83" t="s">
        <v>4760</v>
      </c>
      <c r="E318" s="38" t="s">
        <v>528</v>
      </c>
      <c r="F318" s="38">
        <v>21</v>
      </c>
      <c r="G318" s="38" t="s">
        <v>273</v>
      </c>
      <c r="H318" s="38" t="s">
        <v>3260</v>
      </c>
      <c r="Q318" s="39" t="s">
        <v>528</v>
      </c>
      <c r="R318">
        <f t="shared" si="4"/>
        <v>21</v>
      </c>
    </row>
    <row r="319" spans="1:18">
      <c r="A319" s="152">
        <v>318</v>
      </c>
      <c r="B319" s="17" t="s">
        <v>905</v>
      </c>
      <c r="C319" s="38" t="s">
        <v>3993</v>
      </c>
      <c r="D319" s="83" t="s">
        <v>3994</v>
      </c>
      <c r="E319" s="38" t="s">
        <v>467</v>
      </c>
      <c r="F319" s="38">
        <v>23</v>
      </c>
      <c r="G319" s="38" t="s">
        <v>273</v>
      </c>
      <c r="H319" s="38" t="s">
        <v>3175</v>
      </c>
      <c r="Q319" s="39" t="s">
        <v>467</v>
      </c>
      <c r="R319">
        <f t="shared" si="4"/>
        <v>23</v>
      </c>
    </row>
    <row r="320" spans="1:18">
      <c r="A320" s="152">
        <v>319</v>
      </c>
      <c r="B320" s="17" t="s">
        <v>906</v>
      </c>
      <c r="C320" s="38" t="s">
        <v>817</v>
      </c>
      <c r="D320" s="83" t="s">
        <v>818</v>
      </c>
      <c r="E320" s="38" t="s">
        <v>528</v>
      </c>
      <c r="F320" s="38">
        <v>21</v>
      </c>
      <c r="G320" s="38" t="s">
        <v>264</v>
      </c>
      <c r="H320" s="38" t="s">
        <v>487</v>
      </c>
      <c r="Q320" s="39" t="s">
        <v>528</v>
      </c>
      <c r="R320">
        <f t="shared" si="4"/>
        <v>21</v>
      </c>
    </row>
    <row r="321" spans="1:18">
      <c r="A321" s="152">
        <v>320</v>
      </c>
      <c r="B321" s="17" t="s">
        <v>907</v>
      </c>
      <c r="C321" s="38" t="s">
        <v>2968</v>
      </c>
      <c r="D321" s="83" t="s">
        <v>910</v>
      </c>
      <c r="E321" s="38" t="s">
        <v>528</v>
      </c>
      <c r="F321" s="38">
        <v>21</v>
      </c>
      <c r="G321" s="38" t="s">
        <v>264</v>
      </c>
      <c r="H321" s="38" t="s">
        <v>3174</v>
      </c>
      <c r="Q321" s="39" t="s">
        <v>528</v>
      </c>
      <c r="R321">
        <f t="shared" si="4"/>
        <v>21</v>
      </c>
    </row>
    <row r="322" spans="1:18">
      <c r="A322" s="152">
        <v>321</v>
      </c>
      <c r="B322" s="17" t="s">
        <v>908</v>
      </c>
      <c r="C322" s="38" t="s">
        <v>1583</v>
      </c>
      <c r="D322" s="83" t="s">
        <v>3928</v>
      </c>
      <c r="E322" s="38" t="s">
        <v>528</v>
      </c>
      <c r="F322" s="38">
        <v>21</v>
      </c>
      <c r="G322" s="38" t="s">
        <v>264</v>
      </c>
      <c r="H322" s="38" t="s">
        <v>3175</v>
      </c>
      <c r="Q322" s="39" t="s">
        <v>528</v>
      </c>
      <c r="R322">
        <f t="shared" si="4"/>
        <v>21</v>
      </c>
    </row>
    <row r="323" spans="1:18">
      <c r="A323" s="152">
        <v>322</v>
      </c>
      <c r="B323" s="17" t="s">
        <v>909</v>
      </c>
      <c r="C323" s="38" t="s">
        <v>3926</v>
      </c>
      <c r="D323" s="83" t="s">
        <v>3927</v>
      </c>
      <c r="E323" s="38" t="s">
        <v>661</v>
      </c>
      <c r="F323" s="38">
        <v>16</v>
      </c>
      <c r="G323" s="38" t="s">
        <v>264</v>
      </c>
      <c r="H323" s="38" t="s">
        <v>3175</v>
      </c>
      <c r="Q323" s="39" t="s">
        <v>661</v>
      </c>
      <c r="R323">
        <f t="shared" ref="R323:R386" si="5">IF(Q323&gt;0,VLOOKUP(Q323,$N$2:$O$48,2,0),"")</f>
        <v>16</v>
      </c>
    </row>
    <row r="324" spans="1:18">
      <c r="A324" s="152">
        <v>323</v>
      </c>
      <c r="B324" s="17" t="s">
        <v>911</v>
      </c>
      <c r="C324" s="38" t="s">
        <v>3858</v>
      </c>
      <c r="D324" s="83" t="s">
        <v>1072</v>
      </c>
      <c r="E324" s="38" t="s">
        <v>528</v>
      </c>
      <c r="F324" s="38">
        <v>21</v>
      </c>
      <c r="G324" s="38" t="s">
        <v>264</v>
      </c>
      <c r="H324" s="38" t="s">
        <v>3175</v>
      </c>
      <c r="Q324" s="39" t="s">
        <v>528</v>
      </c>
      <c r="R324">
        <f t="shared" si="5"/>
        <v>21</v>
      </c>
    </row>
    <row r="325" spans="1:18">
      <c r="A325" s="152">
        <v>324</v>
      </c>
      <c r="B325" s="17" t="s">
        <v>913</v>
      </c>
      <c r="C325" s="38" t="s">
        <v>4399</v>
      </c>
      <c r="D325" s="83" t="s">
        <v>4400</v>
      </c>
      <c r="E325" s="38" t="s">
        <v>497</v>
      </c>
      <c r="F325" s="38">
        <v>24</v>
      </c>
      <c r="G325" s="38" t="s">
        <v>264</v>
      </c>
      <c r="H325" s="38" t="s">
        <v>3260</v>
      </c>
      <c r="Q325" s="39" t="s">
        <v>497</v>
      </c>
      <c r="R325">
        <f t="shared" si="5"/>
        <v>24</v>
      </c>
    </row>
    <row r="326" spans="1:18">
      <c r="A326" s="152">
        <v>325</v>
      </c>
      <c r="B326" s="17" t="s">
        <v>914</v>
      </c>
      <c r="C326" s="38" t="s">
        <v>4356</v>
      </c>
      <c r="D326" s="83" t="s">
        <v>4357</v>
      </c>
      <c r="E326" s="38" t="s">
        <v>497</v>
      </c>
      <c r="F326" s="38">
        <v>24</v>
      </c>
      <c r="G326" s="38" t="s">
        <v>264</v>
      </c>
      <c r="H326" s="38" t="s">
        <v>3260</v>
      </c>
      <c r="Q326" s="39" t="s">
        <v>497</v>
      </c>
      <c r="R326">
        <f t="shared" si="5"/>
        <v>24</v>
      </c>
    </row>
    <row r="327" spans="1:18">
      <c r="A327" s="152">
        <v>326</v>
      </c>
      <c r="B327" s="17" t="s">
        <v>915</v>
      </c>
      <c r="C327" s="38" t="s">
        <v>2966</v>
      </c>
      <c r="D327" s="83" t="s">
        <v>2967</v>
      </c>
      <c r="E327" s="38" t="s">
        <v>528</v>
      </c>
      <c r="F327" s="38">
        <v>21</v>
      </c>
      <c r="G327" s="38" t="s">
        <v>264</v>
      </c>
      <c r="H327" s="38" t="s">
        <v>3174</v>
      </c>
      <c r="Q327" s="39" t="s">
        <v>528</v>
      </c>
      <c r="R327">
        <f t="shared" si="5"/>
        <v>21</v>
      </c>
    </row>
    <row r="328" spans="1:18">
      <c r="A328" s="152">
        <v>327</v>
      </c>
      <c r="B328" s="17" t="s">
        <v>916</v>
      </c>
      <c r="C328" s="38" t="s">
        <v>809</v>
      </c>
      <c r="D328" s="83" t="s">
        <v>810</v>
      </c>
      <c r="E328" s="38" t="s">
        <v>528</v>
      </c>
      <c r="F328" s="38">
        <v>21</v>
      </c>
      <c r="G328" s="38" t="s">
        <v>264</v>
      </c>
      <c r="H328" s="38" t="s">
        <v>487</v>
      </c>
      <c r="Q328" s="39" t="s">
        <v>528</v>
      </c>
      <c r="R328">
        <f t="shared" si="5"/>
        <v>21</v>
      </c>
    </row>
    <row r="329" spans="1:18">
      <c r="A329" s="152">
        <v>328</v>
      </c>
      <c r="B329" s="17" t="s">
        <v>917</v>
      </c>
      <c r="C329" s="38" t="s">
        <v>3109</v>
      </c>
      <c r="D329" s="83" t="s">
        <v>3110</v>
      </c>
      <c r="E329" s="38" t="s">
        <v>528</v>
      </c>
      <c r="F329" s="38">
        <v>21</v>
      </c>
      <c r="G329" s="38" t="s">
        <v>264</v>
      </c>
      <c r="H329" s="38" t="s">
        <v>3174</v>
      </c>
      <c r="Q329" s="39" t="s">
        <v>528</v>
      </c>
      <c r="R329">
        <f t="shared" si="5"/>
        <v>21</v>
      </c>
    </row>
    <row r="330" spans="1:18">
      <c r="A330" s="152">
        <v>329</v>
      </c>
      <c r="B330" s="17" t="s">
        <v>918</v>
      </c>
      <c r="C330" s="38" t="s">
        <v>813</v>
      </c>
      <c r="D330" s="83" t="s">
        <v>814</v>
      </c>
      <c r="E330" s="38" t="s">
        <v>528</v>
      </c>
      <c r="F330" s="38">
        <v>21</v>
      </c>
      <c r="G330" s="38" t="s">
        <v>264</v>
      </c>
      <c r="H330" s="38" t="s">
        <v>487</v>
      </c>
      <c r="Q330" s="39" t="s">
        <v>528</v>
      </c>
      <c r="R330">
        <f t="shared" si="5"/>
        <v>21</v>
      </c>
    </row>
    <row r="331" spans="1:18">
      <c r="A331" s="152">
        <v>330</v>
      </c>
      <c r="B331" s="17" t="s">
        <v>919</v>
      </c>
      <c r="C331" s="38" t="s">
        <v>1445</v>
      </c>
      <c r="D331" s="83" t="s">
        <v>1446</v>
      </c>
      <c r="E331" s="38" t="s">
        <v>528</v>
      </c>
      <c r="F331" s="38">
        <v>21</v>
      </c>
      <c r="G331" s="38" t="s">
        <v>264</v>
      </c>
      <c r="H331" s="38" t="s">
        <v>492</v>
      </c>
      <c r="Q331" s="39" t="s">
        <v>528</v>
      </c>
      <c r="R331">
        <f t="shared" si="5"/>
        <v>21</v>
      </c>
    </row>
    <row r="332" spans="1:18">
      <c r="A332" s="152">
        <v>331</v>
      </c>
      <c r="B332" s="17" t="s">
        <v>920</v>
      </c>
      <c r="C332" s="38" t="s">
        <v>3105</v>
      </c>
      <c r="D332" s="83" t="s">
        <v>3106</v>
      </c>
      <c r="E332" s="38" t="s">
        <v>528</v>
      </c>
      <c r="F332" s="38">
        <v>21</v>
      </c>
      <c r="G332" s="38" t="s">
        <v>264</v>
      </c>
      <c r="H332" s="38" t="s">
        <v>3174</v>
      </c>
      <c r="Q332" s="39" t="s">
        <v>528</v>
      </c>
      <c r="R332">
        <f t="shared" si="5"/>
        <v>21</v>
      </c>
    </row>
    <row r="333" spans="1:18">
      <c r="A333" s="152">
        <v>332</v>
      </c>
      <c r="B333" s="17" t="s">
        <v>921</v>
      </c>
      <c r="C333" s="38" t="s">
        <v>4928</v>
      </c>
      <c r="D333" s="83" t="s">
        <v>3098</v>
      </c>
      <c r="E333" s="38" t="s">
        <v>528</v>
      </c>
      <c r="F333" s="38">
        <v>21</v>
      </c>
      <c r="G333" s="38" t="s">
        <v>264</v>
      </c>
      <c r="H333" s="38" t="s">
        <v>3174</v>
      </c>
      <c r="Q333" s="39" t="s">
        <v>528</v>
      </c>
      <c r="R333">
        <f t="shared" si="5"/>
        <v>21</v>
      </c>
    </row>
    <row r="334" spans="1:18">
      <c r="A334" s="152">
        <v>333</v>
      </c>
      <c r="B334" s="17" t="s">
        <v>922</v>
      </c>
      <c r="C334" s="38" t="s">
        <v>4929</v>
      </c>
      <c r="D334" s="83" t="s">
        <v>5421</v>
      </c>
      <c r="E334" s="38" t="s">
        <v>467</v>
      </c>
      <c r="F334" s="38">
        <v>23</v>
      </c>
      <c r="G334" s="38" t="s">
        <v>264</v>
      </c>
      <c r="H334" s="38" t="s">
        <v>3260</v>
      </c>
      <c r="Q334" s="39" t="s">
        <v>467</v>
      </c>
      <c r="R334">
        <f t="shared" si="5"/>
        <v>23</v>
      </c>
    </row>
    <row r="335" spans="1:18">
      <c r="A335" s="152">
        <v>334</v>
      </c>
      <c r="B335" s="17" t="s">
        <v>923</v>
      </c>
      <c r="C335" s="38" t="s">
        <v>4621</v>
      </c>
      <c r="D335" s="83" t="s">
        <v>4622</v>
      </c>
      <c r="E335" s="38" t="s">
        <v>528</v>
      </c>
      <c r="F335" s="38">
        <v>21</v>
      </c>
      <c r="G335" s="38" t="s">
        <v>264</v>
      </c>
      <c r="H335" s="38" t="s">
        <v>3260</v>
      </c>
      <c r="Q335" s="39" t="s">
        <v>528</v>
      </c>
      <c r="R335">
        <f t="shared" si="5"/>
        <v>21</v>
      </c>
    </row>
    <row r="336" spans="1:18">
      <c r="A336" s="152">
        <v>335</v>
      </c>
      <c r="B336" s="17" t="s">
        <v>924</v>
      </c>
      <c r="C336" s="38" t="s">
        <v>4930</v>
      </c>
      <c r="D336" s="83" t="s">
        <v>5422</v>
      </c>
      <c r="E336" s="38" t="s">
        <v>528</v>
      </c>
      <c r="F336" s="38">
        <v>21</v>
      </c>
      <c r="G336" s="38" t="s">
        <v>264</v>
      </c>
      <c r="H336" s="38" t="s">
        <v>3261</v>
      </c>
      <c r="Q336" s="39" t="s">
        <v>528</v>
      </c>
      <c r="R336">
        <f t="shared" si="5"/>
        <v>21</v>
      </c>
    </row>
    <row r="337" spans="1:18">
      <c r="A337" s="152">
        <v>336</v>
      </c>
      <c r="B337" s="17" t="s">
        <v>925</v>
      </c>
      <c r="C337" s="38" t="s">
        <v>1857</v>
      </c>
      <c r="D337" s="83" t="s">
        <v>1858</v>
      </c>
      <c r="E337" s="38" t="s">
        <v>528</v>
      </c>
      <c r="F337" s="38">
        <v>21</v>
      </c>
      <c r="G337" s="38" t="s">
        <v>264</v>
      </c>
      <c r="H337" s="38" t="s">
        <v>3261</v>
      </c>
      <c r="Q337" s="39" t="s">
        <v>528</v>
      </c>
      <c r="R337">
        <f t="shared" si="5"/>
        <v>21</v>
      </c>
    </row>
    <row r="338" spans="1:18">
      <c r="A338" s="152">
        <v>337</v>
      </c>
      <c r="B338" s="17" t="s">
        <v>926</v>
      </c>
      <c r="C338" s="38" t="s">
        <v>4931</v>
      </c>
      <c r="D338" s="83" t="s">
        <v>5423</v>
      </c>
      <c r="E338" s="38" t="s">
        <v>528</v>
      </c>
      <c r="F338" s="38">
        <v>21</v>
      </c>
      <c r="G338" s="38" t="s">
        <v>264</v>
      </c>
      <c r="H338" s="38" t="s">
        <v>3175</v>
      </c>
      <c r="Q338" s="39" t="s">
        <v>528</v>
      </c>
      <c r="R338">
        <f t="shared" si="5"/>
        <v>21</v>
      </c>
    </row>
    <row r="339" spans="1:18">
      <c r="A339" s="152">
        <v>338</v>
      </c>
      <c r="B339" s="17" t="s">
        <v>927</v>
      </c>
      <c r="C339" s="38" t="s">
        <v>4932</v>
      </c>
      <c r="D339" s="83" t="s">
        <v>5424</v>
      </c>
      <c r="E339" s="38" t="s">
        <v>528</v>
      </c>
      <c r="F339" s="38">
        <v>21</v>
      </c>
      <c r="G339" s="38" t="s">
        <v>264</v>
      </c>
      <c r="H339" s="38" t="s">
        <v>3174</v>
      </c>
      <c r="Q339" s="39" t="s">
        <v>528</v>
      </c>
      <c r="R339">
        <f t="shared" si="5"/>
        <v>21</v>
      </c>
    </row>
    <row r="340" spans="1:18">
      <c r="A340" s="152">
        <v>339</v>
      </c>
      <c r="B340" s="17" t="s">
        <v>928</v>
      </c>
      <c r="C340" s="38" t="s">
        <v>4933</v>
      </c>
      <c r="D340" s="83" t="s">
        <v>5425</v>
      </c>
      <c r="E340" s="38" t="s">
        <v>528</v>
      </c>
      <c r="F340" s="38">
        <v>21</v>
      </c>
      <c r="G340" s="38" t="s">
        <v>264</v>
      </c>
      <c r="H340" s="38" t="s">
        <v>3260</v>
      </c>
      <c r="Q340" s="39" t="s">
        <v>528</v>
      </c>
      <c r="R340">
        <f t="shared" si="5"/>
        <v>21</v>
      </c>
    </row>
    <row r="341" spans="1:18">
      <c r="A341" s="152">
        <v>340</v>
      </c>
      <c r="B341" s="17" t="s">
        <v>929</v>
      </c>
      <c r="C341" s="38" t="s">
        <v>4934</v>
      </c>
      <c r="D341" s="83" t="s">
        <v>5426</v>
      </c>
      <c r="E341" s="38" t="s">
        <v>528</v>
      </c>
      <c r="F341" s="38">
        <v>21</v>
      </c>
      <c r="G341" s="38" t="s">
        <v>264</v>
      </c>
      <c r="H341" s="38" t="s">
        <v>3174</v>
      </c>
      <c r="Q341" s="39" t="s">
        <v>528</v>
      </c>
      <c r="R341">
        <f t="shared" si="5"/>
        <v>21</v>
      </c>
    </row>
    <row r="342" spans="1:18">
      <c r="A342" s="152">
        <v>341</v>
      </c>
      <c r="B342" s="17" t="s">
        <v>930</v>
      </c>
      <c r="C342" s="38" t="s">
        <v>3620</v>
      </c>
      <c r="D342" s="83" t="s">
        <v>3621</v>
      </c>
      <c r="E342" s="38" t="s">
        <v>528</v>
      </c>
      <c r="F342" s="38">
        <v>21</v>
      </c>
      <c r="G342" s="38" t="s">
        <v>264</v>
      </c>
      <c r="H342" s="38" t="s">
        <v>3174</v>
      </c>
      <c r="Q342" s="39" t="s">
        <v>528</v>
      </c>
      <c r="R342">
        <f t="shared" si="5"/>
        <v>21</v>
      </c>
    </row>
    <row r="343" spans="1:18">
      <c r="A343" s="152">
        <v>342</v>
      </c>
      <c r="B343" s="17" t="s">
        <v>931</v>
      </c>
      <c r="C343" s="38" t="s">
        <v>3151</v>
      </c>
      <c r="D343" s="83" t="s">
        <v>3152</v>
      </c>
      <c r="E343" s="38" t="s">
        <v>528</v>
      </c>
      <c r="F343" s="38">
        <v>21</v>
      </c>
      <c r="G343" s="38" t="s">
        <v>264</v>
      </c>
      <c r="H343" s="38" t="s">
        <v>3174</v>
      </c>
      <c r="Q343" s="39" t="s">
        <v>528</v>
      </c>
      <c r="R343">
        <f t="shared" si="5"/>
        <v>21</v>
      </c>
    </row>
    <row r="344" spans="1:18">
      <c r="A344" s="152">
        <v>343</v>
      </c>
      <c r="B344" s="17" t="s">
        <v>932</v>
      </c>
      <c r="C344" s="38" t="s">
        <v>4935</v>
      </c>
      <c r="D344" s="83" t="s">
        <v>4128</v>
      </c>
      <c r="E344" s="38" t="s">
        <v>528</v>
      </c>
      <c r="F344" s="38">
        <v>21</v>
      </c>
      <c r="G344" s="38" t="s">
        <v>264</v>
      </c>
      <c r="H344" s="38" t="s">
        <v>3261</v>
      </c>
      <c r="Q344" s="39" t="s">
        <v>528</v>
      </c>
      <c r="R344">
        <f t="shared" si="5"/>
        <v>21</v>
      </c>
    </row>
    <row r="345" spans="1:18">
      <c r="A345" s="152">
        <v>344</v>
      </c>
      <c r="B345" s="17" t="s">
        <v>933</v>
      </c>
      <c r="C345" s="38" t="s">
        <v>3618</v>
      </c>
      <c r="D345" s="83" t="s">
        <v>3619</v>
      </c>
      <c r="E345" s="38" t="s">
        <v>528</v>
      </c>
      <c r="F345" s="38">
        <v>21</v>
      </c>
      <c r="G345" s="38" t="s">
        <v>264</v>
      </c>
      <c r="H345" s="38" t="s">
        <v>3261</v>
      </c>
      <c r="Q345" s="39" t="s">
        <v>528</v>
      </c>
      <c r="R345">
        <f t="shared" si="5"/>
        <v>21</v>
      </c>
    </row>
    <row r="346" spans="1:18">
      <c r="A346" s="152">
        <v>345</v>
      </c>
      <c r="B346" s="17" t="s">
        <v>934</v>
      </c>
      <c r="C346" s="38" t="s">
        <v>1860</v>
      </c>
      <c r="D346" s="83" t="s">
        <v>1861</v>
      </c>
      <c r="E346" s="38" t="s">
        <v>528</v>
      </c>
      <c r="F346" s="38">
        <v>21</v>
      </c>
      <c r="G346" s="38" t="s">
        <v>264</v>
      </c>
      <c r="H346" s="38" t="s">
        <v>3261</v>
      </c>
      <c r="Q346" s="39" t="s">
        <v>528</v>
      </c>
      <c r="R346">
        <f t="shared" si="5"/>
        <v>21</v>
      </c>
    </row>
    <row r="347" spans="1:18">
      <c r="A347" s="152">
        <v>346</v>
      </c>
      <c r="B347" s="17" t="s">
        <v>935</v>
      </c>
      <c r="C347" s="38" t="s">
        <v>1863</v>
      </c>
      <c r="D347" s="83" t="s">
        <v>1864</v>
      </c>
      <c r="E347" s="38" t="s">
        <v>528</v>
      </c>
      <c r="F347" s="38">
        <v>21</v>
      </c>
      <c r="G347" s="38" t="s">
        <v>264</v>
      </c>
      <c r="H347" s="38" t="s">
        <v>3261</v>
      </c>
      <c r="Q347" s="39" t="s">
        <v>528</v>
      </c>
      <c r="R347">
        <f t="shared" si="5"/>
        <v>21</v>
      </c>
    </row>
    <row r="348" spans="1:18">
      <c r="A348" s="152">
        <v>347</v>
      </c>
      <c r="B348" s="17" t="s">
        <v>936</v>
      </c>
      <c r="C348" s="38" t="s">
        <v>3113</v>
      </c>
      <c r="D348" s="83" t="s">
        <v>3114</v>
      </c>
      <c r="E348" s="38" t="s">
        <v>528</v>
      </c>
      <c r="F348" s="38">
        <v>21</v>
      </c>
      <c r="G348" s="38" t="s">
        <v>264</v>
      </c>
      <c r="H348" s="38" t="s">
        <v>3174</v>
      </c>
      <c r="Q348" s="39" t="s">
        <v>528</v>
      </c>
      <c r="R348">
        <f t="shared" si="5"/>
        <v>21</v>
      </c>
    </row>
    <row r="349" spans="1:18">
      <c r="A349" s="152">
        <v>348</v>
      </c>
      <c r="B349" s="17" t="s">
        <v>937</v>
      </c>
      <c r="C349" s="38" t="s">
        <v>1758</v>
      </c>
      <c r="D349" s="83" t="s">
        <v>1759</v>
      </c>
      <c r="E349" s="38" t="s">
        <v>528</v>
      </c>
      <c r="F349" s="38">
        <v>21</v>
      </c>
      <c r="G349" s="38" t="s">
        <v>264</v>
      </c>
      <c r="H349" s="38" t="s">
        <v>3259</v>
      </c>
      <c r="Q349" s="39" t="s">
        <v>528</v>
      </c>
      <c r="R349">
        <f t="shared" si="5"/>
        <v>21</v>
      </c>
    </row>
    <row r="350" spans="1:18">
      <c r="A350" s="152">
        <v>349</v>
      </c>
      <c r="B350" s="17" t="s">
        <v>938</v>
      </c>
      <c r="C350" s="38" t="s">
        <v>1848</v>
      </c>
      <c r="D350" s="83" t="s">
        <v>1849</v>
      </c>
      <c r="E350" s="38" t="s">
        <v>528</v>
      </c>
      <c r="F350" s="38">
        <v>21</v>
      </c>
      <c r="G350" s="38" t="s">
        <v>264</v>
      </c>
      <c r="H350" s="38" t="s">
        <v>492</v>
      </c>
      <c r="Q350" s="39" t="s">
        <v>528</v>
      </c>
      <c r="R350">
        <f t="shared" si="5"/>
        <v>21</v>
      </c>
    </row>
    <row r="351" spans="1:18">
      <c r="A351" s="152">
        <v>350</v>
      </c>
      <c r="B351" s="17" t="s">
        <v>939</v>
      </c>
      <c r="C351" s="38" t="s">
        <v>1851</v>
      </c>
      <c r="D351" s="83" t="s">
        <v>1852</v>
      </c>
      <c r="E351" s="38" t="s">
        <v>528</v>
      </c>
      <c r="F351" s="38">
        <v>21</v>
      </c>
      <c r="G351" s="38" t="s">
        <v>264</v>
      </c>
      <c r="H351" s="38" t="s">
        <v>492</v>
      </c>
      <c r="Q351" s="39" t="s">
        <v>528</v>
      </c>
      <c r="R351">
        <f t="shared" si="5"/>
        <v>21</v>
      </c>
    </row>
    <row r="352" spans="1:18">
      <c r="A352" s="152">
        <v>351</v>
      </c>
      <c r="B352" s="17" t="s">
        <v>940</v>
      </c>
      <c r="C352" s="38" t="s">
        <v>820</v>
      </c>
      <c r="D352" s="83" t="s">
        <v>821</v>
      </c>
      <c r="E352" s="38" t="s">
        <v>528</v>
      </c>
      <c r="F352" s="38">
        <v>21</v>
      </c>
      <c r="G352" s="38" t="s">
        <v>264</v>
      </c>
      <c r="H352" s="38" t="s">
        <v>487</v>
      </c>
      <c r="Q352" s="39" t="s">
        <v>528</v>
      </c>
      <c r="R352">
        <f t="shared" si="5"/>
        <v>21</v>
      </c>
    </row>
    <row r="353" spans="1:18">
      <c r="A353" s="152">
        <v>352</v>
      </c>
      <c r="B353" s="17" t="s">
        <v>941</v>
      </c>
      <c r="C353" s="38" t="s">
        <v>3099</v>
      </c>
      <c r="D353" s="83" t="s">
        <v>3100</v>
      </c>
      <c r="E353" s="38" t="s">
        <v>528</v>
      </c>
      <c r="F353" s="38">
        <v>21</v>
      </c>
      <c r="G353" s="38" t="s">
        <v>264</v>
      </c>
      <c r="H353" s="38" t="s">
        <v>3174</v>
      </c>
      <c r="Q353" s="39" t="s">
        <v>528</v>
      </c>
      <c r="R353">
        <f t="shared" si="5"/>
        <v>21</v>
      </c>
    </row>
    <row r="354" spans="1:18">
      <c r="A354" s="152">
        <v>353</v>
      </c>
      <c r="B354" s="17" t="s">
        <v>942</v>
      </c>
      <c r="C354" s="38" t="s">
        <v>2964</v>
      </c>
      <c r="D354" s="83" t="s">
        <v>2965</v>
      </c>
      <c r="E354" s="38" t="s">
        <v>528</v>
      </c>
      <c r="F354" s="38">
        <v>21</v>
      </c>
      <c r="G354" s="38" t="s">
        <v>264</v>
      </c>
      <c r="H354" s="38" t="s">
        <v>3174</v>
      </c>
      <c r="Q354" s="39" t="s">
        <v>528</v>
      </c>
      <c r="R354">
        <f t="shared" si="5"/>
        <v>21</v>
      </c>
    </row>
    <row r="355" spans="1:18">
      <c r="A355" s="152">
        <v>354</v>
      </c>
      <c r="B355" s="17" t="s">
        <v>943</v>
      </c>
      <c r="C355" s="38" t="s">
        <v>3101</v>
      </c>
      <c r="D355" s="83" t="s">
        <v>3102</v>
      </c>
      <c r="E355" s="38" t="s">
        <v>528</v>
      </c>
      <c r="F355" s="38">
        <v>21</v>
      </c>
      <c r="G355" s="38" t="s">
        <v>264</v>
      </c>
      <c r="H355" s="38" t="s">
        <v>3174</v>
      </c>
      <c r="Q355" s="39" t="s">
        <v>528</v>
      </c>
      <c r="R355">
        <f t="shared" si="5"/>
        <v>21</v>
      </c>
    </row>
    <row r="356" spans="1:18">
      <c r="A356" s="152">
        <v>355</v>
      </c>
      <c r="B356" s="17" t="s">
        <v>944</v>
      </c>
      <c r="C356" s="38" t="s">
        <v>4129</v>
      </c>
      <c r="D356" s="83" t="s">
        <v>4130</v>
      </c>
      <c r="E356" s="38" t="s">
        <v>497</v>
      </c>
      <c r="F356" s="38">
        <v>24</v>
      </c>
      <c r="G356" s="38" t="s">
        <v>279</v>
      </c>
      <c r="H356" s="38" t="s">
        <v>3261</v>
      </c>
      <c r="Q356" s="39" t="s">
        <v>497</v>
      </c>
      <c r="R356">
        <f t="shared" si="5"/>
        <v>24</v>
      </c>
    </row>
    <row r="357" spans="1:18">
      <c r="A357" s="152">
        <v>356</v>
      </c>
      <c r="B357" s="17" t="s">
        <v>945</v>
      </c>
      <c r="C357" s="38" t="s">
        <v>4936</v>
      </c>
      <c r="D357" s="83" t="s">
        <v>5427</v>
      </c>
      <c r="E357" s="38" t="s">
        <v>497</v>
      </c>
      <c r="F357" s="38">
        <v>24</v>
      </c>
      <c r="G357" s="38" t="s">
        <v>279</v>
      </c>
      <c r="H357" s="38" t="s">
        <v>3174</v>
      </c>
      <c r="Q357" s="39" t="s">
        <v>497</v>
      </c>
      <c r="R357">
        <f t="shared" si="5"/>
        <v>24</v>
      </c>
    </row>
    <row r="358" spans="1:18">
      <c r="A358" s="152">
        <v>357</v>
      </c>
      <c r="B358" s="17" t="s">
        <v>946</v>
      </c>
      <c r="C358" s="38" t="s">
        <v>4937</v>
      </c>
      <c r="D358" s="83" t="s">
        <v>5428</v>
      </c>
      <c r="E358" s="38" t="s">
        <v>497</v>
      </c>
      <c r="F358" s="38">
        <v>24</v>
      </c>
      <c r="G358" s="38" t="s">
        <v>279</v>
      </c>
      <c r="H358" s="38" t="s">
        <v>3174</v>
      </c>
      <c r="Q358" s="39" t="s">
        <v>497</v>
      </c>
      <c r="R358">
        <f t="shared" si="5"/>
        <v>24</v>
      </c>
    </row>
    <row r="359" spans="1:18">
      <c r="A359" s="152">
        <v>358</v>
      </c>
      <c r="B359" s="17" t="s">
        <v>947</v>
      </c>
      <c r="C359" s="38" t="s">
        <v>4131</v>
      </c>
      <c r="D359" s="83" t="s">
        <v>4132</v>
      </c>
      <c r="E359" s="38" t="s">
        <v>497</v>
      </c>
      <c r="F359" s="38">
        <v>24</v>
      </c>
      <c r="G359" s="38" t="s">
        <v>279</v>
      </c>
      <c r="H359" s="38" t="s">
        <v>3261</v>
      </c>
      <c r="Q359" s="39" t="s">
        <v>497</v>
      </c>
      <c r="R359">
        <f t="shared" si="5"/>
        <v>24</v>
      </c>
    </row>
    <row r="360" spans="1:18">
      <c r="A360" s="152">
        <v>359</v>
      </c>
      <c r="B360" s="17" t="s">
        <v>948</v>
      </c>
      <c r="C360" s="38" t="s">
        <v>4133</v>
      </c>
      <c r="D360" s="83" t="s">
        <v>4134</v>
      </c>
      <c r="E360" s="38" t="s">
        <v>497</v>
      </c>
      <c r="F360" s="38">
        <v>24</v>
      </c>
      <c r="G360" s="38" t="s">
        <v>279</v>
      </c>
      <c r="H360" s="38" t="s">
        <v>3261</v>
      </c>
      <c r="Q360" s="39" t="s">
        <v>497</v>
      </c>
      <c r="R360">
        <f t="shared" si="5"/>
        <v>24</v>
      </c>
    </row>
    <row r="361" spans="1:18">
      <c r="A361" s="152">
        <v>360</v>
      </c>
      <c r="B361" s="17" t="s">
        <v>949</v>
      </c>
      <c r="C361" s="38" t="s">
        <v>4139</v>
      </c>
      <c r="D361" s="83" t="s">
        <v>4140</v>
      </c>
      <c r="E361" s="38" t="s">
        <v>497</v>
      </c>
      <c r="F361" s="38">
        <v>24</v>
      </c>
      <c r="G361" s="38" t="s">
        <v>279</v>
      </c>
      <c r="H361" s="38" t="s">
        <v>3261</v>
      </c>
      <c r="Q361" s="39" t="s">
        <v>497</v>
      </c>
      <c r="R361">
        <f t="shared" si="5"/>
        <v>24</v>
      </c>
    </row>
    <row r="362" spans="1:18">
      <c r="A362" s="152">
        <v>361</v>
      </c>
      <c r="B362" s="17" t="s">
        <v>950</v>
      </c>
      <c r="C362" s="38" t="s">
        <v>4141</v>
      </c>
      <c r="D362" s="83" t="s">
        <v>4142</v>
      </c>
      <c r="E362" s="38" t="s">
        <v>497</v>
      </c>
      <c r="F362" s="38">
        <v>24</v>
      </c>
      <c r="G362" s="38" t="s">
        <v>279</v>
      </c>
      <c r="H362" s="38" t="s">
        <v>3261</v>
      </c>
      <c r="Q362" s="39" t="s">
        <v>497</v>
      </c>
      <c r="R362">
        <f t="shared" si="5"/>
        <v>24</v>
      </c>
    </row>
    <row r="363" spans="1:18">
      <c r="A363" s="152">
        <v>362</v>
      </c>
      <c r="B363" s="17" t="s">
        <v>951</v>
      </c>
      <c r="C363" s="38" t="s">
        <v>4135</v>
      </c>
      <c r="D363" s="83" t="s">
        <v>4136</v>
      </c>
      <c r="E363" s="38" t="s">
        <v>497</v>
      </c>
      <c r="F363" s="38">
        <v>24</v>
      </c>
      <c r="G363" s="38" t="s">
        <v>279</v>
      </c>
      <c r="H363" s="38" t="s">
        <v>3261</v>
      </c>
      <c r="Q363" s="39" t="s">
        <v>497</v>
      </c>
      <c r="R363">
        <f t="shared" si="5"/>
        <v>24</v>
      </c>
    </row>
    <row r="364" spans="1:18">
      <c r="A364" s="152">
        <v>363</v>
      </c>
      <c r="B364" s="17" t="s">
        <v>952</v>
      </c>
      <c r="C364" s="38" t="s">
        <v>4137</v>
      </c>
      <c r="D364" s="83" t="s">
        <v>4138</v>
      </c>
      <c r="E364" s="38" t="s">
        <v>497</v>
      </c>
      <c r="F364" s="38">
        <v>24</v>
      </c>
      <c r="G364" s="38" t="s">
        <v>279</v>
      </c>
      <c r="H364" s="38" t="s">
        <v>3261</v>
      </c>
      <c r="Q364" s="39" t="s">
        <v>497</v>
      </c>
      <c r="R364">
        <f t="shared" si="5"/>
        <v>24</v>
      </c>
    </row>
    <row r="365" spans="1:18">
      <c r="A365" s="152">
        <v>364</v>
      </c>
      <c r="B365" s="17" t="s">
        <v>953</v>
      </c>
      <c r="C365" s="38" t="s">
        <v>4938</v>
      </c>
      <c r="D365" s="83" t="s">
        <v>5429</v>
      </c>
      <c r="E365" s="38" t="s">
        <v>497</v>
      </c>
      <c r="F365" s="38">
        <v>24</v>
      </c>
      <c r="G365" s="38" t="s">
        <v>279</v>
      </c>
      <c r="H365" s="38" t="s">
        <v>3174</v>
      </c>
      <c r="Q365" s="39" t="s">
        <v>497</v>
      </c>
      <c r="R365">
        <f t="shared" si="5"/>
        <v>24</v>
      </c>
    </row>
    <row r="366" spans="1:18">
      <c r="A366" s="152">
        <v>365</v>
      </c>
      <c r="B366" s="17" t="s">
        <v>954</v>
      </c>
      <c r="C366" s="38" t="s">
        <v>4939</v>
      </c>
      <c r="D366" s="83" t="s">
        <v>5430</v>
      </c>
      <c r="E366" s="38" t="s">
        <v>497</v>
      </c>
      <c r="F366" s="38">
        <v>24</v>
      </c>
      <c r="G366" s="38" t="s">
        <v>279</v>
      </c>
      <c r="H366" s="38" t="s">
        <v>3174</v>
      </c>
      <c r="Q366" s="39" t="s">
        <v>497</v>
      </c>
      <c r="R366">
        <f t="shared" si="5"/>
        <v>24</v>
      </c>
    </row>
    <row r="367" spans="1:18">
      <c r="A367" s="152">
        <v>366</v>
      </c>
      <c r="B367" s="17" t="s">
        <v>955</v>
      </c>
      <c r="C367" s="38" t="s">
        <v>4940</v>
      </c>
      <c r="D367" s="83" t="s">
        <v>5431</v>
      </c>
      <c r="E367" s="38" t="s">
        <v>497</v>
      </c>
      <c r="F367" s="38">
        <v>24</v>
      </c>
      <c r="G367" s="38" t="s">
        <v>279</v>
      </c>
      <c r="H367" s="38" t="s">
        <v>3174</v>
      </c>
      <c r="Q367" s="39" t="s">
        <v>497</v>
      </c>
      <c r="R367">
        <f t="shared" si="5"/>
        <v>24</v>
      </c>
    </row>
    <row r="368" spans="1:18">
      <c r="A368" s="152">
        <v>367</v>
      </c>
      <c r="B368" s="17" t="s">
        <v>957</v>
      </c>
      <c r="C368" s="38" t="s">
        <v>3682</v>
      </c>
      <c r="D368" s="83" t="s">
        <v>3683</v>
      </c>
      <c r="E368" s="38" t="s">
        <v>497</v>
      </c>
      <c r="F368" s="38">
        <v>24</v>
      </c>
      <c r="G368" s="38" t="s">
        <v>279</v>
      </c>
      <c r="H368" s="38" t="s">
        <v>199</v>
      </c>
      <c r="Q368" s="39" t="s">
        <v>497</v>
      </c>
      <c r="R368">
        <f t="shared" si="5"/>
        <v>24</v>
      </c>
    </row>
    <row r="369" spans="1:18">
      <c r="A369" s="152">
        <v>368</v>
      </c>
      <c r="B369" s="17" t="s">
        <v>958</v>
      </c>
      <c r="C369" s="38" t="s">
        <v>4151</v>
      </c>
      <c r="D369" s="83" t="s">
        <v>4152</v>
      </c>
      <c r="E369" s="38" t="s">
        <v>497</v>
      </c>
      <c r="F369" s="38">
        <v>24</v>
      </c>
      <c r="G369" s="38" t="s">
        <v>351</v>
      </c>
      <c r="H369" s="38" t="s">
        <v>3175</v>
      </c>
      <c r="Q369" s="39" t="s">
        <v>497</v>
      </c>
      <c r="R369">
        <f t="shared" si="5"/>
        <v>24</v>
      </c>
    </row>
    <row r="370" spans="1:18">
      <c r="A370" s="152">
        <v>369</v>
      </c>
      <c r="B370" s="17" t="s">
        <v>959</v>
      </c>
      <c r="C370" s="38" t="s">
        <v>2981</v>
      </c>
      <c r="D370" s="83" t="s">
        <v>2982</v>
      </c>
      <c r="E370" s="38" t="s">
        <v>497</v>
      </c>
      <c r="F370" s="38">
        <v>24</v>
      </c>
      <c r="G370" s="38" t="s">
        <v>351</v>
      </c>
      <c r="H370" s="38" t="s">
        <v>3174</v>
      </c>
      <c r="Q370" s="39" t="s">
        <v>497</v>
      </c>
      <c r="R370">
        <f t="shared" si="5"/>
        <v>24</v>
      </c>
    </row>
    <row r="371" spans="1:18">
      <c r="A371" s="152">
        <v>370</v>
      </c>
      <c r="B371" s="17" t="s">
        <v>960</v>
      </c>
      <c r="C371" s="38" t="s">
        <v>4423</v>
      </c>
      <c r="D371" s="83" t="s">
        <v>4424</v>
      </c>
      <c r="E371" s="38" t="s">
        <v>497</v>
      </c>
      <c r="F371" s="38">
        <v>24</v>
      </c>
      <c r="G371" s="38" t="s">
        <v>351</v>
      </c>
      <c r="H371" s="38" t="s">
        <v>3175</v>
      </c>
      <c r="Q371" s="39" t="s">
        <v>497</v>
      </c>
      <c r="R371">
        <f t="shared" si="5"/>
        <v>24</v>
      </c>
    </row>
    <row r="372" spans="1:18">
      <c r="A372" s="152">
        <v>371</v>
      </c>
      <c r="B372" s="17" t="s">
        <v>961</v>
      </c>
      <c r="C372" s="38" t="s">
        <v>4709</v>
      </c>
      <c r="D372" s="83" t="s">
        <v>4710</v>
      </c>
      <c r="E372" s="38" t="s">
        <v>497</v>
      </c>
      <c r="F372" s="38">
        <v>24</v>
      </c>
      <c r="G372" s="38" t="s">
        <v>351</v>
      </c>
      <c r="H372" s="38" t="s">
        <v>3260</v>
      </c>
      <c r="Q372" s="39" t="s">
        <v>497</v>
      </c>
      <c r="R372">
        <f t="shared" si="5"/>
        <v>24</v>
      </c>
    </row>
    <row r="373" spans="1:18">
      <c r="A373" s="152">
        <v>372</v>
      </c>
      <c r="B373" s="17" t="s">
        <v>962</v>
      </c>
      <c r="C373" s="38" t="s">
        <v>3929</v>
      </c>
      <c r="D373" s="83" t="s">
        <v>3930</v>
      </c>
      <c r="E373" s="38" t="s">
        <v>497</v>
      </c>
      <c r="F373" s="38">
        <v>24</v>
      </c>
      <c r="G373" s="38" t="s">
        <v>351</v>
      </c>
      <c r="H373" s="38" t="s">
        <v>3175</v>
      </c>
      <c r="Q373" s="39" t="s">
        <v>497</v>
      </c>
      <c r="R373">
        <f t="shared" si="5"/>
        <v>24</v>
      </c>
    </row>
    <row r="374" spans="1:18">
      <c r="A374" s="152">
        <v>373</v>
      </c>
      <c r="B374" s="17" t="s">
        <v>963</v>
      </c>
      <c r="C374" s="38" t="s">
        <v>4941</v>
      </c>
      <c r="D374" s="83" t="s">
        <v>3769</v>
      </c>
      <c r="E374" s="38" t="s">
        <v>497</v>
      </c>
      <c r="F374" s="38">
        <v>24</v>
      </c>
      <c r="G374" s="38" t="s">
        <v>351</v>
      </c>
      <c r="H374" s="38" t="s">
        <v>3175</v>
      </c>
      <c r="Q374" s="39" t="s">
        <v>497</v>
      </c>
      <c r="R374">
        <f t="shared" si="5"/>
        <v>24</v>
      </c>
    </row>
    <row r="375" spans="1:18">
      <c r="A375" s="152">
        <v>374</v>
      </c>
      <c r="B375" s="17" t="s">
        <v>964</v>
      </c>
      <c r="C375" s="38" t="s">
        <v>4942</v>
      </c>
      <c r="D375" s="83" t="s">
        <v>4711</v>
      </c>
      <c r="E375" s="38" t="s">
        <v>497</v>
      </c>
      <c r="F375" s="38">
        <v>24</v>
      </c>
      <c r="G375" s="38" t="s">
        <v>351</v>
      </c>
      <c r="H375" s="38" t="s">
        <v>3260</v>
      </c>
      <c r="Q375" s="39" t="s">
        <v>497</v>
      </c>
      <c r="R375">
        <f t="shared" si="5"/>
        <v>24</v>
      </c>
    </row>
    <row r="376" spans="1:18">
      <c r="A376" s="152">
        <v>375</v>
      </c>
      <c r="B376" s="17" t="s">
        <v>965</v>
      </c>
      <c r="C376" s="38" t="s">
        <v>4707</v>
      </c>
      <c r="D376" s="83" t="s">
        <v>4708</v>
      </c>
      <c r="E376" s="38" t="s">
        <v>497</v>
      </c>
      <c r="F376" s="38">
        <v>24</v>
      </c>
      <c r="G376" s="38" t="s">
        <v>351</v>
      </c>
      <c r="H376" s="38" t="s">
        <v>3260</v>
      </c>
      <c r="Q376" s="39" t="s">
        <v>497</v>
      </c>
      <c r="R376">
        <f t="shared" si="5"/>
        <v>24</v>
      </c>
    </row>
    <row r="377" spans="1:18">
      <c r="A377" s="152">
        <v>376</v>
      </c>
      <c r="B377" s="17" t="s">
        <v>966</v>
      </c>
      <c r="C377" s="38" t="s">
        <v>4943</v>
      </c>
      <c r="D377" s="83" t="s">
        <v>3153</v>
      </c>
      <c r="E377" s="38" t="s">
        <v>497</v>
      </c>
      <c r="F377" s="38">
        <v>24</v>
      </c>
      <c r="G377" s="38" t="s">
        <v>351</v>
      </c>
      <c r="H377" s="38" t="s">
        <v>3174</v>
      </c>
      <c r="Q377" s="39" t="s">
        <v>497</v>
      </c>
      <c r="R377">
        <f t="shared" si="5"/>
        <v>24</v>
      </c>
    </row>
    <row r="378" spans="1:18">
      <c r="A378" s="152">
        <v>377</v>
      </c>
      <c r="B378" s="17" t="s">
        <v>967</v>
      </c>
      <c r="C378" s="38" t="s">
        <v>4944</v>
      </c>
      <c r="D378" s="83" t="s">
        <v>5432</v>
      </c>
      <c r="E378" s="38" t="s">
        <v>497</v>
      </c>
      <c r="F378" s="38">
        <v>24</v>
      </c>
      <c r="G378" s="38" t="s">
        <v>351</v>
      </c>
      <c r="H378" s="38" t="s">
        <v>3175</v>
      </c>
      <c r="Q378" s="39" t="s">
        <v>497</v>
      </c>
      <c r="R378">
        <f t="shared" si="5"/>
        <v>24</v>
      </c>
    </row>
    <row r="379" spans="1:18">
      <c r="A379" s="152">
        <v>378</v>
      </c>
      <c r="B379" s="17" t="s">
        <v>968</v>
      </c>
      <c r="C379" s="38" t="s">
        <v>4945</v>
      </c>
      <c r="D379" s="83" t="s">
        <v>5433</v>
      </c>
      <c r="E379" s="38" t="s">
        <v>497</v>
      </c>
      <c r="F379" s="38">
        <v>24</v>
      </c>
      <c r="G379" s="38" t="s">
        <v>351</v>
      </c>
      <c r="H379" s="38" t="s">
        <v>3260</v>
      </c>
      <c r="Q379" s="39" t="s">
        <v>497</v>
      </c>
      <c r="R379">
        <f t="shared" si="5"/>
        <v>24</v>
      </c>
    </row>
    <row r="380" spans="1:18">
      <c r="A380" s="152">
        <v>379</v>
      </c>
      <c r="B380" s="17" t="s">
        <v>969</v>
      </c>
      <c r="C380" s="38" t="s">
        <v>4712</v>
      </c>
      <c r="D380" s="83" t="s">
        <v>4713</v>
      </c>
      <c r="E380" s="38" t="s">
        <v>467</v>
      </c>
      <c r="F380" s="38">
        <v>23</v>
      </c>
      <c r="G380" s="38" t="s">
        <v>306</v>
      </c>
      <c r="H380" s="38" t="s">
        <v>487</v>
      </c>
      <c r="Q380" s="39" t="s">
        <v>467</v>
      </c>
      <c r="R380">
        <f t="shared" si="5"/>
        <v>23</v>
      </c>
    </row>
    <row r="381" spans="1:18">
      <c r="A381" s="152">
        <v>380</v>
      </c>
      <c r="B381" s="17" t="s">
        <v>970</v>
      </c>
      <c r="C381" s="38" t="s">
        <v>2836</v>
      </c>
      <c r="D381" s="83" t="s">
        <v>2837</v>
      </c>
      <c r="E381" s="38" t="s">
        <v>528</v>
      </c>
      <c r="F381" s="38">
        <v>21</v>
      </c>
      <c r="G381" s="38" t="s">
        <v>306</v>
      </c>
      <c r="H381" s="38" t="s">
        <v>3174</v>
      </c>
      <c r="Q381" s="39" t="s">
        <v>528</v>
      </c>
      <c r="R381">
        <f t="shared" si="5"/>
        <v>21</v>
      </c>
    </row>
    <row r="382" spans="1:18">
      <c r="A382" s="152">
        <v>381</v>
      </c>
      <c r="B382" s="17" t="s">
        <v>972</v>
      </c>
      <c r="C382" s="38" t="s">
        <v>2828</v>
      </c>
      <c r="D382" s="83" t="s">
        <v>2829</v>
      </c>
      <c r="E382" s="38" t="s">
        <v>467</v>
      </c>
      <c r="F382" s="38">
        <v>23</v>
      </c>
      <c r="G382" s="38" t="s">
        <v>306</v>
      </c>
      <c r="H382" s="38" t="s">
        <v>3174</v>
      </c>
      <c r="Q382" s="39" t="s">
        <v>467</v>
      </c>
      <c r="R382">
        <f t="shared" si="5"/>
        <v>23</v>
      </c>
    </row>
    <row r="383" spans="1:18">
      <c r="A383" s="152">
        <v>382</v>
      </c>
      <c r="B383" s="17" t="s">
        <v>973</v>
      </c>
      <c r="C383" s="38" t="s">
        <v>4946</v>
      </c>
      <c r="D383" s="83" t="s">
        <v>2832</v>
      </c>
      <c r="E383" s="38" t="s">
        <v>497</v>
      </c>
      <c r="F383" s="38">
        <v>24</v>
      </c>
      <c r="G383" s="38" t="s">
        <v>306</v>
      </c>
      <c r="H383" s="38" t="s">
        <v>3174</v>
      </c>
      <c r="Q383" s="39" t="s">
        <v>497</v>
      </c>
      <c r="R383">
        <f t="shared" si="5"/>
        <v>24</v>
      </c>
    </row>
    <row r="384" spans="1:18">
      <c r="A384" s="152">
        <v>383</v>
      </c>
      <c r="B384" s="17" t="s">
        <v>974</v>
      </c>
      <c r="C384" s="38" t="s">
        <v>2856</v>
      </c>
      <c r="D384" s="83" t="s">
        <v>2857</v>
      </c>
      <c r="E384" s="38" t="s">
        <v>467</v>
      </c>
      <c r="F384" s="38">
        <v>23</v>
      </c>
      <c r="G384" s="38" t="s">
        <v>306</v>
      </c>
      <c r="H384" s="38" t="s">
        <v>3174</v>
      </c>
      <c r="Q384" s="39" t="s">
        <v>467</v>
      </c>
      <c r="R384">
        <f t="shared" si="5"/>
        <v>23</v>
      </c>
    </row>
    <row r="385" spans="1:18">
      <c r="A385" s="152">
        <v>384</v>
      </c>
      <c r="B385" s="17" t="s">
        <v>975</v>
      </c>
      <c r="C385" s="38" t="s">
        <v>2830</v>
      </c>
      <c r="D385" s="83" t="s">
        <v>2831</v>
      </c>
      <c r="E385" s="38" t="s">
        <v>571</v>
      </c>
      <c r="F385" s="38">
        <v>20</v>
      </c>
      <c r="G385" s="38" t="s">
        <v>306</v>
      </c>
      <c r="H385" s="38" t="s">
        <v>3174</v>
      </c>
      <c r="Q385" s="39" t="s">
        <v>571</v>
      </c>
      <c r="R385">
        <f t="shared" si="5"/>
        <v>20</v>
      </c>
    </row>
    <row r="386" spans="1:18">
      <c r="A386" s="152">
        <v>385</v>
      </c>
      <c r="B386" s="17" t="s">
        <v>976</v>
      </c>
      <c r="C386" s="38" t="s">
        <v>2842</v>
      </c>
      <c r="D386" s="83" t="s">
        <v>2843</v>
      </c>
      <c r="E386" s="38" t="s">
        <v>571</v>
      </c>
      <c r="F386" s="38">
        <v>20</v>
      </c>
      <c r="G386" s="38" t="s">
        <v>306</v>
      </c>
      <c r="H386" s="38" t="s">
        <v>3174</v>
      </c>
      <c r="Q386" s="39" t="s">
        <v>571</v>
      </c>
      <c r="R386">
        <f t="shared" si="5"/>
        <v>20</v>
      </c>
    </row>
    <row r="387" spans="1:18">
      <c r="A387" s="152">
        <v>386</v>
      </c>
      <c r="B387" s="17" t="s">
        <v>977</v>
      </c>
      <c r="C387" s="38" t="s">
        <v>2862</v>
      </c>
      <c r="D387" s="83" t="s">
        <v>2863</v>
      </c>
      <c r="E387" s="38" t="s">
        <v>510</v>
      </c>
      <c r="F387" s="38">
        <v>22</v>
      </c>
      <c r="G387" s="38" t="s">
        <v>306</v>
      </c>
      <c r="H387" s="38" t="s">
        <v>3174</v>
      </c>
      <c r="Q387" s="39" t="s">
        <v>510</v>
      </c>
      <c r="R387">
        <f t="shared" ref="R387:R450" si="6">IF(Q387&gt;0,VLOOKUP(Q387,$N$2:$O$48,2,0),"")</f>
        <v>22</v>
      </c>
    </row>
    <row r="388" spans="1:18">
      <c r="A388" s="152">
        <v>387</v>
      </c>
      <c r="B388" s="17" t="s">
        <v>978</v>
      </c>
      <c r="C388" s="38" t="s">
        <v>2945</v>
      </c>
      <c r="D388" s="83" t="s">
        <v>2946</v>
      </c>
      <c r="E388" s="38" t="s">
        <v>497</v>
      </c>
      <c r="F388" s="38">
        <v>24</v>
      </c>
      <c r="G388" s="38" t="s">
        <v>306</v>
      </c>
      <c r="H388" s="38" t="s">
        <v>3174</v>
      </c>
      <c r="Q388" s="39" t="s">
        <v>497</v>
      </c>
      <c r="R388">
        <f t="shared" si="6"/>
        <v>24</v>
      </c>
    </row>
    <row r="389" spans="1:18">
      <c r="A389" s="152">
        <v>388</v>
      </c>
      <c r="B389" s="17" t="s">
        <v>979</v>
      </c>
      <c r="C389" s="38" t="s">
        <v>2868</v>
      </c>
      <c r="D389" s="83" t="s">
        <v>2869</v>
      </c>
      <c r="E389" s="38" t="s">
        <v>528</v>
      </c>
      <c r="F389" s="38">
        <v>21</v>
      </c>
      <c r="G389" s="38" t="s">
        <v>306</v>
      </c>
      <c r="H389" s="38" t="s">
        <v>3174</v>
      </c>
      <c r="Q389" s="39" t="s">
        <v>528</v>
      </c>
      <c r="R389">
        <f t="shared" si="6"/>
        <v>21</v>
      </c>
    </row>
    <row r="390" spans="1:18">
      <c r="A390" s="152">
        <v>389</v>
      </c>
      <c r="B390" s="17" t="s">
        <v>980</v>
      </c>
      <c r="C390" s="38" t="s">
        <v>2866</v>
      </c>
      <c r="D390" s="83" t="s">
        <v>2867</v>
      </c>
      <c r="E390" s="38" t="s">
        <v>743</v>
      </c>
      <c r="F390" s="38">
        <v>45</v>
      </c>
      <c r="G390" s="38" t="s">
        <v>306</v>
      </c>
      <c r="H390" s="38" t="s">
        <v>3174</v>
      </c>
      <c r="Q390" s="39" t="s">
        <v>743</v>
      </c>
      <c r="R390">
        <f t="shared" si="6"/>
        <v>45</v>
      </c>
    </row>
    <row r="391" spans="1:18">
      <c r="A391" s="152">
        <v>390</v>
      </c>
      <c r="B391" s="17" t="s">
        <v>982</v>
      </c>
      <c r="C391" s="38" t="s">
        <v>2860</v>
      </c>
      <c r="D391" s="83" t="s">
        <v>2861</v>
      </c>
      <c r="E391" s="38" t="s">
        <v>467</v>
      </c>
      <c r="F391" s="38">
        <v>23</v>
      </c>
      <c r="G391" s="38" t="s">
        <v>306</v>
      </c>
      <c r="H391" s="38" t="s">
        <v>3174</v>
      </c>
      <c r="Q391" s="39" t="s">
        <v>467</v>
      </c>
      <c r="R391">
        <f t="shared" si="6"/>
        <v>23</v>
      </c>
    </row>
    <row r="392" spans="1:18">
      <c r="A392" s="152">
        <v>391</v>
      </c>
      <c r="B392" s="17" t="s">
        <v>983</v>
      </c>
      <c r="C392" s="38" t="s">
        <v>2875</v>
      </c>
      <c r="D392" s="83" t="s">
        <v>2876</v>
      </c>
      <c r="E392" s="38" t="s">
        <v>510</v>
      </c>
      <c r="F392" s="38">
        <v>22</v>
      </c>
      <c r="G392" s="38" t="s">
        <v>306</v>
      </c>
      <c r="H392" s="38" t="s">
        <v>3174</v>
      </c>
      <c r="Q392" s="39" t="s">
        <v>510</v>
      </c>
      <c r="R392">
        <f t="shared" si="6"/>
        <v>22</v>
      </c>
    </row>
    <row r="393" spans="1:18">
      <c r="A393" s="152">
        <v>392</v>
      </c>
      <c r="B393" s="17" t="s">
        <v>984</v>
      </c>
      <c r="C393" s="38" t="s">
        <v>2848</v>
      </c>
      <c r="D393" s="83" t="s">
        <v>2849</v>
      </c>
      <c r="E393" s="38" t="s">
        <v>467</v>
      </c>
      <c r="F393" s="38">
        <v>23</v>
      </c>
      <c r="G393" s="38" t="s">
        <v>306</v>
      </c>
      <c r="H393" s="38" t="s">
        <v>3174</v>
      </c>
      <c r="Q393" s="39" t="s">
        <v>467</v>
      </c>
      <c r="R393">
        <f t="shared" si="6"/>
        <v>23</v>
      </c>
    </row>
    <row r="394" spans="1:18">
      <c r="A394" s="152">
        <v>393</v>
      </c>
      <c r="B394" s="17" t="s">
        <v>985</v>
      </c>
      <c r="C394" s="38" t="s">
        <v>2838</v>
      </c>
      <c r="D394" s="83" t="s">
        <v>2839</v>
      </c>
      <c r="E394" s="38" t="s">
        <v>467</v>
      </c>
      <c r="F394" s="38">
        <v>23</v>
      </c>
      <c r="G394" s="38" t="s">
        <v>306</v>
      </c>
      <c r="H394" s="38" t="s">
        <v>3174</v>
      </c>
      <c r="Q394" s="39" t="s">
        <v>467</v>
      </c>
      <c r="R394">
        <f t="shared" si="6"/>
        <v>23</v>
      </c>
    </row>
    <row r="395" spans="1:18">
      <c r="A395" s="152">
        <v>394</v>
      </c>
      <c r="B395" s="17" t="s">
        <v>986</v>
      </c>
      <c r="C395" s="38" t="s">
        <v>2949</v>
      </c>
      <c r="D395" s="83" t="s">
        <v>2950</v>
      </c>
      <c r="E395" s="38" t="s">
        <v>603</v>
      </c>
      <c r="F395" s="38">
        <v>33</v>
      </c>
      <c r="G395" s="38" t="s">
        <v>306</v>
      </c>
      <c r="H395" s="38" t="s">
        <v>3174</v>
      </c>
      <c r="Q395" s="39" t="s">
        <v>603</v>
      </c>
      <c r="R395">
        <f t="shared" si="6"/>
        <v>33</v>
      </c>
    </row>
    <row r="396" spans="1:18">
      <c r="A396" s="152">
        <v>395</v>
      </c>
      <c r="B396" s="17" t="s">
        <v>987</v>
      </c>
      <c r="C396" s="38" t="s">
        <v>2947</v>
      </c>
      <c r="D396" s="83" t="s">
        <v>2948</v>
      </c>
      <c r="E396" s="38" t="s">
        <v>467</v>
      </c>
      <c r="F396" s="38">
        <v>23</v>
      </c>
      <c r="G396" s="38" t="s">
        <v>306</v>
      </c>
      <c r="H396" s="38" t="s">
        <v>3174</v>
      </c>
      <c r="Q396" s="39" t="s">
        <v>467</v>
      </c>
      <c r="R396">
        <f t="shared" si="6"/>
        <v>23</v>
      </c>
    </row>
    <row r="397" spans="1:18">
      <c r="A397" s="152">
        <v>396</v>
      </c>
      <c r="B397" s="17" t="s">
        <v>988</v>
      </c>
      <c r="C397" s="38" t="s">
        <v>2846</v>
      </c>
      <c r="D397" s="83" t="s">
        <v>2847</v>
      </c>
      <c r="E397" s="38" t="s">
        <v>497</v>
      </c>
      <c r="F397" s="38">
        <v>24</v>
      </c>
      <c r="G397" s="38" t="s">
        <v>306</v>
      </c>
      <c r="H397" s="38" t="s">
        <v>3174</v>
      </c>
      <c r="Q397" s="39" t="s">
        <v>497</v>
      </c>
      <c r="R397">
        <f t="shared" si="6"/>
        <v>24</v>
      </c>
    </row>
    <row r="398" spans="1:18">
      <c r="A398" s="152">
        <v>397</v>
      </c>
      <c r="B398" s="17" t="s">
        <v>989</v>
      </c>
      <c r="C398" s="38" t="s">
        <v>2872</v>
      </c>
      <c r="D398" s="83" t="s">
        <v>2873</v>
      </c>
      <c r="E398" s="38" t="s">
        <v>528</v>
      </c>
      <c r="F398" s="38">
        <v>21</v>
      </c>
      <c r="G398" s="38" t="s">
        <v>306</v>
      </c>
      <c r="H398" s="38" t="s">
        <v>3174</v>
      </c>
      <c r="Q398" s="39" t="s">
        <v>528</v>
      </c>
      <c r="R398">
        <f t="shared" si="6"/>
        <v>21</v>
      </c>
    </row>
    <row r="399" spans="1:18">
      <c r="A399" s="152">
        <v>398</v>
      </c>
      <c r="B399" s="17" t="s">
        <v>990</v>
      </c>
      <c r="C399" s="38" t="s">
        <v>3023</v>
      </c>
      <c r="D399" s="83" t="s">
        <v>3024</v>
      </c>
      <c r="E399" s="38" t="s">
        <v>723</v>
      </c>
      <c r="F399" s="38">
        <v>26</v>
      </c>
      <c r="G399" s="38" t="s">
        <v>306</v>
      </c>
      <c r="H399" s="38" t="s">
        <v>3174</v>
      </c>
      <c r="Q399" s="39" t="s">
        <v>723</v>
      </c>
      <c r="R399">
        <f t="shared" si="6"/>
        <v>26</v>
      </c>
    </row>
    <row r="400" spans="1:18">
      <c r="A400" s="152">
        <v>399</v>
      </c>
      <c r="B400" s="17" t="s">
        <v>991</v>
      </c>
      <c r="C400" s="38" t="s">
        <v>2844</v>
      </c>
      <c r="D400" s="83" t="s">
        <v>2845</v>
      </c>
      <c r="E400" s="38" t="s">
        <v>981</v>
      </c>
      <c r="F400" s="38">
        <v>41</v>
      </c>
      <c r="G400" s="38" t="s">
        <v>306</v>
      </c>
      <c r="H400" s="38" t="s">
        <v>3174</v>
      </c>
      <c r="Q400" s="39" t="s">
        <v>981</v>
      </c>
      <c r="R400">
        <f t="shared" si="6"/>
        <v>41</v>
      </c>
    </row>
    <row r="401" spans="1:18">
      <c r="A401" s="152">
        <v>400</v>
      </c>
      <c r="B401" s="17" t="s">
        <v>992</v>
      </c>
      <c r="C401" s="38" t="s">
        <v>4070</v>
      </c>
      <c r="D401" s="83" t="s">
        <v>4071</v>
      </c>
      <c r="E401" s="38" t="s">
        <v>467</v>
      </c>
      <c r="F401" s="38">
        <v>23</v>
      </c>
      <c r="G401" s="38" t="s">
        <v>306</v>
      </c>
      <c r="H401" s="38" t="s">
        <v>3174</v>
      </c>
      <c r="Q401" s="39" t="s">
        <v>467</v>
      </c>
      <c r="R401">
        <f t="shared" si="6"/>
        <v>23</v>
      </c>
    </row>
    <row r="402" spans="1:18">
      <c r="A402" s="152">
        <v>401</v>
      </c>
      <c r="B402" s="17" t="s">
        <v>993</v>
      </c>
      <c r="C402" s="38" t="s">
        <v>3632</v>
      </c>
      <c r="D402" s="83" t="s">
        <v>3633</v>
      </c>
      <c r="E402" s="38" t="s">
        <v>571</v>
      </c>
      <c r="F402" s="38">
        <v>20</v>
      </c>
      <c r="G402" s="38" t="s">
        <v>306</v>
      </c>
      <c r="H402" s="38" t="s">
        <v>3175</v>
      </c>
      <c r="Q402" s="39" t="s">
        <v>571</v>
      </c>
      <c r="R402">
        <f t="shared" si="6"/>
        <v>20</v>
      </c>
    </row>
    <row r="403" spans="1:18">
      <c r="A403" s="152">
        <v>402</v>
      </c>
      <c r="B403" s="17" t="s">
        <v>994</v>
      </c>
      <c r="C403" s="38" t="s">
        <v>4072</v>
      </c>
      <c r="D403" s="83" t="s">
        <v>847</v>
      </c>
      <c r="E403" s="38" t="s">
        <v>497</v>
      </c>
      <c r="F403" s="38">
        <v>24</v>
      </c>
      <c r="G403" s="38" t="s">
        <v>306</v>
      </c>
      <c r="H403" s="38" t="s">
        <v>3175</v>
      </c>
      <c r="Q403" s="39" t="s">
        <v>497</v>
      </c>
      <c r="R403">
        <f t="shared" si="6"/>
        <v>24</v>
      </c>
    </row>
    <row r="404" spans="1:18">
      <c r="A404" s="152">
        <v>403</v>
      </c>
      <c r="B404" s="17" t="s">
        <v>995</v>
      </c>
      <c r="C404" s="38" t="s">
        <v>3790</v>
      </c>
      <c r="D404" s="83" t="s">
        <v>3791</v>
      </c>
      <c r="E404" s="38" t="s">
        <v>510</v>
      </c>
      <c r="F404" s="38">
        <v>22</v>
      </c>
      <c r="G404" s="38" t="s">
        <v>306</v>
      </c>
      <c r="H404" s="38" t="s">
        <v>3175</v>
      </c>
      <c r="Q404" s="39" t="s">
        <v>510</v>
      </c>
      <c r="R404">
        <f t="shared" si="6"/>
        <v>22</v>
      </c>
    </row>
    <row r="405" spans="1:18">
      <c r="A405" s="152">
        <v>404</v>
      </c>
      <c r="B405" s="17" t="s">
        <v>996</v>
      </c>
      <c r="C405" s="38" t="s">
        <v>3794</v>
      </c>
      <c r="D405" s="83" t="s">
        <v>3795</v>
      </c>
      <c r="E405" s="38" t="s">
        <v>467</v>
      </c>
      <c r="F405" s="38">
        <v>23</v>
      </c>
      <c r="G405" s="38" t="s">
        <v>306</v>
      </c>
      <c r="H405" s="38" t="s">
        <v>3175</v>
      </c>
      <c r="Q405" s="39" t="s">
        <v>467</v>
      </c>
      <c r="R405">
        <f t="shared" si="6"/>
        <v>23</v>
      </c>
    </row>
    <row r="406" spans="1:18">
      <c r="A406" s="152">
        <v>405</v>
      </c>
      <c r="B406" s="17" t="s">
        <v>997</v>
      </c>
      <c r="C406" s="38" t="s">
        <v>3643</v>
      </c>
      <c r="D406" s="83" t="s">
        <v>3644</v>
      </c>
      <c r="E406" s="38" t="s">
        <v>497</v>
      </c>
      <c r="F406" s="38">
        <v>24</v>
      </c>
      <c r="G406" s="38" t="s">
        <v>306</v>
      </c>
      <c r="H406" s="38" t="s">
        <v>3175</v>
      </c>
      <c r="Q406" s="39" t="s">
        <v>497</v>
      </c>
      <c r="R406">
        <f t="shared" si="6"/>
        <v>24</v>
      </c>
    </row>
    <row r="407" spans="1:18">
      <c r="A407" s="152">
        <v>406</v>
      </c>
      <c r="B407" s="17" t="s">
        <v>999</v>
      </c>
      <c r="C407" s="38" t="s">
        <v>3645</v>
      </c>
      <c r="D407" s="83" t="s">
        <v>3646</v>
      </c>
      <c r="E407" s="38" t="s">
        <v>467</v>
      </c>
      <c r="F407" s="38">
        <v>23</v>
      </c>
      <c r="G407" s="38" t="s">
        <v>306</v>
      </c>
      <c r="H407" s="38" t="s">
        <v>3175</v>
      </c>
      <c r="Q407" s="39" t="s">
        <v>467</v>
      </c>
      <c r="R407">
        <f t="shared" si="6"/>
        <v>23</v>
      </c>
    </row>
    <row r="408" spans="1:18">
      <c r="A408" s="152">
        <v>407</v>
      </c>
      <c r="B408" s="17" t="s">
        <v>1000</v>
      </c>
      <c r="C408" s="38" t="s">
        <v>3649</v>
      </c>
      <c r="D408" s="83" t="s">
        <v>3650</v>
      </c>
      <c r="E408" s="38" t="s">
        <v>571</v>
      </c>
      <c r="F408" s="38">
        <v>20</v>
      </c>
      <c r="G408" s="38" t="s">
        <v>306</v>
      </c>
      <c r="H408" s="38" t="s">
        <v>3175</v>
      </c>
      <c r="Q408" s="39" t="s">
        <v>571</v>
      </c>
      <c r="R408">
        <f t="shared" si="6"/>
        <v>20</v>
      </c>
    </row>
    <row r="409" spans="1:18">
      <c r="A409" s="152">
        <v>408</v>
      </c>
      <c r="B409" s="17" t="s">
        <v>1001</v>
      </c>
      <c r="C409" s="38" t="s">
        <v>3796</v>
      </c>
      <c r="D409" s="83" t="s">
        <v>3797</v>
      </c>
      <c r="E409" s="38" t="s">
        <v>573</v>
      </c>
      <c r="F409" s="38">
        <v>18</v>
      </c>
      <c r="G409" s="38" t="s">
        <v>306</v>
      </c>
      <c r="H409" s="38" t="s">
        <v>3175</v>
      </c>
      <c r="Q409" s="39" t="s">
        <v>573</v>
      </c>
      <c r="R409">
        <f t="shared" si="6"/>
        <v>18</v>
      </c>
    </row>
    <row r="410" spans="1:18">
      <c r="A410" s="152">
        <v>409</v>
      </c>
      <c r="B410" s="17" t="s">
        <v>1002</v>
      </c>
      <c r="C410" s="38" t="s">
        <v>3651</v>
      </c>
      <c r="D410" s="83" t="s">
        <v>3652</v>
      </c>
      <c r="E410" s="38" t="s">
        <v>467</v>
      </c>
      <c r="F410" s="38">
        <v>23</v>
      </c>
      <c r="G410" s="38" t="s">
        <v>306</v>
      </c>
      <c r="H410" s="38" t="s">
        <v>3175</v>
      </c>
      <c r="Q410" s="39" t="s">
        <v>467</v>
      </c>
      <c r="R410">
        <f t="shared" si="6"/>
        <v>23</v>
      </c>
    </row>
    <row r="411" spans="1:18">
      <c r="A411" s="152">
        <v>410</v>
      </c>
      <c r="B411" s="17" t="s">
        <v>1003</v>
      </c>
      <c r="C411" s="38" t="s">
        <v>3657</v>
      </c>
      <c r="D411" s="83" t="s">
        <v>3658</v>
      </c>
      <c r="E411" s="38" t="s">
        <v>467</v>
      </c>
      <c r="F411" s="38">
        <v>23</v>
      </c>
      <c r="G411" s="38" t="s">
        <v>306</v>
      </c>
      <c r="H411" s="38" t="s">
        <v>3175</v>
      </c>
      <c r="Q411" s="39" t="s">
        <v>467</v>
      </c>
      <c r="R411">
        <f t="shared" si="6"/>
        <v>23</v>
      </c>
    </row>
    <row r="412" spans="1:18">
      <c r="A412" s="152">
        <v>411</v>
      </c>
      <c r="B412" s="17" t="s">
        <v>1004</v>
      </c>
      <c r="C412" s="38" t="s">
        <v>3662</v>
      </c>
      <c r="D412" s="83" t="s">
        <v>3663</v>
      </c>
      <c r="E412" s="38" t="s">
        <v>723</v>
      </c>
      <c r="F412" s="38">
        <v>26</v>
      </c>
      <c r="G412" s="38" t="s">
        <v>306</v>
      </c>
      <c r="H412" s="38" t="s">
        <v>3175</v>
      </c>
      <c r="Q412" s="39" t="s">
        <v>723</v>
      </c>
      <c r="R412">
        <f t="shared" si="6"/>
        <v>26</v>
      </c>
    </row>
    <row r="413" spans="1:18">
      <c r="A413" s="152">
        <v>412</v>
      </c>
      <c r="B413" s="17" t="s">
        <v>1005</v>
      </c>
      <c r="C413" s="38" t="s">
        <v>3704</v>
      </c>
      <c r="D413" s="83" t="s">
        <v>3705</v>
      </c>
      <c r="E413" s="38" t="s">
        <v>467</v>
      </c>
      <c r="F413" s="38">
        <v>23</v>
      </c>
      <c r="G413" s="38" t="s">
        <v>306</v>
      </c>
      <c r="H413" s="38" t="s">
        <v>3175</v>
      </c>
      <c r="Q413" s="39" t="s">
        <v>467</v>
      </c>
      <c r="R413">
        <f t="shared" si="6"/>
        <v>23</v>
      </c>
    </row>
    <row r="414" spans="1:18">
      <c r="A414" s="152">
        <v>413</v>
      </c>
      <c r="B414" s="17" t="s">
        <v>1006</v>
      </c>
      <c r="C414" s="38" t="s">
        <v>3702</v>
      </c>
      <c r="D414" s="83" t="s">
        <v>3703</v>
      </c>
      <c r="E414" s="38" t="s">
        <v>467</v>
      </c>
      <c r="F414" s="38">
        <v>23</v>
      </c>
      <c r="G414" s="38" t="s">
        <v>306</v>
      </c>
      <c r="H414" s="38" t="s">
        <v>3175</v>
      </c>
      <c r="Q414" s="39" t="s">
        <v>467</v>
      </c>
      <c r="R414">
        <f t="shared" si="6"/>
        <v>23</v>
      </c>
    </row>
    <row r="415" spans="1:18">
      <c r="A415" s="152">
        <v>414</v>
      </c>
      <c r="B415" s="17" t="s">
        <v>1007</v>
      </c>
      <c r="C415" s="38" t="s">
        <v>3798</v>
      </c>
      <c r="D415" s="83" t="s">
        <v>3799</v>
      </c>
      <c r="E415" s="38" t="s">
        <v>467</v>
      </c>
      <c r="F415" s="38">
        <v>23</v>
      </c>
      <c r="G415" s="38" t="s">
        <v>306</v>
      </c>
      <c r="H415" s="38" t="s">
        <v>3175</v>
      </c>
      <c r="Q415" s="39" t="s">
        <v>467</v>
      </c>
      <c r="R415">
        <f t="shared" si="6"/>
        <v>23</v>
      </c>
    </row>
    <row r="416" spans="1:18">
      <c r="A416" s="152">
        <v>415</v>
      </c>
      <c r="B416" s="17" t="s">
        <v>1008</v>
      </c>
      <c r="C416" s="38" t="s">
        <v>3647</v>
      </c>
      <c r="D416" s="83" t="s">
        <v>3648</v>
      </c>
      <c r="E416" s="38" t="s">
        <v>603</v>
      </c>
      <c r="F416" s="38">
        <v>33</v>
      </c>
      <c r="G416" s="38" t="s">
        <v>306</v>
      </c>
      <c r="H416" s="38" t="s">
        <v>3175</v>
      </c>
      <c r="Q416" s="39" t="s">
        <v>603</v>
      </c>
      <c r="R416">
        <f t="shared" si="6"/>
        <v>33</v>
      </c>
    </row>
    <row r="417" spans="1:18">
      <c r="A417" s="152">
        <v>416</v>
      </c>
      <c r="B417" s="17" t="s">
        <v>1009</v>
      </c>
      <c r="C417" s="38" t="s">
        <v>3637</v>
      </c>
      <c r="D417" s="83" t="s">
        <v>3638</v>
      </c>
      <c r="E417" s="38" t="s">
        <v>467</v>
      </c>
      <c r="F417" s="38">
        <v>23</v>
      </c>
      <c r="G417" s="38" t="s">
        <v>306</v>
      </c>
      <c r="H417" s="38" t="s">
        <v>3175</v>
      </c>
      <c r="Q417" s="39" t="s">
        <v>467</v>
      </c>
      <c r="R417">
        <f t="shared" si="6"/>
        <v>23</v>
      </c>
    </row>
    <row r="418" spans="1:18">
      <c r="A418" s="152">
        <v>417</v>
      </c>
      <c r="B418" s="17" t="s">
        <v>1010</v>
      </c>
      <c r="C418" s="38" t="s">
        <v>3698</v>
      </c>
      <c r="D418" s="83" t="s">
        <v>3699</v>
      </c>
      <c r="E418" s="38" t="s">
        <v>467</v>
      </c>
      <c r="F418" s="38">
        <v>23</v>
      </c>
      <c r="G418" s="38" t="s">
        <v>306</v>
      </c>
      <c r="H418" s="38" t="s">
        <v>3175</v>
      </c>
      <c r="Q418" s="39" t="s">
        <v>467</v>
      </c>
      <c r="R418">
        <f t="shared" si="6"/>
        <v>23</v>
      </c>
    </row>
    <row r="419" spans="1:18">
      <c r="A419" s="152">
        <v>418</v>
      </c>
      <c r="B419" s="17" t="s">
        <v>1011</v>
      </c>
      <c r="C419" s="38" t="s">
        <v>3700</v>
      </c>
      <c r="D419" s="83" t="s">
        <v>3701</v>
      </c>
      <c r="E419" s="38" t="s">
        <v>467</v>
      </c>
      <c r="F419" s="38">
        <v>23</v>
      </c>
      <c r="G419" s="38" t="s">
        <v>306</v>
      </c>
      <c r="H419" s="38" t="s">
        <v>3175</v>
      </c>
      <c r="Q419" s="39" t="s">
        <v>467</v>
      </c>
      <c r="R419">
        <f t="shared" si="6"/>
        <v>23</v>
      </c>
    </row>
    <row r="420" spans="1:18">
      <c r="A420" s="152">
        <v>419</v>
      </c>
      <c r="B420" s="17" t="s">
        <v>1012</v>
      </c>
      <c r="C420" s="38" t="s">
        <v>3786</v>
      </c>
      <c r="D420" s="83" t="s">
        <v>3787</v>
      </c>
      <c r="E420" s="38" t="s">
        <v>561</v>
      </c>
      <c r="F420" s="38">
        <v>8</v>
      </c>
      <c r="G420" s="38" t="s">
        <v>306</v>
      </c>
      <c r="H420" s="38" t="s">
        <v>3175</v>
      </c>
      <c r="Q420" s="39" t="s">
        <v>561</v>
      </c>
      <c r="R420">
        <f t="shared" si="6"/>
        <v>8</v>
      </c>
    </row>
    <row r="421" spans="1:18">
      <c r="A421" s="152">
        <v>420</v>
      </c>
      <c r="B421" s="17" t="s">
        <v>1013</v>
      </c>
      <c r="C421" s="38" t="s">
        <v>4073</v>
      </c>
      <c r="D421" s="83" t="s">
        <v>3634</v>
      </c>
      <c r="E421" s="38" t="s">
        <v>528</v>
      </c>
      <c r="F421" s="38">
        <v>21</v>
      </c>
      <c r="G421" s="38" t="s">
        <v>306</v>
      </c>
      <c r="H421" s="38" t="s">
        <v>3175</v>
      </c>
      <c r="Q421" s="39" t="s">
        <v>528</v>
      </c>
      <c r="R421">
        <f t="shared" si="6"/>
        <v>21</v>
      </c>
    </row>
    <row r="422" spans="1:18">
      <c r="A422" s="152">
        <v>421</v>
      </c>
      <c r="B422" s="17" t="s">
        <v>1014</v>
      </c>
      <c r="C422" s="38" t="s">
        <v>3641</v>
      </c>
      <c r="D422" s="83" t="s">
        <v>3642</v>
      </c>
      <c r="E422" s="38" t="s">
        <v>467</v>
      </c>
      <c r="F422" s="38">
        <v>23</v>
      </c>
      <c r="G422" s="38" t="s">
        <v>306</v>
      </c>
      <c r="H422" s="38" t="s">
        <v>3175</v>
      </c>
      <c r="Q422" s="39" t="s">
        <v>467</v>
      </c>
      <c r="R422">
        <f t="shared" si="6"/>
        <v>23</v>
      </c>
    </row>
    <row r="423" spans="1:18">
      <c r="A423" s="152">
        <v>422</v>
      </c>
      <c r="B423" s="17" t="s">
        <v>1015</v>
      </c>
      <c r="C423" s="38" t="s">
        <v>4947</v>
      </c>
      <c r="D423" s="83" t="s">
        <v>3661</v>
      </c>
      <c r="E423" s="38" t="s">
        <v>497</v>
      </c>
      <c r="F423" s="38">
        <v>24</v>
      </c>
      <c r="G423" s="38" t="s">
        <v>306</v>
      </c>
      <c r="H423" s="38" t="s">
        <v>3175</v>
      </c>
      <c r="Q423" s="39" t="s">
        <v>497</v>
      </c>
      <c r="R423">
        <f t="shared" si="6"/>
        <v>24</v>
      </c>
    </row>
    <row r="424" spans="1:18">
      <c r="A424" s="152">
        <v>423</v>
      </c>
      <c r="B424" s="17" t="s">
        <v>1016</v>
      </c>
      <c r="C424" s="38" t="s">
        <v>4652</v>
      </c>
      <c r="D424" s="83" t="s">
        <v>4653</v>
      </c>
      <c r="E424" s="38" t="s">
        <v>467</v>
      </c>
      <c r="F424" s="38">
        <v>23</v>
      </c>
      <c r="G424" s="38" t="s">
        <v>306</v>
      </c>
      <c r="H424" s="38" t="s">
        <v>3175</v>
      </c>
      <c r="Q424" s="39" t="s">
        <v>467</v>
      </c>
      <c r="R424">
        <f t="shared" si="6"/>
        <v>23</v>
      </c>
    </row>
    <row r="425" spans="1:18">
      <c r="A425" s="152">
        <v>424</v>
      </c>
      <c r="B425" s="17" t="s">
        <v>1017</v>
      </c>
      <c r="C425" s="38" t="s">
        <v>4086</v>
      </c>
      <c r="D425" s="83" t="s">
        <v>4087</v>
      </c>
      <c r="E425" s="38" t="s">
        <v>661</v>
      </c>
      <c r="F425" s="38">
        <v>16</v>
      </c>
      <c r="G425" s="38" t="s">
        <v>306</v>
      </c>
      <c r="H425" s="38" t="s">
        <v>3260</v>
      </c>
      <c r="Q425" s="39" t="s">
        <v>661</v>
      </c>
      <c r="R425">
        <f t="shared" si="6"/>
        <v>16</v>
      </c>
    </row>
    <row r="426" spans="1:18">
      <c r="A426" s="152">
        <v>425</v>
      </c>
      <c r="B426" s="17" t="s">
        <v>1018</v>
      </c>
      <c r="C426" s="38" t="s">
        <v>4561</v>
      </c>
      <c r="D426" s="83" t="s">
        <v>4562</v>
      </c>
      <c r="E426" s="38" t="s">
        <v>497</v>
      </c>
      <c r="F426" s="38">
        <v>24</v>
      </c>
      <c r="G426" s="38" t="s">
        <v>306</v>
      </c>
      <c r="H426" s="38" t="s">
        <v>3260</v>
      </c>
      <c r="Q426" s="39" t="s">
        <v>497</v>
      </c>
      <c r="R426">
        <f t="shared" si="6"/>
        <v>24</v>
      </c>
    </row>
    <row r="427" spans="1:18">
      <c r="A427" s="152">
        <v>426</v>
      </c>
      <c r="B427" s="17" t="s">
        <v>1019</v>
      </c>
      <c r="C427" s="38" t="s">
        <v>4371</v>
      </c>
      <c r="D427" s="83" t="s">
        <v>4372</v>
      </c>
      <c r="E427" s="38" t="s">
        <v>467</v>
      </c>
      <c r="F427" s="38">
        <v>23</v>
      </c>
      <c r="G427" s="38" t="s">
        <v>306</v>
      </c>
      <c r="H427" s="38" t="s">
        <v>3260</v>
      </c>
      <c r="Q427" s="39" t="s">
        <v>467</v>
      </c>
      <c r="R427">
        <f t="shared" si="6"/>
        <v>23</v>
      </c>
    </row>
    <row r="428" spans="1:18">
      <c r="A428" s="152">
        <v>427</v>
      </c>
      <c r="B428" s="17" t="s">
        <v>1020</v>
      </c>
      <c r="C428" s="38" t="s">
        <v>4948</v>
      </c>
      <c r="D428" s="83" t="s">
        <v>5434</v>
      </c>
      <c r="E428" s="38" t="s">
        <v>981</v>
      </c>
      <c r="F428" s="38">
        <v>41</v>
      </c>
      <c r="G428" s="38" t="s">
        <v>306</v>
      </c>
      <c r="H428" s="38" t="s">
        <v>3260</v>
      </c>
      <c r="Q428" s="39" t="s">
        <v>981</v>
      </c>
      <c r="R428">
        <f t="shared" si="6"/>
        <v>41</v>
      </c>
    </row>
    <row r="429" spans="1:18">
      <c r="A429" s="152">
        <v>428</v>
      </c>
      <c r="B429" s="17" t="s">
        <v>1021</v>
      </c>
      <c r="C429" s="38" t="s">
        <v>4373</v>
      </c>
      <c r="D429" s="83" t="s">
        <v>4374</v>
      </c>
      <c r="E429" s="38" t="s">
        <v>467</v>
      </c>
      <c r="F429" s="38">
        <v>23</v>
      </c>
      <c r="G429" s="38" t="s">
        <v>306</v>
      </c>
      <c r="H429" s="38" t="s">
        <v>3260</v>
      </c>
      <c r="Q429" s="39" t="s">
        <v>467</v>
      </c>
      <c r="R429">
        <f t="shared" si="6"/>
        <v>23</v>
      </c>
    </row>
    <row r="430" spans="1:18">
      <c r="A430" s="152">
        <v>429</v>
      </c>
      <c r="B430" s="17" t="s">
        <v>1022</v>
      </c>
      <c r="C430" s="38" t="s">
        <v>4949</v>
      </c>
      <c r="D430" s="83" t="s">
        <v>4095</v>
      </c>
      <c r="E430" s="38" t="s">
        <v>473</v>
      </c>
      <c r="F430" s="38">
        <v>25</v>
      </c>
      <c r="G430" s="38" t="s">
        <v>306</v>
      </c>
      <c r="H430" s="38" t="s">
        <v>3260</v>
      </c>
      <c r="Q430" s="39" t="s">
        <v>473</v>
      </c>
      <c r="R430">
        <f t="shared" si="6"/>
        <v>25</v>
      </c>
    </row>
    <row r="431" spans="1:18">
      <c r="A431" s="152">
        <v>430</v>
      </c>
      <c r="B431" s="17" t="s">
        <v>1023</v>
      </c>
      <c r="C431" s="38" t="s">
        <v>4089</v>
      </c>
      <c r="D431" s="83" t="s">
        <v>4090</v>
      </c>
      <c r="E431" s="38" t="s">
        <v>467</v>
      </c>
      <c r="F431" s="38">
        <v>23</v>
      </c>
      <c r="G431" s="38" t="s">
        <v>306</v>
      </c>
      <c r="H431" s="38" t="s">
        <v>3260</v>
      </c>
      <c r="Q431" s="39" t="s">
        <v>467</v>
      </c>
      <c r="R431">
        <f t="shared" si="6"/>
        <v>23</v>
      </c>
    </row>
    <row r="432" spans="1:18">
      <c r="A432" s="152">
        <v>431</v>
      </c>
      <c r="B432" s="17" t="s">
        <v>1024</v>
      </c>
      <c r="C432" s="38" t="s">
        <v>4091</v>
      </c>
      <c r="D432" s="83" t="s">
        <v>4092</v>
      </c>
      <c r="E432" s="38" t="s">
        <v>510</v>
      </c>
      <c r="F432" s="38">
        <v>22</v>
      </c>
      <c r="G432" s="38" t="s">
        <v>306</v>
      </c>
      <c r="H432" s="38" t="s">
        <v>3260</v>
      </c>
      <c r="Q432" s="39" t="s">
        <v>510</v>
      </c>
      <c r="R432">
        <f t="shared" si="6"/>
        <v>22</v>
      </c>
    </row>
    <row r="433" spans="1:18">
      <c r="A433" s="152">
        <v>432</v>
      </c>
      <c r="B433" s="17" t="s">
        <v>1025</v>
      </c>
      <c r="C433" s="38" t="s">
        <v>4648</v>
      </c>
      <c r="D433" s="83" t="s">
        <v>4649</v>
      </c>
      <c r="E433" s="38" t="s">
        <v>600</v>
      </c>
      <c r="F433" s="38">
        <v>15</v>
      </c>
      <c r="G433" s="38" t="s">
        <v>306</v>
      </c>
      <c r="H433" s="38" t="s">
        <v>3260</v>
      </c>
      <c r="Q433" s="39" t="s">
        <v>600</v>
      </c>
      <c r="R433">
        <f t="shared" si="6"/>
        <v>15</v>
      </c>
    </row>
    <row r="434" spans="1:18">
      <c r="A434" s="152">
        <v>433</v>
      </c>
      <c r="B434" s="17" t="s">
        <v>1026</v>
      </c>
      <c r="C434" s="38" t="s">
        <v>4644</v>
      </c>
      <c r="D434" s="83" t="s">
        <v>4645</v>
      </c>
      <c r="E434" s="38" t="s">
        <v>467</v>
      </c>
      <c r="F434" s="38">
        <v>23</v>
      </c>
      <c r="G434" s="38" t="s">
        <v>306</v>
      </c>
      <c r="H434" s="38" t="s">
        <v>3260</v>
      </c>
      <c r="Q434" s="39" t="s">
        <v>467</v>
      </c>
      <c r="R434">
        <f t="shared" si="6"/>
        <v>23</v>
      </c>
    </row>
    <row r="435" spans="1:18">
      <c r="A435" s="152">
        <v>434</v>
      </c>
      <c r="B435" s="17" t="s">
        <v>1027</v>
      </c>
      <c r="C435" s="38" t="s">
        <v>4074</v>
      </c>
      <c r="D435" s="83" t="s">
        <v>4075</v>
      </c>
      <c r="E435" s="38" t="s">
        <v>467</v>
      </c>
      <c r="F435" s="38">
        <v>23</v>
      </c>
      <c r="G435" s="38" t="s">
        <v>306</v>
      </c>
      <c r="H435" s="38" t="s">
        <v>3260</v>
      </c>
      <c r="Q435" s="39" t="s">
        <v>467</v>
      </c>
      <c r="R435">
        <f t="shared" si="6"/>
        <v>23</v>
      </c>
    </row>
    <row r="436" spans="1:18">
      <c r="A436" s="152">
        <v>435</v>
      </c>
      <c r="B436" s="17" t="s">
        <v>1028</v>
      </c>
      <c r="C436" s="38" t="s">
        <v>4076</v>
      </c>
      <c r="D436" s="83" t="s">
        <v>4077</v>
      </c>
      <c r="E436" s="38" t="s">
        <v>467</v>
      </c>
      <c r="F436" s="38">
        <v>23</v>
      </c>
      <c r="G436" s="38" t="s">
        <v>306</v>
      </c>
      <c r="H436" s="38" t="s">
        <v>3260</v>
      </c>
      <c r="Q436" s="39" t="s">
        <v>467</v>
      </c>
      <c r="R436">
        <f t="shared" si="6"/>
        <v>23</v>
      </c>
    </row>
    <row r="437" spans="1:18">
      <c r="A437" s="152">
        <v>436</v>
      </c>
      <c r="B437" s="17" t="s">
        <v>1029</v>
      </c>
      <c r="C437" s="38" t="s">
        <v>4084</v>
      </c>
      <c r="D437" s="83" t="s">
        <v>4085</v>
      </c>
      <c r="E437" s="38" t="s">
        <v>561</v>
      </c>
      <c r="F437" s="38">
        <v>8</v>
      </c>
      <c r="G437" s="38" t="s">
        <v>306</v>
      </c>
      <c r="H437" s="38" t="s">
        <v>3260</v>
      </c>
      <c r="Q437" s="39" t="s">
        <v>561</v>
      </c>
      <c r="R437">
        <f t="shared" si="6"/>
        <v>8</v>
      </c>
    </row>
    <row r="438" spans="1:18">
      <c r="A438" s="152">
        <v>437</v>
      </c>
      <c r="B438" s="17" t="s">
        <v>1030</v>
      </c>
      <c r="C438" s="38" t="s">
        <v>4082</v>
      </c>
      <c r="D438" s="83" t="s">
        <v>4083</v>
      </c>
      <c r="E438" s="38" t="s">
        <v>723</v>
      </c>
      <c r="F438" s="38">
        <v>26</v>
      </c>
      <c r="G438" s="38" t="s">
        <v>306</v>
      </c>
      <c r="H438" s="38" t="s">
        <v>3260</v>
      </c>
      <c r="Q438" s="39" t="s">
        <v>723</v>
      </c>
      <c r="R438">
        <f t="shared" si="6"/>
        <v>26</v>
      </c>
    </row>
    <row r="439" spans="1:18">
      <c r="A439" s="152">
        <v>438</v>
      </c>
      <c r="B439" s="17" t="s">
        <v>1031</v>
      </c>
      <c r="C439" s="38" t="s">
        <v>4088</v>
      </c>
      <c r="D439" s="83" t="s">
        <v>1694</v>
      </c>
      <c r="E439" s="38" t="s">
        <v>467</v>
      </c>
      <c r="F439" s="38">
        <v>23</v>
      </c>
      <c r="G439" s="38" t="s">
        <v>306</v>
      </c>
      <c r="H439" s="38" t="s">
        <v>3260</v>
      </c>
      <c r="Q439" s="39" t="s">
        <v>467</v>
      </c>
      <c r="R439">
        <f t="shared" si="6"/>
        <v>23</v>
      </c>
    </row>
    <row r="440" spans="1:18">
      <c r="A440" s="152">
        <v>439</v>
      </c>
      <c r="B440" s="17" t="s">
        <v>1032</v>
      </c>
      <c r="C440" s="38" t="s">
        <v>4080</v>
      </c>
      <c r="D440" s="83" t="s">
        <v>4081</v>
      </c>
      <c r="E440" s="38" t="s">
        <v>956</v>
      </c>
      <c r="F440" s="38">
        <v>36</v>
      </c>
      <c r="G440" s="38" t="s">
        <v>306</v>
      </c>
      <c r="H440" s="38" t="s">
        <v>3260</v>
      </c>
      <c r="Q440" s="39" t="s">
        <v>956</v>
      </c>
      <c r="R440">
        <f t="shared" si="6"/>
        <v>36</v>
      </c>
    </row>
    <row r="441" spans="1:18">
      <c r="A441" s="152">
        <v>440</v>
      </c>
      <c r="B441" s="17" t="s">
        <v>1033</v>
      </c>
      <c r="C441" s="38" t="s">
        <v>4367</v>
      </c>
      <c r="D441" s="83" t="s">
        <v>4368</v>
      </c>
      <c r="E441" s="38" t="s">
        <v>467</v>
      </c>
      <c r="F441" s="38">
        <v>23</v>
      </c>
      <c r="G441" s="38" t="s">
        <v>306</v>
      </c>
      <c r="H441" s="38" t="s">
        <v>3260</v>
      </c>
      <c r="Q441" s="39" t="s">
        <v>467</v>
      </c>
      <c r="R441">
        <f t="shared" si="6"/>
        <v>23</v>
      </c>
    </row>
    <row r="442" spans="1:18">
      <c r="A442" s="152">
        <v>441</v>
      </c>
      <c r="B442" s="17" t="s">
        <v>1034</v>
      </c>
      <c r="C442" s="38" t="s">
        <v>4381</v>
      </c>
      <c r="D442" s="83" t="s">
        <v>4382</v>
      </c>
      <c r="E442" s="38" t="s">
        <v>497</v>
      </c>
      <c r="F442" s="38">
        <v>24</v>
      </c>
      <c r="G442" s="38" t="s">
        <v>306</v>
      </c>
      <c r="H442" s="38" t="s">
        <v>3260</v>
      </c>
      <c r="Q442" s="39" t="s">
        <v>497</v>
      </c>
      <c r="R442">
        <f t="shared" si="6"/>
        <v>24</v>
      </c>
    </row>
    <row r="443" spans="1:18">
      <c r="A443" s="152">
        <v>442</v>
      </c>
      <c r="B443" s="17" t="s">
        <v>1035</v>
      </c>
      <c r="C443" s="38" t="s">
        <v>4096</v>
      </c>
      <c r="D443" s="83" t="s">
        <v>4097</v>
      </c>
      <c r="E443" s="38" t="s">
        <v>497</v>
      </c>
      <c r="F443" s="38">
        <v>24</v>
      </c>
      <c r="G443" s="38" t="s">
        <v>306</v>
      </c>
      <c r="H443" s="38" t="s">
        <v>3260</v>
      </c>
      <c r="Q443" s="39" t="s">
        <v>497</v>
      </c>
      <c r="R443">
        <f t="shared" si="6"/>
        <v>24</v>
      </c>
    </row>
    <row r="444" spans="1:18">
      <c r="A444" s="152">
        <v>443</v>
      </c>
      <c r="B444" s="17" t="s">
        <v>1036</v>
      </c>
      <c r="C444" s="38" t="s">
        <v>4950</v>
      </c>
      <c r="D444" s="83" t="s">
        <v>5435</v>
      </c>
      <c r="E444" s="38" t="s">
        <v>467</v>
      </c>
      <c r="F444" s="38">
        <v>23</v>
      </c>
      <c r="G444" s="38" t="s">
        <v>306</v>
      </c>
      <c r="H444" s="38" t="s">
        <v>3260</v>
      </c>
      <c r="Q444" s="39" t="s">
        <v>467</v>
      </c>
      <c r="R444">
        <f t="shared" si="6"/>
        <v>23</v>
      </c>
    </row>
    <row r="445" spans="1:18">
      <c r="A445" s="152">
        <v>444</v>
      </c>
      <c r="B445" s="17" t="s">
        <v>1037</v>
      </c>
      <c r="C445" s="38" t="s">
        <v>4951</v>
      </c>
      <c r="D445" s="83" t="s">
        <v>4565</v>
      </c>
      <c r="E445" s="38" t="s">
        <v>473</v>
      </c>
      <c r="F445" s="38">
        <v>25</v>
      </c>
      <c r="G445" s="38" t="s">
        <v>306</v>
      </c>
      <c r="H445" s="38" t="s">
        <v>3260</v>
      </c>
      <c r="Q445" s="39" t="s">
        <v>473</v>
      </c>
      <c r="R445">
        <f t="shared" si="6"/>
        <v>25</v>
      </c>
    </row>
    <row r="446" spans="1:18">
      <c r="A446" s="152">
        <v>445</v>
      </c>
      <c r="B446" s="17" t="s">
        <v>1039</v>
      </c>
      <c r="C446" s="38" t="s">
        <v>4650</v>
      </c>
      <c r="D446" s="83" t="s">
        <v>4651</v>
      </c>
      <c r="E446" s="38" t="s">
        <v>467</v>
      </c>
      <c r="F446" s="38">
        <v>23</v>
      </c>
      <c r="G446" s="38" t="s">
        <v>306</v>
      </c>
      <c r="H446" s="38" t="s">
        <v>3260</v>
      </c>
      <c r="Q446" s="39" t="s">
        <v>467</v>
      </c>
      <c r="R446">
        <f t="shared" si="6"/>
        <v>23</v>
      </c>
    </row>
    <row r="447" spans="1:18">
      <c r="A447" s="152">
        <v>446</v>
      </c>
      <c r="B447" s="17" t="s">
        <v>1040</v>
      </c>
      <c r="C447" s="38" t="s">
        <v>4952</v>
      </c>
      <c r="D447" s="83" t="s">
        <v>5436</v>
      </c>
      <c r="E447" s="38" t="s">
        <v>467</v>
      </c>
      <c r="F447" s="38">
        <v>23</v>
      </c>
      <c r="G447" s="38" t="s">
        <v>306</v>
      </c>
      <c r="H447" s="38" t="s">
        <v>3169</v>
      </c>
      <c r="Q447" s="39" t="s">
        <v>467</v>
      </c>
      <c r="R447">
        <f t="shared" si="6"/>
        <v>23</v>
      </c>
    </row>
    <row r="448" spans="1:18">
      <c r="A448" s="152">
        <v>447</v>
      </c>
      <c r="B448" s="17" t="s">
        <v>1041</v>
      </c>
      <c r="C448" s="38" t="s">
        <v>4953</v>
      </c>
      <c r="D448" s="83" t="s">
        <v>5437</v>
      </c>
      <c r="E448" s="38" t="s">
        <v>510</v>
      </c>
      <c r="F448" s="38">
        <v>22</v>
      </c>
      <c r="G448" s="38" t="s">
        <v>306</v>
      </c>
      <c r="H448" s="38" t="s">
        <v>3169</v>
      </c>
      <c r="Q448" s="39" t="s">
        <v>510</v>
      </c>
      <c r="R448">
        <f t="shared" si="6"/>
        <v>22</v>
      </c>
    </row>
    <row r="449" spans="1:18">
      <c r="A449" s="152">
        <v>448</v>
      </c>
      <c r="B449" s="17" t="s">
        <v>1042</v>
      </c>
      <c r="C449" s="38" t="s">
        <v>4954</v>
      </c>
      <c r="D449" s="83" t="s">
        <v>5438</v>
      </c>
      <c r="E449" s="38" t="s">
        <v>467</v>
      </c>
      <c r="F449" s="38">
        <v>23</v>
      </c>
      <c r="G449" s="38" t="s">
        <v>306</v>
      </c>
      <c r="H449" s="38" t="s">
        <v>3169</v>
      </c>
      <c r="Q449" s="39" t="s">
        <v>467</v>
      </c>
      <c r="R449">
        <f t="shared" si="6"/>
        <v>23</v>
      </c>
    </row>
    <row r="450" spans="1:18">
      <c r="A450" s="152">
        <v>449</v>
      </c>
      <c r="B450" s="17" t="s">
        <v>1043</v>
      </c>
      <c r="C450" s="38" t="s">
        <v>4955</v>
      </c>
      <c r="D450" s="83" t="s">
        <v>5439</v>
      </c>
      <c r="E450" s="38" t="s">
        <v>467</v>
      </c>
      <c r="F450" s="38">
        <v>23</v>
      </c>
      <c r="G450" s="38" t="s">
        <v>306</v>
      </c>
      <c r="H450" s="38" t="s">
        <v>3169</v>
      </c>
      <c r="Q450" s="39" t="s">
        <v>467</v>
      </c>
      <c r="R450">
        <f t="shared" si="6"/>
        <v>23</v>
      </c>
    </row>
    <row r="451" spans="1:18">
      <c r="A451" s="152">
        <v>450</v>
      </c>
      <c r="B451" s="17" t="s">
        <v>1044</v>
      </c>
      <c r="C451" s="38" t="s">
        <v>4956</v>
      </c>
      <c r="D451" s="83" t="s">
        <v>5440</v>
      </c>
      <c r="E451" s="38" t="s">
        <v>776</v>
      </c>
      <c r="F451" s="38">
        <v>46</v>
      </c>
      <c r="G451" s="38" t="s">
        <v>306</v>
      </c>
      <c r="H451" s="38" t="s">
        <v>3169</v>
      </c>
      <c r="Q451" s="39" t="s">
        <v>776</v>
      </c>
      <c r="R451">
        <f t="shared" ref="R451:R514" si="7">IF(Q451&gt;0,VLOOKUP(Q451,$N$2:$O$48,2,0),"")</f>
        <v>46</v>
      </c>
    </row>
    <row r="452" spans="1:18">
      <c r="A452" s="152">
        <v>451</v>
      </c>
      <c r="B452" s="17" t="s">
        <v>1045</v>
      </c>
      <c r="C452" s="38" t="s">
        <v>4957</v>
      </c>
      <c r="D452" s="83" t="s">
        <v>5441</v>
      </c>
      <c r="E452" s="38" t="s">
        <v>467</v>
      </c>
      <c r="F452" s="38">
        <v>23</v>
      </c>
      <c r="G452" s="38" t="s">
        <v>306</v>
      </c>
      <c r="H452" s="38" t="s">
        <v>3169</v>
      </c>
      <c r="Q452" s="39" t="s">
        <v>467</v>
      </c>
      <c r="R452">
        <f t="shared" si="7"/>
        <v>23</v>
      </c>
    </row>
    <row r="453" spans="1:18">
      <c r="A453" s="152">
        <v>452</v>
      </c>
      <c r="B453" s="17" t="s">
        <v>1046</v>
      </c>
      <c r="C453" s="38" t="s">
        <v>3792</v>
      </c>
      <c r="D453" s="83" t="s">
        <v>3793</v>
      </c>
      <c r="E453" s="38" t="s">
        <v>657</v>
      </c>
      <c r="F453" s="38">
        <v>28</v>
      </c>
      <c r="G453" s="38" t="s">
        <v>306</v>
      </c>
      <c r="H453" s="38" t="s">
        <v>3175</v>
      </c>
      <c r="Q453" s="39" t="s">
        <v>657</v>
      </c>
      <c r="R453">
        <f t="shared" si="7"/>
        <v>28</v>
      </c>
    </row>
    <row r="454" spans="1:18">
      <c r="A454" s="152">
        <v>453</v>
      </c>
      <c r="B454" s="17" t="s">
        <v>1047</v>
      </c>
      <c r="C454" s="38" t="s">
        <v>3653</v>
      </c>
      <c r="D454" s="83" t="s">
        <v>3654</v>
      </c>
      <c r="E454" s="38" t="s">
        <v>497</v>
      </c>
      <c r="F454" s="38">
        <v>24</v>
      </c>
      <c r="G454" s="38" t="s">
        <v>306</v>
      </c>
      <c r="H454" s="38" t="s">
        <v>3175</v>
      </c>
      <c r="Q454" s="39" t="s">
        <v>497</v>
      </c>
      <c r="R454">
        <f t="shared" si="7"/>
        <v>24</v>
      </c>
    </row>
    <row r="455" spans="1:18">
      <c r="A455" s="152">
        <v>454</v>
      </c>
      <c r="B455" s="17" t="s">
        <v>1048</v>
      </c>
      <c r="C455" s="38" t="s">
        <v>2864</v>
      </c>
      <c r="D455" s="83" t="s">
        <v>2865</v>
      </c>
      <c r="E455" s="38" t="s">
        <v>467</v>
      </c>
      <c r="F455" s="38">
        <v>23</v>
      </c>
      <c r="G455" s="38" t="s">
        <v>306</v>
      </c>
      <c r="H455" s="38" t="s">
        <v>3174</v>
      </c>
      <c r="Q455" s="39" t="s">
        <v>467</v>
      </c>
      <c r="R455">
        <f t="shared" si="7"/>
        <v>23</v>
      </c>
    </row>
    <row r="456" spans="1:18">
      <c r="A456" s="152">
        <v>455</v>
      </c>
      <c r="B456" s="17" t="s">
        <v>1049</v>
      </c>
      <c r="C456" s="38" t="s">
        <v>3639</v>
      </c>
      <c r="D456" s="83" t="s">
        <v>3640</v>
      </c>
      <c r="E456" s="38" t="s">
        <v>657</v>
      </c>
      <c r="F456" s="38">
        <v>28</v>
      </c>
      <c r="G456" s="38" t="s">
        <v>306</v>
      </c>
      <c r="H456" s="38" t="s">
        <v>3175</v>
      </c>
      <c r="Q456" s="39" t="s">
        <v>657</v>
      </c>
      <c r="R456">
        <f t="shared" si="7"/>
        <v>28</v>
      </c>
    </row>
    <row r="457" spans="1:18">
      <c r="A457" s="152">
        <v>456</v>
      </c>
      <c r="B457" s="17" t="s">
        <v>1050</v>
      </c>
      <c r="C457" s="38" t="s">
        <v>4069</v>
      </c>
      <c r="D457" s="83" t="s">
        <v>2835</v>
      </c>
      <c r="E457" s="38" t="s">
        <v>1053</v>
      </c>
      <c r="F457" s="38">
        <v>7</v>
      </c>
      <c r="G457" s="38" t="s">
        <v>306</v>
      </c>
      <c r="H457" s="38" t="s">
        <v>3174</v>
      </c>
      <c r="Q457" s="39" t="s">
        <v>1053</v>
      </c>
      <c r="R457">
        <f t="shared" si="7"/>
        <v>7</v>
      </c>
    </row>
    <row r="458" spans="1:18">
      <c r="A458" s="152">
        <v>457</v>
      </c>
      <c r="B458" s="17" t="s">
        <v>1051</v>
      </c>
      <c r="C458" s="38" t="s">
        <v>4958</v>
      </c>
      <c r="D458" s="83" t="s">
        <v>2874</v>
      </c>
      <c r="E458" s="38" t="s">
        <v>510</v>
      </c>
      <c r="F458" s="38">
        <v>22</v>
      </c>
      <c r="G458" s="38" t="s">
        <v>306</v>
      </c>
      <c r="H458" s="38" t="s">
        <v>3174</v>
      </c>
      <c r="Q458" s="39" t="s">
        <v>510</v>
      </c>
      <c r="R458">
        <f t="shared" si="7"/>
        <v>22</v>
      </c>
    </row>
    <row r="459" spans="1:18">
      <c r="A459" s="152">
        <v>458</v>
      </c>
      <c r="B459" s="17" t="s">
        <v>1052</v>
      </c>
      <c r="C459" s="38" t="s">
        <v>3788</v>
      </c>
      <c r="D459" s="83" t="s">
        <v>3789</v>
      </c>
      <c r="E459" s="38" t="s">
        <v>467</v>
      </c>
      <c r="F459" s="38">
        <v>23</v>
      </c>
      <c r="G459" s="38" t="s">
        <v>306</v>
      </c>
      <c r="H459" s="38" t="s">
        <v>3175</v>
      </c>
      <c r="Q459" s="39" t="s">
        <v>467</v>
      </c>
      <c r="R459">
        <f t="shared" si="7"/>
        <v>23</v>
      </c>
    </row>
    <row r="460" spans="1:18">
      <c r="A460" s="152">
        <v>459</v>
      </c>
      <c r="B460" s="17" t="s">
        <v>1054</v>
      </c>
      <c r="C460" s="38" t="s">
        <v>2840</v>
      </c>
      <c r="D460" s="83" t="s">
        <v>2841</v>
      </c>
      <c r="E460" s="38" t="s">
        <v>467</v>
      </c>
      <c r="F460" s="38">
        <v>23</v>
      </c>
      <c r="G460" s="38" t="s">
        <v>306</v>
      </c>
      <c r="H460" s="38" t="s">
        <v>3174</v>
      </c>
      <c r="Q460" s="39" t="s">
        <v>467</v>
      </c>
      <c r="R460">
        <f t="shared" si="7"/>
        <v>23</v>
      </c>
    </row>
    <row r="461" spans="1:18">
      <c r="A461" s="152">
        <v>460</v>
      </c>
      <c r="B461" s="17" t="s">
        <v>1055</v>
      </c>
      <c r="C461" s="38" t="s">
        <v>2833</v>
      </c>
      <c r="D461" s="83" t="s">
        <v>2834</v>
      </c>
      <c r="E461" s="38" t="s">
        <v>467</v>
      </c>
      <c r="F461" s="38">
        <v>23</v>
      </c>
      <c r="G461" s="38" t="s">
        <v>306</v>
      </c>
      <c r="H461" s="38" t="s">
        <v>3174</v>
      </c>
      <c r="Q461" s="39" t="s">
        <v>467</v>
      </c>
      <c r="R461">
        <f t="shared" si="7"/>
        <v>23</v>
      </c>
    </row>
    <row r="462" spans="1:18">
      <c r="A462" s="152">
        <v>461</v>
      </c>
      <c r="B462" s="17" t="s">
        <v>1056</v>
      </c>
      <c r="C462" s="38" t="s">
        <v>4640</v>
      </c>
      <c r="D462" s="83" t="s">
        <v>4641</v>
      </c>
      <c r="E462" s="38" t="s">
        <v>467</v>
      </c>
      <c r="F462" s="38">
        <v>23</v>
      </c>
      <c r="G462" s="38" t="s">
        <v>306</v>
      </c>
      <c r="H462" s="38" t="s">
        <v>3260</v>
      </c>
      <c r="Q462" s="39" t="s">
        <v>467</v>
      </c>
      <c r="R462">
        <f t="shared" si="7"/>
        <v>23</v>
      </c>
    </row>
    <row r="463" spans="1:18">
      <c r="A463" s="152">
        <v>462</v>
      </c>
      <c r="B463" s="17" t="s">
        <v>1057</v>
      </c>
      <c r="C463" s="38" t="s">
        <v>4642</v>
      </c>
      <c r="D463" s="83" t="s">
        <v>4643</v>
      </c>
      <c r="E463" s="38" t="s">
        <v>664</v>
      </c>
      <c r="F463" s="38">
        <v>39</v>
      </c>
      <c r="G463" s="38" t="s">
        <v>306</v>
      </c>
      <c r="H463" s="38" t="s">
        <v>3260</v>
      </c>
      <c r="Q463" s="39" t="s">
        <v>664</v>
      </c>
      <c r="R463">
        <f t="shared" si="7"/>
        <v>39</v>
      </c>
    </row>
    <row r="464" spans="1:18">
      <c r="A464" s="152">
        <v>463</v>
      </c>
      <c r="B464" s="17" t="s">
        <v>1058</v>
      </c>
      <c r="C464" s="38" t="s">
        <v>4078</v>
      </c>
      <c r="D464" s="83" t="s">
        <v>4079</v>
      </c>
      <c r="E464" s="38" t="s">
        <v>497</v>
      </c>
      <c r="F464" s="38">
        <v>24</v>
      </c>
      <c r="G464" s="38" t="s">
        <v>306</v>
      </c>
      <c r="H464" s="38" t="s">
        <v>3260</v>
      </c>
      <c r="Q464" s="39" t="s">
        <v>497</v>
      </c>
      <c r="R464">
        <f t="shared" si="7"/>
        <v>24</v>
      </c>
    </row>
    <row r="465" spans="1:18">
      <c r="A465" s="152">
        <v>464</v>
      </c>
      <c r="B465" s="17" t="s">
        <v>1059</v>
      </c>
      <c r="C465" s="38" t="s">
        <v>3025</v>
      </c>
      <c r="D465" s="83" t="s">
        <v>3026</v>
      </c>
      <c r="E465" s="38" t="s">
        <v>86</v>
      </c>
      <c r="F465" s="38">
        <v>1</v>
      </c>
      <c r="G465" s="38" t="s">
        <v>306</v>
      </c>
      <c r="H465" s="38" t="s">
        <v>3174</v>
      </c>
      <c r="Q465" s="39" t="s">
        <v>86</v>
      </c>
      <c r="R465">
        <f t="shared" si="7"/>
        <v>1</v>
      </c>
    </row>
    <row r="466" spans="1:18">
      <c r="A466" s="152">
        <v>465</v>
      </c>
      <c r="B466" s="17" t="s">
        <v>1060</v>
      </c>
      <c r="C466" s="38" t="s">
        <v>3659</v>
      </c>
      <c r="D466" s="83" t="s">
        <v>3660</v>
      </c>
      <c r="E466" s="38" t="s">
        <v>467</v>
      </c>
      <c r="F466" s="38">
        <v>23</v>
      </c>
      <c r="G466" s="38" t="s">
        <v>306</v>
      </c>
      <c r="H466" s="38" t="s">
        <v>3175</v>
      </c>
      <c r="Q466" s="39" t="s">
        <v>467</v>
      </c>
      <c r="R466">
        <f t="shared" si="7"/>
        <v>23</v>
      </c>
    </row>
    <row r="467" spans="1:18">
      <c r="A467" s="152">
        <v>466</v>
      </c>
      <c r="B467" s="17" t="s">
        <v>1061</v>
      </c>
      <c r="C467" s="38" t="s">
        <v>4093</v>
      </c>
      <c r="D467" s="83" t="s">
        <v>4094</v>
      </c>
      <c r="E467" s="38" t="s">
        <v>657</v>
      </c>
      <c r="F467" s="38">
        <v>28</v>
      </c>
      <c r="G467" s="38" t="s">
        <v>306</v>
      </c>
      <c r="H467" s="38" t="s">
        <v>3260</v>
      </c>
      <c r="Q467" s="39" t="s">
        <v>657</v>
      </c>
      <c r="R467">
        <f t="shared" si="7"/>
        <v>28</v>
      </c>
    </row>
    <row r="468" spans="1:18">
      <c r="A468" s="152">
        <v>467</v>
      </c>
      <c r="B468" s="17" t="s">
        <v>1062</v>
      </c>
      <c r="C468" s="38" t="s">
        <v>4377</v>
      </c>
      <c r="D468" s="83" t="s">
        <v>4378</v>
      </c>
      <c r="E468" s="38" t="s">
        <v>528</v>
      </c>
      <c r="F468" s="38">
        <v>21</v>
      </c>
      <c r="G468" s="38" t="s">
        <v>306</v>
      </c>
      <c r="H468" s="38" t="s">
        <v>3260</v>
      </c>
      <c r="Q468" s="39" t="s">
        <v>528</v>
      </c>
      <c r="R468">
        <f t="shared" si="7"/>
        <v>21</v>
      </c>
    </row>
    <row r="469" spans="1:18">
      <c r="A469" s="152">
        <v>468</v>
      </c>
      <c r="B469" s="17" t="s">
        <v>1063</v>
      </c>
      <c r="C469" s="38" t="s">
        <v>4959</v>
      </c>
      <c r="D469" s="83" t="s">
        <v>5442</v>
      </c>
      <c r="E469" s="38" t="s">
        <v>573</v>
      </c>
      <c r="F469" s="38">
        <v>18</v>
      </c>
      <c r="G469" s="38" t="s">
        <v>306</v>
      </c>
      <c r="H469" s="38" t="s">
        <v>3169</v>
      </c>
      <c r="Q469" s="39" t="s">
        <v>573</v>
      </c>
      <c r="R469">
        <f t="shared" si="7"/>
        <v>18</v>
      </c>
    </row>
    <row r="470" spans="1:18">
      <c r="A470" s="152">
        <v>469</v>
      </c>
      <c r="B470" s="17" t="s">
        <v>1064</v>
      </c>
      <c r="C470" s="38" t="s">
        <v>2852</v>
      </c>
      <c r="D470" s="83" t="s">
        <v>2853</v>
      </c>
      <c r="E470" s="38" t="s">
        <v>467</v>
      </c>
      <c r="F470" s="38">
        <v>23</v>
      </c>
      <c r="G470" s="38" t="s">
        <v>306</v>
      </c>
      <c r="H470" s="38" t="s">
        <v>3174</v>
      </c>
      <c r="Q470" s="39" t="s">
        <v>467</v>
      </c>
      <c r="R470">
        <f t="shared" si="7"/>
        <v>23</v>
      </c>
    </row>
    <row r="471" spans="1:18">
      <c r="A471" s="152">
        <v>470</v>
      </c>
      <c r="B471" s="17" t="s">
        <v>1065</v>
      </c>
      <c r="C471" s="38" t="s">
        <v>4960</v>
      </c>
      <c r="D471" s="83" t="s">
        <v>5443</v>
      </c>
      <c r="E471" s="38" t="s">
        <v>467</v>
      </c>
      <c r="F471" s="38">
        <v>23</v>
      </c>
      <c r="G471" s="38" t="s">
        <v>306</v>
      </c>
      <c r="H471" s="38" t="s">
        <v>3169</v>
      </c>
      <c r="Q471" s="39" t="s">
        <v>467</v>
      </c>
      <c r="R471">
        <f t="shared" si="7"/>
        <v>23</v>
      </c>
    </row>
    <row r="472" spans="1:18">
      <c r="A472" s="152">
        <v>471</v>
      </c>
      <c r="B472" s="17" t="s">
        <v>1066</v>
      </c>
      <c r="C472" s="38" t="s">
        <v>4961</v>
      </c>
      <c r="D472" s="83" t="s">
        <v>5444</v>
      </c>
      <c r="E472" s="38" t="s">
        <v>725</v>
      </c>
      <c r="F472" s="38">
        <v>30</v>
      </c>
      <c r="G472" s="38" t="s">
        <v>306</v>
      </c>
      <c r="H472" s="38" t="s">
        <v>3169</v>
      </c>
      <c r="Q472" s="39" t="s">
        <v>725</v>
      </c>
      <c r="R472">
        <f t="shared" si="7"/>
        <v>30</v>
      </c>
    </row>
    <row r="473" spans="1:18">
      <c r="A473" s="152">
        <v>472</v>
      </c>
      <c r="B473" s="17" t="s">
        <v>1067</v>
      </c>
      <c r="C473" s="38" t="s">
        <v>4962</v>
      </c>
      <c r="D473" s="83" t="s">
        <v>5445</v>
      </c>
      <c r="E473" s="38" t="s">
        <v>573</v>
      </c>
      <c r="F473" s="38">
        <v>18</v>
      </c>
      <c r="G473" s="38" t="s">
        <v>306</v>
      </c>
      <c r="H473" s="38" t="s">
        <v>3169</v>
      </c>
      <c r="Q473" s="39" t="s">
        <v>573</v>
      </c>
      <c r="R473">
        <f t="shared" si="7"/>
        <v>18</v>
      </c>
    </row>
    <row r="474" spans="1:18">
      <c r="A474" s="152">
        <v>473</v>
      </c>
      <c r="B474" s="17" t="s">
        <v>1068</v>
      </c>
      <c r="C474" s="38" t="s">
        <v>4963</v>
      </c>
      <c r="D474" s="83" t="s">
        <v>5446</v>
      </c>
      <c r="E474" s="38" t="s">
        <v>528</v>
      </c>
      <c r="F474" s="38">
        <v>21</v>
      </c>
      <c r="G474" s="38" t="s">
        <v>306</v>
      </c>
      <c r="H474" s="38" t="s">
        <v>3169</v>
      </c>
      <c r="Q474" s="39" t="s">
        <v>528</v>
      </c>
      <c r="R474">
        <f t="shared" si="7"/>
        <v>21</v>
      </c>
    </row>
    <row r="475" spans="1:18">
      <c r="A475" s="152">
        <v>474</v>
      </c>
      <c r="B475" s="17" t="s">
        <v>1069</v>
      </c>
      <c r="C475" s="38" t="s">
        <v>2854</v>
      </c>
      <c r="D475" s="83" t="s">
        <v>2855</v>
      </c>
      <c r="E475" s="38" t="s">
        <v>467</v>
      </c>
      <c r="F475" s="38">
        <v>23</v>
      </c>
      <c r="G475" s="38" t="s">
        <v>306</v>
      </c>
      <c r="H475" s="38" t="s">
        <v>3174</v>
      </c>
      <c r="Q475" s="39" t="s">
        <v>467</v>
      </c>
      <c r="R475">
        <f t="shared" si="7"/>
        <v>23</v>
      </c>
    </row>
    <row r="476" spans="1:18">
      <c r="A476" s="152">
        <v>475</v>
      </c>
      <c r="B476" s="17" t="s">
        <v>1070</v>
      </c>
      <c r="C476" s="38" t="s">
        <v>4369</v>
      </c>
      <c r="D476" s="83" t="s">
        <v>4370</v>
      </c>
      <c r="E476" s="38" t="s">
        <v>467</v>
      </c>
      <c r="F476" s="38">
        <v>23</v>
      </c>
      <c r="G476" s="38" t="s">
        <v>306</v>
      </c>
      <c r="H476" s="38" t="s">
        <v>3260</v>
      </c>
      <c r="Q476" s="39" t="s">
        <v>467</v>
      </c>
      <c r="R476">
        <f t="shared" si="7"/>
        <v>23</v>
      </c>
    </row>
    <row r="477" spans="1:18">
      <c r="A477" s="152">
        <v>476</v>
      </c>
      <c r="B477" s="17" t="s">
        <v>1071</v>
      </c>
      <c r="C477" s="38" t="s">
        <v>2850</v>
      </c>
      <c r="D477" s="83" t="s">
        <v>2851</v>
      </c>
      <c r="E477" s="38" t="s">
        <v>1680</v>
      </c>
      <c r="F477" s="38">
        <v>11</v>
      </c>
      <c r="G477" s="38" t="s">
        <v>306</v>
      </c>
      <c r="H477" s="38" t="s">
        <v>3174</v>
      </c>
      <c r="Q477" s="39" t="s">
        <v>1680</v>
      </c>
      <c r="R477">
        <f t="shared" si="7"/>
        <v>11</v>
      </c>
    </row>
    <row r="478" spans="1:18">
      <c r="A478" s="152">
        <v>477</v>
      </c>
      <c r="B478" s="17" t="s">
        <v>1073</v>
      </c>
      <c r="C478" s="38" t="s">
        <v>2858</v>
      </c>
      <c r="D478" s="83" t="s">
        <v>2859</v>
      </c>
      <c r="E478" s="38" t="s">
        <v>1919</v>
      </c>
      <c r="F478" s="38">
        <v>13</v>
      </c>
      <c r="G478" s="38" t="s">
        <v>306</v>
      </c>
      <c r="H478" s="38" t="s">
        <v>3174</v>
      </c>
      <c r="Q478" s="39" t="s">
        <v>1919</v>
      </c>
      <c r="R478">
        <f t="shared" si="7"/>
        <v>13</v>
      </c>
    </row>
    <row r="479" spans="1:18">
      <c r="A479" s="152">
        <v>478</v>
      </c>
      <c r="B479" s="17" t="s">
        <v>1074</v>
      </c>
      <c r="C479" s="38" t="s">
        <v>4789</v>
      </c>
      <c r="D479" s="83" t="s">
        <v>4790</v>
      </c>
      <c r="E479" s="38" t="s">
        <v>467</v>
      </c>
      <c r="F479" s="38">
        <v>23</v>
      </c>
      <c r="G479" s="38" t="s">
        <v>306</v>
      </c>
      <c r="H479" s="38" t="s">
        <v>3260</v>
      </c>
      <c r="Q479" s="39" t="s">
        <v>467</v>
      </c>
      <c r="R479">
        <f t="shared" si="7"/>
        <v>23</v>
      </c>
    </row>
    <row r="480" spans="1:18">
      <c r="A480" s="152">
        <v>479</v>
      </c>
      <c r="B480" s="17" t="s">
        <v>1075</v>
      </c>
      <c r="C480" s="38" t="s">
        <v>4791</v>
      </c>
      <c r="D480" s="83" t="s">
        <v>4792</v>
      </c>
      <c r="E480" s="38" t="s">
        <v>467</v>
      </c>
      <c r="F480" s="38">
        <v>23</v>
      </c>
      <c r="G480" s="38" t="s">
        <v>306</v>
      </c>
      <c r="H480" s="38" t="s">
        <v>3260</v>
      </c>
      <c r="Q480" s="39" t="s">
        <v>467</v>
      </c>
      <c r="R480">
        <f t="shared" si="7"/>
        <v>23</v>
      </c>
    </row>
    <row r="481" spans="1:18">
      <c r="A481" s="152">
        <v>480</v>
      </c>
      <c r="B481" s="17" t="s">
        <v>1076</v>
      </c>
      <c r="C481" s="38" t="s">
        <v>3027</v>
      </c>
      <c r="D481" s="83" t="s">
        <v>3028</v>
      </c>
      <c r="E481" s="38" t="s">
        <v>497</v>
      </c>
      <c r="F481" s="38">
        <v>24</v>
      </c>
      <c r="G481" s="38" t="s">
        <v>306</v>
      </c>
      <c r="H481" s="38" t="s">
        <v>3174</v>
      </c>
      <c r="Q481" s="39" t="s">
        <v>497</v>
      </c>
      <c r="R481">
        <f t="shared" si="7"/>
        <v>24</v>
      </c>
    </row>
    <row r="482" spans="1:18">
      <c r="A482" s="152">
        <v>481</v>
      </c>
      <c r="B482" s="17" t="s">
        <v>1077</v>
      </c>
      <c r="C482" s="38" t="s">
        <v>3635</v>
      </c>
      <c r="D482" s="83" t="s">
        <v>3636</v>
      </c>
      <c r="E482" s="38" t="s">
        <v>467</v>
      </c>
      <c r="F482" s="38">
        <v>23</v>
      </c>
      <c r="G482" s="38" t="s">
        <v>306</v>
      </c>
      <c r="H482" s="38" t="s">
        <v>3175</v>
      </c>
      <c r="Q482" s="39" t="s">
        <v>467</v>
      </c>
      <c r="R482">
        <f t="shared" si="7"/>
        <v>23</v>
      </c>
    </row>
    <row r="483" spans="1:18">
      <c r="A483" s="152">
        <v>482</v>
      </c>
      <c r="B483" s="17" t="s">
        <v>1078</v>
      </c>
      <c r="C483" s="38" t="s">
        <v>4563</v>
      </c>
      <c r="D483" s="83" t="s">
        <v>4564</v>
      </c>
      <c r="E483" s="38" t="s">
        <v>467</v>
      </c>
      <c r="F483" s="38">
        <v>23</v>
      </c>
      <c r="G483" s="38" t="s">
        <v>306</v>
      </c>
      <c r="H483" s="38" t="s">
        <v>3260</v>
      </c>
      <c r="Q483" s="39" t="s">
        <v>467</v>
      </c>
      <c r="R483">
        <f t="shared" si="7"/>
        <v>23</v>
      </c>
    </row>
    <row r="484" spans="1:18">
      <c r="A484" s="152">
        <v>483</v>
      </c>
      <c r="B484" s="17" t="s">
        <v>1079</v>
      </c>
      <c r="C484" s="38" t="s">
        <v>4646</v>
      </c>
      <c r="D484" s="83" t="s">
        <v>4647</v>
      </c>
      <c r="E484" s="38" t="s">
        <v>467</v>
      </c>
      <c r="F484" s="38">
        <v>23</v>
      </c>
      <c r="G484" s="38" t="s">
        <v>306</v>
      </c>
      <c r="H484" s="38" t="s">
        <v>3260</v>
      </c>
      <c r="Q484" s="39" t="s">
        <v>467</v>
      </c>
      <c r="R484">
        <f t="shared" si="7"/>
        <v>23</v>
      </c>
    </row>
    <row r="485" spans="1:18">
      <c r="A485" s="152">
        <v>484</v>
      </c>
      <c r="B485" s="17" t="s">
        <v>1080</v>
      </c>
      <c r="C485" s="38" t="s">
        <v>4964</v>
      </c>
      <c r="D485" s="83" t="s">
        <v>5447</v>
      </c>
      <c r="E485" s="38" t="s">
        <v>497</v>
      </c>
      <c r="F485" s="38">
        <v>24</v>
      </c>
      <c r="G485" s="38" t="s">
        <v>306</v>
      </c>
      <c r="H485" s="38" t="s">
        <v>3169</v>
      </c>
      <c r="Q485" s="39" t="s">
        <v>497</v>
      </c>
      <c r="R485">
        <f t="shared" si="7"/>
        <v>24</v>
      </c>
    </row>
    <row r="486" spans="1:18">
      <c r="A486" s="152">
        <v>485</v>
      </c>
      <c r="B486" s="17" t="s">
        <v>1081</v>
      </c>
      <c r="C486" s="38" t="s">
        <v>4965</v>
      </c>
      <c r="D486" s="83" t="s">
        <v>5448</v>
      </c>
      <c r="E486" s="38" t="s">
        <v>725</v>
      </c>
      <c r="F486" s="38">
        <v>30</v>
      </c>
      <c r="G486" s="38" t="s">
        <v>306</v>
      </c>
      <c r="H486" s="38" t="s">
        <v>3169</v>
      </c>
      <c r="Q486" s="39" t="s">
        <v>725</v>
      </c>
      <c r="R486">
        <f t="shared" si="7"/>
        <v>30</v>
      </c>
    </row>
    <row r="487" spans="1:18">
      <c r="A487" s="152">
        <v>486</v>
      </c>
      <c r="B487" s="17" t="s">
        <v>1082</v>
      </c>
      <c r="C487" s="38" t="s">
        <v>4966</v>
      </c>
      <c r="D487" s="83" t="s">
        <v>5449</v>
      </c>
      <c r="E487" s="38" t="s">
        <v>497</v>
      </c>
      <c r="F487" s="38">
        <v>24</v>
      </c>
      <c r="G487" s="38" t="s">
        <v>306</v>
      </c>
      <c r="H487" s="38" t="s">
        <v>3169</v>
      </c>
      <c r="Q487" s="39" t="s">
        <v>497</v>
      </c>
      <c r="R487">
        <f t="shared" si="7"/>
        <v>24</v>
      </c>
    </row>
    <row r="488" spans="1:18">
      <c r="A488" s="152">
        <v>487</v>
      </c>
      <c r="B488" s="17" t="s">
        <v>1083</v>
      </c>
      <c r="C488" s="38" t="s">
        <v>3664</v>
      </c>
      <c r="D488" s="83" t="s">
        <v>3665</v>
      </c>
      <c r="E488" s="38" t="s">
        <v>528</v>
      </c>
      <c r="F488" s="38">
        <v>21</v>
      </c>
      <c r="G488" s="38" t="s">
        <v>306</v>
      </c>
      <c r="H488" s="38" t="s">
        <v>3175</v>
      </c>
      <c r="Q488" s="39" t="s">
        <v>528</v>
      </c>
      <c r="R488">
        <f t="shared" si="7"/>
        <v>21</v>
      </c>
    </row>
    <row r="489" spans="1:18">
      <c r="A489" s="152">
        <v>488</v>
      </c>
      <c r="B489" s="17" t="s">
        <v>1084</v>
      </c>
      <c r="C489" s="38" t="s">
        <v>2870</v>
      </c>
      <c r="D489" s="83" t="s">
        <v>2871</v>
      </c>
      <c r="E489" s="38" t="s">
        <v>661</v>
      </c>
      <c r="F489" s="38">
        <v>16</v>
      </c>
      <c r="G489" s="38" t="s">
        <v>306</v>
      </c>
      <c r="H489" s="38" t="s">
        <v>3174</v>
      </c>
      <c r="Q489" s="39" t="s">
        <v>661</v>
      </c>
      <c r="R489">
        <f t="shared" si="7"/>
        <v>16</v>
      </c>
    </row>
    <row r="490" spans="1:18">
      <c r="A490" s="152">
        <v>489</v>
      </c>
      <c r="B490" s="17" t="s">
        <v>1085</v>
      </c>
      <c r="C490" s="38" t="s">
        <v>3170</v>
      </c>
      <c r="D490" s="83" t="s">
        <v>3171</v>
      </c>
      <c r="E490" s="38" t="s">
        <v>467</v>
      </c>
      <c r="F490" s="38">
        <v>23</v>
      </c>
      <c r="G490" s="38" t="s">
        <v>306</v>
      </c>
      <c r="H490" s="38" t="s">
        <v>3174</v>
      </c>
      <c r="Q490" s="39" t="s">
        <v>467</v>
      </c>
      <c r="R490">
        <f t="shared" si="7"/>
        <v>23</v>
      </c>
    </row>
    <row r="491" spans="1:18">
      <c r="A491" s="152">
        <v>490</v>
      </c>
      <c r="B491" s="17" t="s">
        <v>1086</v>
      </c>
      <c r="C491" s="38" t="s">
        <v>3666</v>
      </c>
      <c r="D491" s="83" t="s">
        <v>3667</v>
      </c>
      <c r="E491" s="38" t="s">
        <v>528</v>
      </c>
      <c r="F491" s="38">
        <v>21</v>
      </c>
      <c r="G491" s="38" t="s">
        <v>315</v>
      </c>
      <c r="H491" s="38" t="s">
        <v>3175</v>
      </c>
      <c r="Q491" s="39" t="s">
        <v>528</v>
      </c>
      <c r="R491">
        <f t="shared" si="7"/>
        <v>21</v>
      </c>
    </row>
    <row r="492" spans="1:18">
      <c r="A492" s="152">
        <v>491</v>
      </c>
      <c r="B492" s="17" t="s">
        <v>1087</v>
      </c>
      <c r="C492" s="38" t="s">
        <v>4155</v>
      </c>
      <c r="D492" s="83" t="s">
        <v>4156</v>
      </c>
      <c r="E492" s="38" t="s">
        <v>528</v>
      </c>
      <c r="F492" s="38">
        <v>21</v>
      </c>
      <c r="G492" s="38" t="s">
        <v>315</v>
      </c>
      <c r="H492" s="38" t="s">
        <v>3260</v>
      </c>
      <c r="Q492" s="39" t="s">
        <v>528</v>
      </c>
      <c r="R492">
        <f t="shared" si="7"/>
        <v>21</v>
      </c>
    </row>
    <row r="493" spans="1:18">
      <c r="A493" s="152">
        <v>492</v>
      </c>
      <c r="B493" s="17" t="s">
        <v>1088</v>
      </c>
      <c r="C493" s="38" t="s">
        <v>4153</v>
      </c>
      <c r="D493" s="83" t="s">
        <v>4154</v>
      </c>
      <c r="E493" s="38" t="s">
        <v>528</v>
      </c>
      <c r="F493" s="38">
        <v>21</v>
      </c>
      <c r="G493" s="38" t="s">
        <v>315</v>
      </c>
      <c r="H493" s="38" t="s">
        <v>3260</v>
      </c>
      <c r="Q493" s="39" t="s">
        <v>528</v>
      </c>
      <c r="R493">
        <f t="shared" si="7"/>
        <v>21</v>
      </c>
    </row>
    <row r="494" spans="1:18">
      <c r="A494" s="152">
        <v>493</v>
      </c>
      <c r="B494" s="17" t="s">
        <v>1089</v>
      </c>
      <c r="C494" s="38" t="s">
        <v>4967</v>
      </c>
      <c r="D494" s="83" t="s">
        <v>5450</v>
      </c>
      <c r="E494" s="38" t="s">
        <v>528</v>
      </c>
      <c r="F494" s="38">
        <v>21</v>
      </c>
      <c r="G494" s="38" t="s">
        <v>315</v>
      </c>
      <c r="H494" s="38" t="s">
        <v>3169</v>
      </c>
      <c r="Q494" s="39" t="s">
        <v>528</v>
      </c>
      <c r="R494">
        <f t="shared" si="7"/>
        <v>21</v>
      </c>
    </row>
    <row r="495" spans="1:18">
      <c r="A495" s="152">
        <v>494</v>
      </c>
      <c r="B495" s="17" t="s">
        <v>1090</v>
      </c>
      <c r="C495" s="38" t="s">
        <v>3029</v>
      </c>
      <c r="D495" s="83" t="s">
        <v>5451</v>
      </c>
      <c r="E495" s="38" t="s">
        <v>467</v>
      </c>
      <c r="F495" s="38">
        <v>23</v>
      </c>
      <c r="G495" s="38" t="s">
        <v>312</v>
      </c>
      <c r="H495" s="38" t="s">
        <v>3174</v>
      </c>
      <c r="Q495" s="39" t="s">
        <v>467</v>
      </c>
      <c r="R495">
        <f t="shared" si="7"/>
        <v>23</v>
      </c>
    </row>
    <row r="496" spans="1:18">
      <c r="A496" s="152">
        <v>495</v>
      </c>
      <c r="B496" s="17" t="s">
        <v>1091</v>
      </c>
      <c r="C496" s="38" t="s">
        <v>4157</v>
      </c>
      <c r="D496" s="83" t="s">
        <v>4158</v>
      </c>
      <c r="E496" s="38" t="s">
        <v>467</v>
      </c>
      <c r="F496" s="38">
        <v>23</v>
      </c>
      <c r="G496" s="38" t="s">
        <v>312</v>
      </c>
      <c r="H496" s="38" t="s">
        <v>3174</v>
      </c>
      <c r="Q496" s="39" t="s">
        <v>467</v>
      </c>
      <c r="R496">
        <f t="shared" si="7"/>
        <v>23</v>
      </c>
    </row>
    <row r="497" spans="1:18">
      <c r="A497" s="152">
        <v>496</v>
      </c>
      <c r="B497" s="17" t="s">
        <v>1092</v>
      </c>
      <c r="C497" s="38" t="s">
        <v>2877</v>
      </c>
      <c r="D497" s="83" t="s">
        <v>2878</v>
      </c>
      <c r="E497" s="38" t="s">
        <v>467</v>
      </c>
      <c r="F497" s="38">
        <v>23</v>
      </c>
      <c r="G497" s="38" t="s">
        <v>312</v>
      </c>
      <c r="H497" s="38" t="s">
        <v>3174</v>
      </c>
      <c r="Q497" s="39" t="s">
        <v>467</v>
      </c>
      <c r="R497">
        <f t="shared" si="7"/>
        <v>23</v>
      </c>
    </row>
    <row r="498" spans="1:18">
      <c r="A498" s="152">
        <v>497</v>
      </c>
      <c r="B498" s="17" t="s">
        <v>1093</v>
      </c>
      <c r="C498" s="38" t="s">
        <v>3032</v>
      </c>
      <c r="D498" s="83" t="s">
        <v>3033</v>
      </c>
      <c r="E498" s="38" t="s">
        <v>497</v>
      </c>
      <c r="F498" s="38">
        <v>24</v>
      </c>
      <c r="G498" s="38" t="s">
        <v>312</v>
      </c>
      <c r="H498" s="38" t="s">
        <v>3174</v>
      </c>
      <c r="Q498" s="39" t="s">
        <v>497</v>
      </c>
      <c r="R498">
        <f t="shared" si="7"/>
        <v>24</v>
      </c>
    </row>
    <row r="499" spans="1:18">
      <c r="A499" s="152">
        <v>498</v>
      </c>
      <c r="B499" s="17" t="s">
        <v>1094</v>
      </c>
      <c r="C499" s="38" t="s">
        <v>3668</v>
      </c>
      <c r="D499" s="83" t="s">
        <v>3669</v>
      </c>
      <c r="E499" s="38" t="s">
        <v>467</v>
      </c>
      <c r="F499" s="38">
        <v>23</v>
      </c>
      <c r="G499" s="38" t="s">
        <v>312</v>
      </c>
      <c r="H499" s="38" t="s">
        <v>3174</v>
      </c>
      <c r="Q499" s="39" t="s">
        <v>467</v>
      </c>
      <c r="R499">
        <f t="shared" si="7"/>
        <v>23</v>
      </c>
    </row>
    <row r="500" spans="1:18">
      <c r="A500" s="152">
        <v>499</v>
      </c>
      <c r="B500" s="17" t="s">
        <v>1095</v>
      </c>
      <c r="C500" s="38" t="s">
        <v>3034</v>
      </c>
      <c r="D500" s="83" t="s">
        <v>3035</v>
      </c>
      <c r="E500" s="38" t="s">
        <v>467</v>
      </c>
      <c r="F500" s="38">
        <v>23</v>
      </c>
      <c r="G500" s="38" t="s">
        <v>312</v>
      </c>
      <c r="H500" s="38" t="s">
        <v>3174</v>
      </c>
      <c r="Q500" s="39" t="s">
        <v>467</v>
      </c>
      <c r="R500">
        <f t="shared" si="7"/>
        <v>23</v>
      </c>
    </row>
    <row r="501" spans="1:18">
      <c r="A501" s="152">
        <v>500</v>
      </c>
      <c r="B501" s="17" t="s">
        <v>1096</v>
      </c>
      <c r="C501" s="38" t="s">
        <v>3863</v>
      </c>
      <c r="D501" s="83" t="s">
        <v>3864</v>
      </c>
      <c r="E501" s="38" t="s">
        <v>467</v>
      </c>
      <c r="F501" s="38">
        <v>23</v>
      </c>
      <c r="G501" s="38" t="s">
        <v>312</v>
      </c>
      <c r="H501" s="38" t="s">
        <v>3175</v>
      </c>
      <c r="Q501" s="39" t="s">
        <v>467</v>
      </c>
      <c r="R501">
        <f t="shared" si="7"/>
        <v>23</v>
      </c>
    </row>
    <row r="502" spans="1:18">
      <c r="A502" s="152">
        <v>501</v>
      </c>
      <c r="B502" s="17" t="s">
        <v>1097</v>
      </c>
      <c r="C502" s="38" t="s">
        <v>4968</v>
      </c>
      <c r="D502" s="83" t="s">
        <v>5452</v>
      </c>
      <c r="E502" s="38" t="s">
        <v>467</v>
      </c>
      <c r="F502" s="38">
        <v>23</v>
      </c>
      <c r="G502" s="38" t="s">
        <v>312</v>
      </c>
      <c r="H502" s="38" t="s">
        <v>3175</v>
      </c>
      <c r="Q502" s="39" t="s">
        <v>467</v>
      </c>
      <c r="R502">
        <f t="shared" si="7"/>
        <v>23</v>
      </c>
    </row>
    <row r="503" spans="1:18">
      <c r="A503" s="152">
        <v>502</v>
      </c>
      <c r="B503" s="17" t="s">
        <v>1098</v>
      </c>
      <c r="C503" s="38" t="s">
        <v>3910</v>
      </c>
      <c r="D503" s="83" t="s">
        <v>3911</v>
      </c>
      <c r="E503" s="38" t="s">
        <v>467</v>
      </c>
      <c r="F503" s="38">
        <v>23</v>
      </c>
      <c r="G503" s="38" t="s">
        <v>312</v>
      </c>
      <c r="H503" s="38" t="s">
        <v>3175</v>
      </c>
      <c r="Q503" s="39" t="s">
        <v>467</v>
      </c>
      <c r="R503">
        <f t="shared" si="7"/>
        <v>23</v>
      </c>
    </row>
    <row r="504" spans="1:18">
      <c r="A504" s="152">
        <v>503</v>
      </c>
      <c r="B504" s="17" t="s">
        <v>1099</v>
      </c>
      <c r="C504" s="38" t="s">
        <v>4660</v>
      </c>
      <c r="D504" s="83" t="s">
        <v>4661</v>
      </c>
      <c r="E504" s="38" t="s">
        <v>467</v>
      </c>
      <c r="F504" s="38">
        <v>23</v>
      </c>
      <c r="G504" s="38" t="s">
        <v>312</v>
      </c>
      <c r="H504" s="38" t="s">
        <v>3175</v>
      </c>
      <c r="Q504" s="39" t="s">
        <v>467</v>
      </c>
      <c r="R504">
        <f t="shared" si="7"/>
        <v>23</v>
      </c>
    </row>
    <row r="505" spans="1:18">
      <c r="A505" s="152">
        <v>504</v>
      </c>
      <c r="B505" s="17" t="s">
        <v>1100</v>
      </c>
      <c r="C505" s="38" t="s">
        <v>3912</v>
      </c>
      <c r="D505" s="83" t="s">
        <v>3913</v>
      </c>
      <c r="E505" s="38" t="s">
        <v>467</v>
      </c>
      <c r="F505" s="38">
        <v>23</v>
      </c>
      <c r="G505" s="38" t="s">
        <v>312</v>
      </c>
      <c r="H505" s="38" t="s">
        <v>3175</v>
      </c>
      <c r="Q505" s="39" t="s">
        <v>467</v>
      </c>
      <c r="R505">
        <f t="shared" si="7"/>
        <v>23</v>
      </c>
    </row>
    <row r="506" spans="1:18">
      <c r="A506" s="152">
        <v>505</v>
      </c>
      <c r="B506" s="17" t="s">
        <v>1101</v>
      </c>
      <c r="C506" s="38" t="s">
        <v>4969</v>
      </c>
      <c r="D506" s="83" t="s">
        <v>4159</v>
      </c>
      <c r="E506" s="38" t="s">
        <v>467</v>
      </c>
      <c r="F506" s="38">
        <v>23</v>
      </c>
      <c r="G506" s="38" t="s">
        <v>312</v>
      </c>
      <c r="H506" s="38" t="s">
        <v>3175</v>
      </c>
      <c r="Q506" s="39" t="s">
        <v>467</v>
      </c>
      <c r="R506">
        <f t="shared" si="7"/>
        <v>23</v>
      </c>
    </row>
    <row r="507" spans="1:18">
      <c r="A507" s="152">
        <v>506</v>
      </c>
      <c r="B507" s="17" t="s">
        <v>1102</v>
      </c>
      <c r="C507" s="38" t="s">
        <v>4160</v>
      </c>
      <c r="D507" s="83" t="s">
        <v>4161</v>
      </c>
      <c r="E507" s="38" t="s">
        <v>467</v>
      </c>
      <c r="F507" s="38">
        <v>23</v>
      </c>
      <c r="G507" s="38" t="s">
        <v>312</v>
      </c>
      <c r="H507" s="38" t="s">
        <v>3175</v>
      </c>
      <c r="Q507" s="39" t="s">
        <v>467</v>
      </c>
      <c r="R507">
        <f t="shared" si="7"/>
        <v>23</v>
      </c>
    </row>
    <row r="508" spans="1:18">
      <c r="A508" s="152">
        <v>507</v>
      </c>
      <c r="B508" s="17" t="s">
        <v>1103</v>
      </c>
      <c r="C508" s="38" t="s">
        <v>3800</v>
      </c>
      <c r="D508" s="83" t="s">
        <v>3801</v>
      </c>
      <c r="E508" s="38" t="s">
        <v>467</v>
      </c>
      <c r="F508" s="38">
        <v>23</v>
      </c>
      <c r="G508" s="38" t="s">
        <v>312</v>
      </c>
      <c r="H508" s="38" t="s">
        <v>3175</v>
      </c>
      <c r="Q508" s="39" t="s">
        <v>467</v>
      </c>
      <c r="R508">
        <f t="shared" si="7"/>
        <v>23</v>
      </c>
    </row>
    <row r="509" spans="1:18">
      <c r="A509" s="152">
        <v>508</v>
      </c>
      <c r="B509" s="17" t="s">
        <v>1104</v>
      </c>
      <c r="C509" s="38" t="s">
        <v>4970</v>
      </c>
      <c r="D509" s="83" t="s">
        <v>5453</v>
      </c>
      <c r="E509" s="38" t="s">
        <v>497</v>
      </c>
      <c r="F509" s="38">
        <v>24</v>
      </c>
      <c r="G509" s="38" t="s">
        <v>312</v>
      </c>
      <c r="H509" s="38" t="s">
        <v>3260</v>
      </c>
      <c r="Q509" s="39" t="s">
        <v>497</v>
      </c>
      <c r="R509">
        <f t="shared" si="7"/>
        <v>24</v>
      </c>
    </row>
    <row r="510" spans="1:18">
      <c r="A510" s="152">
        <v>509</v>
      </c>
      <c r="B510" s="17" t="s">
        <v>1105</v>
      </c>
      <c r="C510" s="38" t="s">
        <v>4656</v>
      </c>
      <c r="D510" s="83" t="s">
        <v>4657</v>
      </c>
      <c r="E510" s="38" t="s">
        <v>528</v>
      </c>
      <c r="F510" s="38">
        <v>21</v>
      </c>
      <c r="G510" s="38" t="s">
        <v>312</v>
      </c>
      <c r="H510" s="38" t="s">
        <v>3260</v>
      </c>
      <c r="Q510" s="39" t="s">
        <v>528</v>
      </c>
      <c r="R510">
        <f t="shared" si="7"/>
        <v>21</v>
      </c>
    </row>
    <row r="511" spans="1:18">
      <c r="A511" s="152">
        <v>510</v>
      </c>
      <c r="B511" s="17" t="s">
        <v>1106</v>
      </c>
      <c r="C511" s="38" t="s">
        <v>4971</v>
      </c>
      <c r="D511" s="83" t="s">
        <v>5454</v>
      </c>
      <c r="E511" s="38" t="s">
        <v>528</v>
      </c>
      <c r="F511" s="38">
        <v>21</v>
      </c>
      <c r="G511" s="38" t="s">
        <v>312</v>
      </c>
      <c r="H511" s="38" t="s">
        <v>3260</v>
      </c>
      <c r="Q511" s="39" t="s">
        <v>528</v>
      </c>
      <c r="R511">
        <f t="shared" si="7"/>
        <v>21</v>
      </c>
    </row>
    <row r="512" spans="1:18">
      <c r="A512" s="152">
        <v>511</v>
      </c>
      <c r="B512" s="17" t="s">
        <v>1107</v>
      </c>
      <c r="C512" s="38" t="s">
        <v>4662</v>
      </c>
      <c r="D512" s="83" t="s">
        <v>4663</v>
      </c>
      <c r="E512" s="38" t="s">
        <v>497</v>
      </c>
      <c r="F512" s="38">
        <v>24</v>
      </c>
      <c r="G512" s="38" t="s">
        <v>312</v>
      </c>
      <c r="H512" s="38" t="s">
        <v>3260</v>
      </c>
      <c r="Q512" s="39" t="s">
        <v>497</v>
      </c>
      <c r="R512">
        <f t="shared" si="7"/>
        <v>24</v>
      </c>
    </row>
    <row r="513" spans="1:18">
      <c r="A513" s="152">
        <v>512</v>
      </c>
      <c r="B513" s="17" t="s">
        <v>1108</v>
      </c>
      <c r="C513" s="38" t="s">
        <v>4664</v>
      </c>
      <c r="D513" s="83" t="s">
        <v>4665</v>
      </c>
      <c r="E513" s="38" t="s">
        <v>467</v>
      </c>
      <c r="F513" s="38">
        <v>23</v>
      </c>
      <c r="G513" s="38" t="s">
        <v>312</v>
      </c>
      <c r="H513" s="38" t="s">
        <v>3260</v>
      </c>
      <c r="Q513" s="39" t="s">
        <v>467</v>
      </c>
      <c r="R513">
        <f t="shared" si="7"/>
        <v>23</v>
      </c>
    </row>
    <row r="514" spans="1:18">
      <c r="A514" s="152">
        <v>513</v>
      </c>
      <c r="B514" s="17" t="s">
        <v>1109</v>
      </c>
      <c r="C514" s="38" t="s">
        <v>4658</v>
      </c>
      <c r="D514" s="83" t="s">
        <v>4659</v>
      </c>
      <c r="E514" s="38" t="s">
        <v>497</v>
      </c>
      <c r="F514" s="38">
        <v>24</v>
      </c>
      <c r="G514" s="38" t="s">
        <v>312</v>
      </c>
      <c r="H514" s="38" t="s">
        <v>3260</v>
      </c>
      <c r="Q514" s="39" t="s">
        <v>497</v>
      </c>
      <c r="R514">
        <f t="shared" si="7"/>
        <v>24</v>
      </c>
    </row>
    <row r="515" spans="1:18">
      <c r="A515" s="152">
        <v>514</v>
      </c>
      <c r="B515" s="17" t="s">
        <v>1110</v>
      </c>
      <c r="C515" s="38" t="s">
        <v>4666</v>
      </c>
      <c r="D515" s="83" t="s">
        <v>4667</v>
      </c>
      <c r="E515" s="38" t="s">
        <v>467</v>
      </c>
      <c r="F515" s="38">
        <v>23</v>
      </c>
      <c r="G515" s="38" t="s">
        <v>312</v>
      </c>
      <c r="H515" s="38" t="s">
        <v>3260</v>
      </c>
      <c r="Q515" s="39" t="s">
        <v>467</v>
      </c>
      <c r="R515">
        <f t="shared" ref="R515:R520" si="8">IF(Q515&gt;0,VLOOKUP(Q515,$N$2:$O$48,2,0),"")</f>
        <v>23</v>
      </c>
    </row>
    <row r="516" spans="1:18">
      <c r="A516" s="152">
        <v>515</v>
      </c>
      <c r="B516" s="17" t="s">
        <v>1111</v>
      </c>
      <c r="C516" s="38" t="s">
        <v>4723</v>
      </c>
      <c r="D516" s="83" t="s">
        <v>4724</v>
      </c>
      <c r="E516" s="38" t="s">
        <v>467</v>
      </c>
      <c r="F516" s="38">
        <v>23</v>
      </c>
      <c r="G516" s="38" t="s">
        <v>312</v>
      </c>
      <c r="H516" s="38" t="s">
        <v>3260</v>
      </c>
      <c r="Q516" s="39" t="s">
        <v>467</v>
      </c>
      <c r="R516">
        <f t="shared" si="8"/>
        <v>23</v>
      </c>
    </row>
    <row r="517" spans="1:18">
      <c r="A517" s="152">
        <v>516</v>
      </c>
      <c r="B517" s="17" t="s">
        <v>1112</v>
      </c>
      <c r="C517" s="38" t="s">
        <v>4972</v>
      </c>
      <c r="D517" s="83" t="s">
        <v>5455</v>
      </c>
      <c r="E517" s="38" t="s">
        <v>528</v>
      </c>
      <c r="F517" s="38">
        <v>21</v>
      </c>
      <c r="G517" s="38" t="s">
        <v>312</v>
      </c>
      <c r="H517" s="38" t="s">
        <v>3260</v>
      </c>
      <c r="Q517" s="39" t="s">
        <v>528</v>
      </c>
      <c r="R517">
        <f t="shared" si="8"/>
        <v>21</v>
      </c>
    </row>
    <row r="518" spans="1:18">
      <c r="A518" s="152">
        <v>517</v>
      </c>
      <c r="B518" s="17" t="s">
        <v>1113</v>
      </c>
      <c r="C518" s="38" t="s">
        <v>3053</v>
      </c>
      <c r="D518" s="83" t="s">
        <v>3054</v>
      </c>
      <c r="E518" s="38" t="s">
        <v>467</v>
      </c>
      <c r="F518" s="38">
        <v>23</v>
      </c>
      <c r="G518" s="38" t="s">
        <v>318</v>
      </c>
      <c r="H518" s="38" t="s">
        <v>3174</v>
      </c>
      <c r="Q518" s="39" t="s">
        <v>467</v>
      </c>
      <c r="R518">
        <f t="shared" si="8"/>
        <v>23</v>
      </c>
    </row>
    <row r="519" spans="1:18">
      <c r="A519" s="152">
        <v>518</v>
      </c>
      <c r="B519" s="17" t="s">
        <v>1114</v>
      </c>
      <c r="C519" s="38" t="s">
        <v>3049</v>
      </c>
      <c r="D519" s="83" t="s">
        <v>3050</v>
      </c>
      <c r="E519" s="38" t="s">
        <v>467</v>
      </c>
      <c r="F519" s="38">
        <v>23</v>
      </c>
      <c r="G519" s="38" t="s">
        <v>318</v>
      </c>
      <c r="H519" s="38" t="s">
        <v>3174</v>
      </c>
      <c r="Q519" s="39" t="s">
        <v>467</v>
      </c>
      <c r="R519">
        <f t="shared" si="8"/>
        <v>23</v>
      </c>
    </row>
    <row r="520" spans="1:18">
      <c r="A520" s="121">
        <v>519</v>
      </c>
      <c r="B520" s="17" t="s">
        <v>1115</v>
      </c>
      <c r="C520" s="38" t="s">
        <v>3051</v>
      </c>
      <c r="D520" s="83" t="s">
        <v>3052</v>
      </c>
      <c r="E520" s="38" t="s">
        <v>467</v>
      </c>
      <c r="F520" s="38">
        <v>23</v>
      </c>
      <c r="G520" s="38" t="s">
        <v>318</v>
      </c>
      <c r="H520" s="38" t="s">
        <v>3174</v>
      </c>
      <c r="Q520" t="s">
        <v>467</v>
      </c>
      <c r="R520">
        <f t="shared" si="8"/>
        <v>23</v>
      </c>
    </row>
    <row r="521" spans="1:18">
      <c r="A521" s="121">
        <v>520</v>
      </c>
      <c r="B521" s="17" t="s">
        <v>1116</v>
      </c>
      <c r="C521" s="38" t="s">
        <v>3115</v>
      </c>
      <c r="D521" s="83" t="s">
        <v>3116</v>
      </c>
      <c r="E521" s="38" t="s">
        <v>467</v>
      </c>
      <c r="F521" s="38">
        <v>23</v>
      </c>
      <c r="G521" s="38" t="s">
        <v>318</v>
      </c>
      <c r="H521" s="38" t="s">
        <v>3174</v>
      </c>
      <c r="Q521" t="s">
        <v>467</v>
      </c>
      <c r="R521">
        <f>IF(Q521&gt;0,VLOOKUP(Q521,$N$2:$O$48,2,0),"")</f>
        <v>23</v>
      </c>
    </row>
    <row r="522" spans="1:18">
      <c r="A522" s="121">
        <v>521</v>
      </c>
      <c r="B522" s="17" t="s">
        <v>1117</v>
      </c>
      <c r="C522" s="38" t="s">
        <v>3040</v>
      </c>
      <c r="D522" s="83" t="s">
        <v>3041</v>
      </c>
      <c r="E522" s="38" t="s">
        <v>467</v>
      </c>
      <c r="F522" s="38">
        <v>23</v>
      </c>
      <c r="G522" s="38" t="s">
        <v>318</v>
      </c>
      <c r="H522" s="38" t="s">
        <v>3174</v>
      </c>
      <c r="Q522" t="s">
        <v>467</v>
      </c>
      <c r="R522">
        <f t="shared" ref="R522:R585" si="9">IF(Q522&gt;0,VLOOKUP(Q522,$N$2:$O$48,2,0),"")</f>
        <v>23</v>
      </c>
    </row>
    <row r="523" spans="1:18">
      <c r="A523" s="121">
        <v>522</v>
      </c>
      <c r="B523" s="17" t="s">
        <v>1118</v>
      </c>
      <c r="C523" s="38" t="s">
        <v>3036</v>
      </c>
      <c r="D523" s="83" t="s">
        <v>3037</v>
      </c>
      <c r="E523" s="38" t="s">
        <v>467</v>
      </c>
      <c r="F523" s="38">
        <v>23</v>
      </c>
      <c r="G523" s="38" t="s">
        <v>318</v>
      </c>
      <c r="H523" s="38" t="s">
        <v>3174</v>
      </c>
      <c r="Q523" t="s">
        <v>467</v>
      </c>
      <c r="R523">
        <f t="shared" si="9"/>
        <v>23</v>
      </c>
    </row>
    <row r="524" spans="1:18">
      <c r="A524" s="121">
        <v>523</v>
      </c>
      <c r="B524" s="17" t="s">
        <v>1119</v>
      </c>
      <c r="C524" s="38" t="s">
        <v>3042</v>
      </c>
      <c r="D524" s="83" t="s">
        <v>3043</v>
      </c>
      <c r="E524" s="38" t="s">
        <v>467</v>
      </c>
      <c r="F524" s="38">
        <v>23</v>
      </c>
      <c r="G524" s="38" t="s">
        <v>318</v>
      </c>
      <c r="H524" s="38" t="s">
        <v>3174</v>
      </c>
      <c r="Q524" t="s">
        <v>467</v>
      </c>
      <c r="R524">
        <f t="shared" si="9"/>
        <v>23</v>
      </c>
    </row>
    <row r="525" spans="1:18">
      <c r="A525" s="121">
        <v>524</v>
      </c>
      <c r="B525" s="17" t="s">
        <v>1120</v>
      </c>
      <c r="C525" s="38" t="s">
        <v>3038</v>
      </c>
      <c r="D525" s="83" t="s">
        <v>3039</v>
      </c>
      <c r="E525" s="38" t="s">
        <v>467</v>
      </c>
      <c r="F525" s="38">
        <v>23</v>
      </c>
      <c r="G525" s="38" t="s">
        <v>318</v>
      </c>
      <c r="H525" s="38" t="s">
        <v>3174</v>
      </c>
      <c r="Q525" t="s">
        <v>467</v>
      </c>
      <c r="R525">
        <f t="shared" si="9"/>
        <v>23</v>
      </c>
    </row>
    <row r="526" spans="1:18">
      <c r="A526" s="121">
        <v>525</v>
      </c>
      <c r="B526" s="17" t="s">
        <v>1123</v>
      </c>
      <c r="C526" s="38" t="s">
        <v>3057</v>
      </c>
      <c r="D526" s="83" t="s">
        <v>3058</v>
      </c>
      <c r="E526" s="38" t="s">
        <v>467</v>
      </c>
      <c r="F526" s="38">
        <v>23</v>
      </c>
      <c r="G526" s="38" t="s">
        <v>318</v>
      </c>
      <c r="H526" s="38" t="s">
        <v>3174</v>
      </c>
      <c r="Q526" t="s">
        <v>467</v>
      </c>
      <c r="R526">
        <f t="shared" si="9"/>
        <v>23</v>
      </c>
    </row>
    <row r="527" spans="1:18">
      <c r="A527" s="121">
        <v>526</v>
      </c>
      <c r="B527" s="17" t="s">
        <v>1124</v>
      </c>
      <c r="C527" s="38" t="s">
        <v>3055</v>
      </c>
      <c r="D527" s="83" t="s">
        <v>3056</v>
      </c>
      <c r="E527" s="38" t="s">
        <v>467</v>
      </c>
      <c r="F527" s="38">
        <v>23</v>
      </c>
      <c r="G527" s="38" t="s">
        <v>318</v>
      </c>
      <c r="H527" s="38" t="s">
        <v>3174</v>
      </c>
      <c r="Q527" t="s">
        <v>467</v>
      </c>
      <c r="R527">
        <f t="shared" si="9"/>
        <v>23</v>
      </c>
    </row>
    <row r="528" spans="1:18">
      <c r="A528" s="121">
        <v>527</v>
      </c>
      <c r="B528" s="17" t="s">
        <v>1125</v>
      </c>
      <c r="C528" s="38" t="s">
        <v>4973</v>
      </c>
      <c r="D528" s="83" t="s">
        <v>3046</v>
      </c>
      <c r="E528" s="38" t="s">
        <v>467</v>
      </c>
      <c r="F528" s="38">
        <v>23</v>
      </c>
      <c r="G528" s="38" t="s">
        <v>318</v>
      </c>
      <c r="H528" s="38" t="s">
        <v>3174</v>
      </c>
      <c r="Q528" t="s">
        <v>467</v>
      </c>
      <c r="R528">
        <f t="shared" si="9"/>
        <v>23</v>
      </c>
    </row>
    <row r="529" spans="1:18">
      <c r="A529" s="121">
        <v>528</v>
      </c>
      <c r="B529" s="17" t="s">
        <v>1126</v>
      </c>
      <c r="C529" s="38" t="s">
        <v>3865</v>
      </c>
      <c r="D529" s="83" t="s">
        <v>3866</v>
      </c>
      <c r="E529" s="38" t="s">
        <v>467</v>
      </c>
      <c r="F529" s="38">
        <v>23</v>
      </c>
      <c r="G529" s="38" t="s">
        <v>318</v>
      </c>
      <c r="H529" s="38" t="s">
        <v>3175</v>
      </c>
      <c r="Q529" t="s">
        <v>467</v>
      </c>
      <c r="R529">
        <f t="shared" si="9"/>
        <v>23</v>
      </c>
    </row>
    <row r="530" spans="1:18">
      <c r="A530" s="121">
        <v>529</v>
      </c>
      <c r="B530" s="17" t="s">
        <v>1127</v>
      </c>
      <c r="C530" s="38" t="s">
        <v>3871</v>
      </c>
      <c r="D530" s="83" t="s">
        <v>3872</v>
      </c>
      <c r="E530" s="38" t="s">
        <v>467</v>
      </c>
      <c r="F530" s="38">
        <v>23</v>
      </c>
      <c r="G530" s="38" t="s">
        <v>318</v>
      </c>
      <c r="H530" s="38" t="s">
        <v>3175</v>
      </c>
      <c r="Q530" t="s">
        <v>467</v>
      </c>
      <c r="R530">
        <f t="shared" si="9"/>
        <v>23</v>
      </c>
    </row>
    <row r="531" spans="1:18">
      <c r="A531" s="121">
        <v>530</v>
      </c>
      <c r="B531" s="17" t="s">
        <v>1128</v>
      </c>
      <c r="C531" s="38" t="s">
        <v>3832</v>
      </c>
      <c r="D531" s="83" t="s">
        <v>3833</v>
      </c>
      <c r="E531" s="38" t="s">
        <v>467</v>
      </c>
      <c r="F531" s="38">
        <v>23</v>
      </c>
      <c r="G531" s="38" t="s">
        <v>318</v>
      </c>
      <c r="H531" s="38" t="s">
        <v>3175</v>
      </c>
      <c r="Q531" t="s">
        <v>467</v>
      </c>
      <c r="R531">
        <f t="shared" si="9"/>
        <v>23</v>
      </c>
    </row>
    <row r="532" spans="1:18">
      <c r="A532" s="121">
        <v>531</v>
      </c>
      <c r="B532" s="17" t="s">
        <v>1129</v>
      </c>
      <c r="C532" s="38" t="s">
        <v>4319</v>
      </c>
      <c r="D532" s="83" t="s">
        <v>3834</v>
      </c>
      <c r="E532" s="38" t="s">
        <v>467</v>
      </c>
      <c r="F532" s="38">
        <v>23</v>
      </c>
      <c r="G532" s="38" t="s">
        <v>318</v>
      </c>
      <c r="H532" s="38" t="s">
        <v>3175</v>
      </c>
      <c r="Q532" t="s">
        <v>467</v>
      </c>
      <c r="R532">
        <f t="shared" si="9"/>
        <v>23</v>
      </c>
    </row>
    <row r="533" spans="1:18">
      <c r="A533" s="121">
        <v>532</v>
      </c>
      <c r="B533" s="17" t="s">
        <v>1130</v>
      </c>
      <c r="C533" s="38" t="s">
        <v>3873</v>
      </c>
      <c r="D533" s="83" t="s">
        <v>3874</v>
      </c>
      <c r="E533" s="38" t="s">
        <v>467</v>
      </c>
      <c r="F533" s="38">
        <v>23</v>
      </c>
      <c r="G533" s="38" t="s">
        <v>318</v>
      </c>
      <c r="H533" s="38" t="s">
        <v>3175</v>
      </c>
      <c r="Q533" t="s">
        <v>467</v>
      </c>
      <c r="R533">
        <f t="shared" si="9"/>
        <v>23</v>
      </c>
    </row>
    <row r="534" spans="1:18">
      <c r="A534" s="121">
        <v>533</v>
      </c>
      <c r="B534" s="17" t="s">
        <v>1131</v>
      </c>
      <c r="C534" s="38" t="s">
        <v>3826</v>
      </c>
      <c r="D534" s="83" t="s">
        <v>3827</v>
      </c>
      <c r="E534" s="38" t="s">
        <v>528</v>
      </c>
      <c r="F534" s="38">
        <v>21</v>
      </c>
      <c r="G534" s="38" t="s">
        <v>318</v>
      </c>
      <c r="H534" s="38" t="s">
        <v>3175</v>
      </c>
      <c r="Q534" t="s">
        <v>528</v>
      </c>
      <c r="R534">
        <f t="shared" si="9"/>
        <v>21</v>
      </c>
    </row>
    <row r="535" spans="1:18">
      <c r="A535" s="121">
        <v>534</v>
      </c>
      <c r="B535" s="17" t="s">
        <v>1134</v>
      </c>
      <c r="C535" s="38" t="s">
        <v>3830</v>
      </c>
      <c r="D535" s="83" t="s">
        <v>3831</v>
      </c>
      <c r="E535" s="38" t="s">
        <v>467</v>
      </c>
      <c r="F535" s="38">
        <v>23</v>
      </c>
      <c r="G535" s="38" t="s">
        <v>318</v>
      </c>
      <c r="H535" s="38" t="s">
        <v>3175</v>
      </c>
      <c r="Q535" t="s">
        <v>467</v>
      </c>
      <c r="R535">
        <f t="shared" si="9"/>
        <v>23</v>
      </c>
    </row>
    <row r="536" spans="1:18">
      <c r="A536" s="121">
        <v>535</v>
      </c>
      <c r="B536" s="17" t="s">
        <v>1135</v>
      </c>
      <c r="C536" s="38" t="s">
        <v>3869</v>
      </c>
      <c r="D536" s="83" t="s">
        <v>3870</v>
      </c>
      <c r="E536" s="38" t="s">
        <v>467</v>
      </c>
      <c r="F536" s="38">
        <v>23</v>
      </c>
      <c r="G536" s="38" t="s">
        <v>318</v>
      </c>
      <c r="H536" s="38" t="s">
        <v>3175</v>
      </c>
      <c r="Q536" t="s">
        <v>467</v>
      </c>
      <c r="R536">
        <f t="shared" si="9"/>
        <v>23</v>
      </c>
    </row>
    <row r="537" spans="1:18">
      <c r="A537" s="121">
        <v>536</v>
      </c>
      <c r="B537" s="17" t="s">
        <v>1136</v>
      </c>
      <c r="C537" s="38" t="s">
        <v>3828</v>
      </c>
      <c r="D537" s="83" t="s">
        <v>3829</v>
      </c>
      <c r="E537" s="38" t="s">
        <v>467</v>
      </c>
      <c r="F537" s="38">
        <v>23</v>
      </c>
      <c r="G537" s="38" t="s">
        <v>318</v>
      </c>
      <c r="H537" s="38" t="s">
        <v>3175</v>
      </c>
      <c r="Q537" t="s">
        <v>467</v>
      </c>
      <c r="R537">
        <f t="shared" si="9"/>
        <v>23</v>
      </c>
    </row>
    <row r="538" spans="1:18">
      <c r="A538" s="121">
        <v>537</v>
      </c>
      <c r="B538" s="17" t="s">
        <v>1137</v>
      </c>
      <c r="C538" s="38" t="s">
        <v>3867</v>
      </c>
      <c r="D538" s="83" t="s">
        <v>3868</v>
      </c>
      <c r="E538" s="38" t="s">
        <v>467</v>
      </c>
      <c r="F538" s="38">
        <v>23</v>
      </c>
      <c r="G538" s="38" t="s">
        <v>318</v>
      </c>
      <c r="H538" s="38" t="s">
        <v>3175</v>
      </c>
      <c r="Q538" t="s">
        <v>467</v>
      </c>
      <c r="R538">
        <f t="shared" si="9"/>
        <v>23</v>
      </c>
    </row>
    <row r="539" spans="1:18">
      <c r="A539" s="121">
        <v>538</v>
      </c>
      <c r="B539" s="17" t="s">
        <v>1138</v>
      </c>
      <c r="C539" s="38" t="s">
        <v>4320</v>
      </c>
      <c r="D539" s="83" t="s">
        <v>4321</v>
      </c>
      <c r="E539" s="38" t="s">
        <v>467</v>
      </c>
      <c r="F539" s="38">
        <v>23</v>
      </c>
      <c r="G539" s="38" t="s">
        <v>318</v>
      </c>
      <c r="H539" s="38" t="s">
        <v>3260</v>
      </c>
      <c r="Q539" t="s">
        <v>467</v>
      </c>
      <c r="R539">
        <f t="shared" si="9"/>
        <v>23</v>
      </c>
    </row>
    <row r="540" spans="1:18">
      <c r="A540" s="121">
        <v>539</v>
      </c>
      <c r="B540" s="17" t="s">
        <v>1139</v>
      </c>
      <c r="C540" s="38" t="s">
        <v>4580</v>
      </c>
      <c r="D540" s="83" t="s">
        <v>4581</v>
      </c>
      <c r="E540" s="38" t="s">
        <v>467</v>
      </c>
      <c r="F540" s="38">
        <v>23</v>
      </c>
      <c r="G540" s="38" t="s">
        <v>318</v>
      </c>
      <c r="H540" s="38" t="s">
        <v>3260</v>
      </c>
      <c r="Q540" t="s">
        <v>467</v>
      </c>
      <c r="R540">
        <f t="shared" si="9"/>
        <v>23</v>
      </c>
    </row>
    <row r="541" spans="1:18">
      <c r="A541" s="121">
        <v>540</v>
      </c>
      <c r="B541" s="17" t="s">
        <v>1140</v>
      </c>
      <c r="C541" s="38" t="s">
        <v>4578</v>
      </c>
      <c r="D541" s="83" t="s">
        <v>4579</v>
      </c>
      <c r="E541" s="38" t="s">
        <v>467</v>
      </c>
      <c r="F541" s="38">
        <v>23</v>
      </c>
      <c r="G541" s="38" t="s">
        <v>318</v>
      </c>
      <c r="H541" s="38" t="s">
        <v>3260</v>
      </c>
      <c r="Q541" t="s">
        <v>467</v>
      </c>
      <c r="R541">
        <f t="shared" si="9"/>
        <v>23</v>
      </c>
    </row>
    <row r="542" spans="1:18">
      <c r="A542" s="121">
        <v>541</v>
      </c>
      <c r="B542" s="17" t="s">
        <v>1143</v>
      </c>
      <c r="C542" s="38" t="s">
        <v>4974</v>
      </c>
      <c r="D542" s="83" t="s">
        <v>5456</v>
      </c>
      <c r="E542" s="38" t="s">
        <v>467</v>
      </c>
      <c r="F542" s="38">
        <v>23</v>
      </c>
      <c r="G542" s="38" t="s">
        <v>318</v>
      </c>
      <c r="H542" s="38" t="s">
        <v>3260</v>
      </c>
      <c r="Q542" t="s">
        <v>467</v>
      </c>
      <c r="R542">
        <f t="shared" si="9"/>
        <v>23</v>
      </c>
    </row>
    <row r="543" spans="1:18">
      <c r="A543" s="121">
        <v>542</v>
      </c>
      <c r="B543" s="17" t="s">
        <v>1144</v>
      </c>
      <c r="C543" s="38" t="s">
        <v>4975</v>
      </c>
      <c r="D543" s="83" t="s">
        <v>5457</v>
      </c>
      <c r="E543" s="38" t="s">
        <v>467</v>
      </c>
      <c r="F543" s="38">
        <v>23</v>
      </c>
      <c r="G543" s="38" t="s">
        <v>318</v>
      </c>
      <c r="H543" s="38" t="s">
        <v>3260</v>
      </c>
      <c r="Q543" t="s">
        <v>467</v>
      </c>
      <c r="R543">
        <f t="shared" si="9"/>
        <v>23</v>
      </c>
    </row>
    <row r="544" spans="1:18">
      <c r="A544" s="121">
        <v>543</v>
      </c>
      <c r="B544" s="17" t="s">
        <v>1145</v>
      </c>
      <c r="C544" s="38" t="s">
        <v>4976</v>
      </c>
      <c r="D544" s="83" t="s">
        <v>5458</v>
      </c>
      <c r="E544" s="38" t="s">
        <v>467</v>
      </c>
      <c r="F544" s="38">
        <v>23</v>
      </c>
      <c r="G544" s="38" t="s">
        <v>318</v>
      </c>
      <c r="H544" s="38" t="s">
        <v>3260</v>
      </c>
      <c r="Q544" t="s">
        <v>467</v>
      </c>
      <c r="R544">
        <f t="shared" si="9"/>
        <v>23</v>
      </c>
    </row>
    <row r="545" spans="1:18">
      <c r="A545" s="121">
        <v>544</v>
      </c>
      <c r="B545" s="17" t="s">
        <v>1146</v>
      </c>
      <c r="C545" s="38" t="s">
        <v>4977</v>
      </c>
      <c r="D545" s="83" t="s">
        <v>5459</v>
      </c>
      <c r="E545" s="38" t="s">
        <v>467</v>
      </c>
      <c r="F545" s="38">
        <v>23</v>
      </c>
      <c r="G545" s="38" t="s">
        <v>318</v>
      </c>
      <c r="H545" s="38" t="s">
        <v>3260</v>
      </c>
      <c r="Q545" t="s">
        <v>467</v>
      </c>
      <c r="R545">
        <f t="shared" si="9"/>
        <v>23</v>
      </c>
    </row>
    <row r="546" spans="1:18">
      <c r="A546" s="121">
        <v>545</v>
      </c>
      <c r="B546" s="17" t="s">
        <v>1147</v>
      </c>
      <c r="C546" s="38" t="s">
        <v>3044</v>
      </c>
      <c r="D546" s="83" t="s">
        <v>3045</v>
      </c>
      <c r="E546" s="38" t="s">
        <v>467</v>
      </c>
      <c r="F546" s="38">
        <v>23</v>
      </c>
      <c r="G546" s="38" t="s">
        <v>318</v>
      </c>
      <c r="H546" s="38" t="s">
        <v>3174</v>
      </c>
      <c r="Q546" t="s">
        <v>467</v>
      </c>
      <c r="R546">
        <f t="shared" si="9"/>
        <v>23</v>
      </c>
    </row>
    <row r="547" spans="1:18">
      <c r="A547" s="121">
        <v>546</v>
      </c>
      <c r="B547" s="17" t="s">
        <v>1148</v>
      </c>
      <c r="C547" s="38" t="s">
        <v>4978</v>
      </c>
      <c r="D547" s="83" t="s">
        <v>5460</v>
      </c>
      <c r="E547" s="38" t="s">
        <v>467</v>
      </c>
      <c r="F547" s="38">
        <v>23</v>
      </c>
      <c r="G547" s="38" t="s">
        <v>318</v>
      </c>
      <c r="H547" s="38" t="s">
        <v>3169</v>
      </c>
      <c r="Q547" t="s">
        <v>467</v>
      </c>
      <c r="R547">
        <f t="shared" si="9"/>
        <v>23</v>
      </c>
    </row>
    <row r="548" spans="1:18">
      <c r="A548" s="121">
        <v>547</v>
      </c>
      <c r="B548" s="17" t="s">
        <v>1149</v>
      </c>
      <c r="C548" s="38" t="s">
        <v>4979</v>
      </c>
      <c r="D548" s="83" t="s">
        <v>5461</v>
      </c>
      <c r="E548" s="38" t="s">
        <v>467</v>
      </c>
      <c r="F548" s="38">
        <v>23</v>
      </c>
      <c r="G548" s="38" t="s">
        <v>318</v>
      </c>
      <c r="H548" s="38" t="s">
        <v>3169</v>
      </c>
      <c r="Q548" t="s">
        <v>467</v>
      </c>
      <c r="R548">
        <f t="shared" si="9"/>
        <v>23</v>
      </c>
    </row>
    <row r="549" spans="1:18">
      <c r="A549" s="121">
        <v>548</v>
      </c>
      <c r="B549" s="17" t="s">
        <v>1150</v>
      </c>
      <c r="C549" s="38" t="s">
        <v>4980</v>
      </c>
      <c r="D549" s="83" t="s">
        <v>5462</v>
      </c>
      <c r="E549" s="38" t="s">
        <v>467</v>
      </c>
      <c r="F549" s="38">
        <v>23</v>
      </c>
      <c r="G549" s="38" t="s">
        <v>318</v>
      </c>
      <c r="H549" s="38" t="s">
        <v>3169</v>
      </c>
      <c r="Q549" t="s">
        <v>467</v>
      </c>
      <c r="R549">
        <f t="shared" si="9"/>
        <v>23</v>
      </c>
    </row>
    <row r="550" spans="1:18">
      <c r="A550" s="121">
        <v>549</v>
      </c>
      <c r="B550" s="17" t="s">
        <v>1151</v>
      </c>
      <c r="C550" s="38" t="s">
        <v>3122</v>
      </c>
      <c r="D550" s="83" t="s">
        <v>3123</v>
      </c>
      <c r="E550" s="38" t="s">
        <v>467</v>
      </c>
      <c r="F550" s="38">
        <v>23</v>
      </c>
      <c r="G550" s="38" t="s">
        <v>341</v>
      </c>
      <c r="H550" s="38" t="s">
        <v>3174</v>
      </c>
      <c r="Q550" t="s">
        <v>467</v>
      </c>
      <c r="R550">
        <f t="shared" si="9"/>
        <v>23</v>
      </c>
    </row>
    <row r="551" spans="1:18">
      <c r="A551" s="121">
        <v>550</v>
      </c>
      <c r="B551" s="17" t="s">
        <v>1152</v>
      </c>
      <c r="C551" s="38" t="s">
        <v>3802</v>
      </c>
      <c r="D551" s="83" t="s">
        <v>5463</v>
      </c>
      <c r="E551" s="38" t="s">
        <v>467</v>
      </c>
      <c r="F551" s="38">
        <v>23</v>
      </c>
      <c r="G551" s="38" t="s">
        <v>341</v>
      </c>
      <c r="H551" s="38" t="s">
        <v>3174</v>
      </c>
      <c r="Q551" t="s">
        <v>467</v>
      </c>
      <c r="R551">
        <f t="shared" si="9"/>
        <v>23</v>
      </c>
    </row>
    <row r="552" spans="1:18">
      <c r="A552" s="121">
        <v>551</v>
      </c>
      <c r="B552" s="17" t="s">
        <v>1153</v>
      </c>
      <c r="C552" s="38" t="s">
        <v>3957</v>
      </c>
      <c r="D552" s="83" t="s">
        <v>3958</v>
      </c>
      <c r="E552" s="38" t="s">
        <v>467</v>
      </c>
      <c r="F552" s="38">
        <v>23</v>
      </c>
      <c r="G552" s="38" t="s">
        <v>341</v>
      </c>
      <c r="H552" s="38" t="s">
        <v>3174</v>
      </c>
      <c r="Q552" t="s">
        <v>467</v>
      </c>
      <c r="R552">
        <f t="shared" si="9"/>
        <v>23</v>
      </c>
    </row>
    <row r="553" spans="1:18">
      <c r="A553" s="121">
        <v>552</v>
      </c>
      <c r="B553" s="17" t="s">
        <v>1154</v>
      </c>
      <c r="C553" s="38" t="s">
        <v>3117</v>
      </c>
      <c r="D553" s="83" t="s">
        <v>4163</v>
      </c>
      <c r="E553" s="38" t="s">
        <v>467</v>
      </c>
      <c r="F553" s="38">
        <v>23</v>
      </c>
      <c r="G553" s="38" t="s">
        <v>341</v>
      </c>
      <c r="H553" s="38" t="s">
        <v>3174</v>
      </c>
      <c r="Q553" t="s">
        <v>467</v>
      </c>
      <c r="R553">
        <f t="shared" si="9"/>
        <v>23</v>
      </c>
    </row>
    <row r="554" spans="1:18">
      <c r="A554" s="121">
        <v>553</v>
      </c>
      <c r="B554" s="17" t="s">
        <v>1155</v>
      </c>
      <c r="C554" s="38" t="s">
        <v>3167</v>
      </c>
      <c r="D554" s="83" t="s">
        <v>3168</v>
      </c>
      <c r="E554" s="38" t="s">
        <v>467</v>
      </c>
      <c r="F554" s="38">
        <v>23</v>
      </c>
      <c r="G554" s="38" t="s">
        <v>341</v>
      </c>
      <c r="H554" s="38" t="s">
        <v>3174</v>
      </c>
      <c r="Q554" t="s">
        <v>467</v>
      </c>
      <c r="R554">
        <f t="shared" si="9"/>
        <v>23</v>
      </c>
    </row>
    <row r="555" spans="1:18">
      <c r="A555" s="121">
        <v>554</v>
      </c>
      <c r="B555" s="17" t="s">
        <v>1156</v>
      </c>
      <c r="C555" s="38" t="s">
        <v>3120</v>
      </c>
      <c r="D555" s="83" t="s">
        <v>3121</v>
      </c>
      <c r="E555" s="38" t="s">
        <v>467</v>
      </c>
      <c r="F555" s="38">
        <v>23</v>
      </c>
      <c r="G555" s="38" t="s">
        <v>341</v>
      </c>
      <c r="H555" s="38" t="s">
        <v>3174</v>
      </c>
      <c r="Q555" t="s">
        <v>467</v>
      </c>
      <c r="R555">
        <f t="shared" si="9"/>
        <v>23</v>
      </c>
    </row>
    <row r="556" spans="1:18">
      <c r="A556" s="121">
        <v>555</v>
      </c>
      <c r="B556" s="17" t="s">
        <v>1157</v>
      </c>
      <c r="C556" s="38" t="s">
        <v>3118</v>
      </c>
      <c r="D556" s="83" t="s">
        <v>3119</v>
      </c>
      <c r="E556" s="38" t="s">
        <v>467</v>
      </c>
      <c r="F556" s="38">
        <v>23</v>
      </c>
      <c r="G556" s="38" t="s">
        <v>341</v>
      </c>
      <c r="H556" s="38" t="s">
        <v>3174</v>
      </c>
      <c r="Q556" t="s">
        <v>467</v>
      </c>
      <c r="R556">
        <f t="shared" si="9"/>
        <v>23</v>
      </c>
    </row>
    <row r="557" spans="1:18">
      <c r="A557" s="121">
        <v>556</v>
      </c>
      <c r="B557" s="17" t="s">
        <v>1158</v>
      </c>
      <c r="C557" s="38" t="s">
        <v>3805</v>
      </c>
      <c r="D557" s="83" t="s">
        <v>3806</v>
      </c>
      <c r="E557" s="38" t="s">
        <v>467</v>
      </c>
      <c r="F557" s="38">
        <v>23</v>
      </c>
      <c r="G557" s="38" t="s">
        <v>341</v>
      </c>
      <c r="H557" s="38" t="s">
        <v>3175</v>
      </c>
      <c r="Q557" t="s">
        <v>467</v>
      </c>
      <c r="R557">
        <f t="shared" si="9"/>
        <v>23</v>
      </c>
    </row>
    <row r="558" spans="1:18">
      <c r="A558" s="121">
        <v>557</v>
      </c>
      <c r="B558" s="17" t="s">
        <v>1159</v>
      </c>
      <c r="C558" s="38" t="s">
        <v>3875</v>
      </c>
      <c r="D558" s="83" t="s">
        <v>3876</v>
      </c>
      <c r="E558" s="38" t="s">
        <v>467</v>
      </c>
      <c r="F558" s="38">
        <v>23</v>
      </c>
      <c r="G558" s="38" t="s">
        <v>341</v>
      </c>
      <c r="H558" s="38" t="s">
        <v>3175</v>
      </c>
      <c r="Q558" t="s">
        <v>467</v>
      </c>
      <c r="R558">
        <f t="shared" si="9"/>
        <v>23</v>
      </c>
    </row>
    <row r="559" spans="1:18">
      <c r="A559" s="121">
        <v>558</v>
      </c>
      <c r="B559" s="17" t="s">
        <v>1160</v>
      </c>
      <c r="C559" s="38" t="s">
        <v>4679</v>
      </c>
      <c r="D559" s="83" t="s">
        <v>4680</v>
      </c>
      <c r="E559" s="38" t="s">
        <v>467</v>
      </c>
      <c r="F559" s="38">
        <v>23</v>
      </c>
      <c r="G559" s="38" t="s">
        <v>341</v>
      </c>
      <c r="H559" s="38" t="s">
        <v>3175</v>
      </c>
      <c r="Q559" t="s">
        <v>467</v>
      </c>
      <c r="R559">
        <f t="shared" si="9"/>
        <v>23</v>
      </c>
    </row>
    <row r="560" spans="1:18">
      <c r="A560" s="121">
        <v>559</v>
      </c>
      <c r="B560" s="17" t="s">
        <v>1161</v>
      </c>
      <c r="C560" s="38" t="s">
        <v>3803</v>
      </c>
      <c r="D560" s="83" t="s">
        <v>3804</v>
      </c>
      <c r="E560" s="38" t="s">
        <v>467</v>
      </c>
      <c r="F560" s="38">
        <v>23</v>
      </c>
      <c r="G560" s="38" t="s">
        <v>341</v>
      </c>
      <c r="H560" s="38" t="s">
        <v>3175</v>
      </c>
      <c r="Q560" t="s">
        <v>467</v>
      </c>
      <c r="R560">
        <f t="shared" si="9"/>
        <v>23</v>
      </c>
    </row>
    <row r="561" spans="1:18">
      <c r="A561" s="121">
        <v>560</v>
      </c>
      <c r="B561" s="17" t="s">
        <v>1162</v>
      </c>
      <c r="C561" s="38" t="s">
        <v>4162</v>
      </c>
      <c r="D561" s="83" t="s">
        <v>3956</v>
      </c>
      <c r="E561" s="38" t="s">
        <v>467</v>
      </c>
      <c r="F561" s="38">
        <v>23</v>
      </c>
      <c r="G561" s="38" t="s">
        <v>341</v>
      </c>
      <c r="H561" s="38" t="s">
        <v>3175</v>
      </c>
      <c r="Q561" t="s">
        <v>467</v>
      </c>
      <c r="R561">
        <f t="shared" si="9"/>
        <v>23</v>
      </c>
    </row>
    <row r="562" spans="1:18">
      <c r="A562" s="121">
        <v>561</v>
      </c>
      <c r="B562" s="17" t="s">
        <v>1163</v>
      </c>
      <c r="C562" s="38" t="s">
        <v>4672</v>
      </c>
      <c r="D562" s="83" t="s">
        <v>4673</v>
      </c>
      <c r="E562" s="38" t="s">
        <v>467</v>
      </c>
      <c r="F562" s="38">
        <v>23</v>
      </c>
      <c r="G562" s="38" t="s">
        <v>341</v>
      </c>
      <c r="H562" s="38" t="s">
        <v>3260</v>
      </c>
      <c r="Q562" t="s">
        <v>467</v>
      </c>
      <c r="R562">
        <f t="shared" si="9"/>
        <v>23</v>
      </c>
    </row>
    <row r="563" spans="1:18">
      <c r="A563" s="121">
        <v>562</v>
      </c>
      <c r="B563" s="17" t="s">
        <v>1164</v>
      </c>
      <c r="C563" s="38" t="s">
        <v>4677</v>
      </c>
      <c r="D563" s="83" t="s">
        <v>4678</v>
      </c>
      <c r="E563" s="38" t="s">
        <v>467</v>
      </c>
      <c r="F563" s="38">
        <v>23</v>
      </c>
      <c r="G563" s="38" t="s">
        <v>341</v>
      </c>
      <c r="H563" s="38" t="s">
        <v>3260</v>
      </c>
      <c r="Q563" t="s">
        <v>467</v>
      </c>
      <c r="R563">
        <f t="shared" si="9"/>
        <v>23</v>
      </c>
    </row>
    <row r="564" spans="1:18">
      <c r="A564" s="121">
        <v>563</v>
      </c>
      <c r="B564" s="17" t="s">
        <v>1165</v>
      </c>
      <c r="C564" s="38" t="s">
        <v>4981</v>
      </c>
      <c r="D564" s="83" t="s">
        <v>4674</v>
      </c>
      <c r="E564" s="38" t="s">
        <v>467</v>
      </c>
      <c r="F564" s="38">
        <v>23</v>
      </c>
      <c r="G564" s="38" t="s">
        <v>341</v>
      </c>
      <c r="H564" s="38" t="s">
        <v>3260</v>
      </c>
      <c r="Q564" t="s">
        <v>467</v>
      </c>
      <c r="R564">
        <f t="shared" si="9"/>
        <v>23</v>
      </c>
    </row>
    <row r="565" spans="1:18">
      <c r="A565" s="121">
        <v>564</v>
      </c>
      <c r="B565" s="17" t="s">
        <v>1167</v>
      </c>
      <c r="C565" s="38" t="s">
        <v>4982</v>
      </c>
      <c r="D565" s="83" t="s">
        <v>5464</v>
      </c>
      <c r="E565" s="38" t="s">
        <v>467</v>
      </c>
      <c r="F565" s="38">
        <v>23</v>
      </c>
      <c r="G565" s="38" t="s">
        <v>341</v>
      </c>
      <c r="H565" s="38" t="s">
        <v>3260</v>
      </c>
      <c r="Q565" t="s">
        <v>467</v>
      </c>
      <c r="R565">
        <f t="shared" si="9"/>
        <v>23</v>
      </c>
    </row>
    <row r="566" spans="1:18">
      <c r="A566" s="121">
        <v>565</v>
      </c>
      <c r="B566" s="17" t="s">
        <v>1168</v>
      </c>
      <c r="C566" s="38" t="s">
        <v>4668</v>
      </c>
      <c r="D566" s="83" t="s">
        <v>4669</v>
      </c>
      <c r="E566" s="38" t="s">
        <v>497</v>
      </c>
      <c r="F566" s="38">
        <v>24</v>
      </c>
      <c r="G566" s="38" t="s">
        <v>341</v>
      </c>
      <c r="H566" s="38" t="s">
        <v>3260</v>
      </c>
      <c r="Q566" t="s">
        <v>497</v>
      </c>
      <c r="R566">
        <f t="shared" si="9"/>
        <v>24</v>
      </c>
    </row>
    <row r="567" spans="1:18">
      <c r="A567" s="121">
        <v>566</v>
      </c>
      <c r="B567" s="17" t="s">
        <v>1169</v>
      </c>
      <c r="C567" s="38" t="s">
        <v>4675</v>
      </c>
      <c r="D567" s="83" t="s">
        <v>4676</v>
      </c>
      <c r="E567" s="38" t="s">
        <v>467</v>
      </c>
      <c r="F567" s="38">
        <v>23</v>
      </c>
      <c r="G567" s="38" t="s">
        <v>341</v>
      </c>
      <c r="H567" s="38" t="s">
        <v>3260</v>
      </c>
      <c r="Q567" t="s">
        <v>467</v>
      </c>
      <c r="R567">
        <f t="shared" si="9"/>
        <v>23</v>
      </c>
    </row>
    <row r="568" spans="1:18">
      <c r="A568" s="121">
        <v>567</v>
      </c>
      <c r="B568" s="17" t="s">
        <v>1170</v>
      </c>
      <c r="C568" s="38" t="s">
        <v>4670</v>
      </c>
      <c r="D568" s="83" t="s">
        <v>4671</v>
      </c>
      <c r="E568" s="38" t="s">
        <v>497</v>
      </c>
      <c r="F568" s="38">
        <v>24</v>
      </c>
      <c r="G568" s="38" t="s">
        <v>341</v>
      </c>
      <c r="H568" s="38" t="s">
        <v>3260</v>
      </c>
      <c r="Q568" t="s">
        <v>497</v>
      </c>
      <c r="R568">
        <f t="shared" si="9"/>
        <v>24</v>
      </c>
    </row>
    <row r="569" spans="1:18">
      <c r="A569" s="121">
        <v>568</v>
      </c>
      <c r="B569" s="17" t="s">
        <v>1171</v>
      </c>
      <c r="C569" s="38" t="s">
        <v>4681</v>
      </c>
      <c r="D569" s="83" t="s">
        <v>4682</v>
      </c>
      <c r="E569" s="38" t="s">
        <v>528</v>
      </c>
      <c r="F569" s="38">
        <v>21</v>
      </c>
      <c r="G569" s="38" t="s">
        <v>341</v>
      </c>
      <c r="H569" s="38" t="s">
        <v>3260</v>
      </c>
      <c r="Q569" t="s">
        <v>528</v>
      </c>
      <c r="R569">
        <f t="shared" si="9"/>
        <v>21</v>
      </c>
    </row>
    <row r="570" spans="1:18">
      <c r="A570" s="121">
        <v>569</v>
      </c>
      <c r="B570" s="17" t="s">
        <v>1172</v>
      </c>
      <c r="C570" s="38" t="s">
        <v>3670</v>
      </c>
      <c r="D570" s="83" t="s">
        <v>3671</v>
      </c>
      <c r="E570" s="38" t="s">
        <v>510</v>
      </c>
      <c r="F570" s="38">
        <v>22</v>
      </c>
      <c r="G570" s="38" t="s">
        <v>347</v>
      </c>
      <c r="H570" s="38" t="s">
        <v>3259</v>
      </c>
      <c r="Q570" t="s">
        <v>510</v>
      </c>
      <c r="R570">
        <f t="shared" si="9"/>
        <v>22</v>
      </c>
    </row>
    <row r="571" spans="1:18">
      <c r="A571" s="121">
        <v>570</v>
      </c>
      <c r="B571" s="17" t="s">
        <v>1173</v>
      </c>
      <c r="C571" s="38" t="s">
        <v>2879</v>
      </c>
      <c r="D571" s="83" t="s">
        <v>2880</v>
      </c>
      <c r="E571" s="38" t="s">
        <v>510</v>
      </c>
      <c r="F571" s="38">
        <v>22</v>
      </c>
      <c r="G571" s="38" t="s">
        <v>347</v>
      </c>
      <c r="H571" s="38" t="s">
        <v>3259</v>
      </c>
      <c r="Q571" t="s">
        <v>510</v>
      </c>
      <c r="R571">
        <f t="shared" si="9"/>
        <v>22</v>
      </c>
    </row>
    <row r="572" spans="1:18">
      <c r="A572" s="121">
        <v>571</v>
      </c>
      <c r="B572" s="17" t="s">
        <v>1174</v>
      </c>
      <c r="C572" s="38" t="s">
        <v>3672</v>
      </c>
      <c r="D572" s="83" t="s">
        <v>3673</v>
      </c>
      <c r="E572" s="38" t="s">
        <v>510</v>
      </c>
      <c r="F572" s="38">
        <v>22</v>
      </c>
      <c r="G572" s="38" t="s">
        <v>347</v>
      </c>
      <c r="H572" s="38" t="s">
        <v>3259</v>
      </c>
      <c r="Q572" t="s">
        <v>510</v>
      </c>
      <c r="R572">
        <f t="shared" si="9"/>
        <v>22</v>
      </c>
    </row>
    <row r="573" spans="1:18">
      <c r="A573" s="121">
        <v>572</v>
      </c>
      <c r="B573" s="17" t="s">
        <v>1175</v>
      </c>
      <c r="C573" s="38" t="s">
        <v>1709</v>
      </c>
      <c r="D573" s="83" t="s">
        <v>1710</v>
      </c>
      <c r="E573" s="38" t="s">
        <v>510</v>
      </c>
      <c r="F573" s="38">
        <v>22</v>
      </c>
      <c r="G573" s="38" t="s">
        <v>347</v>
      </c>
      <c r="H573" s="38" t="s">
        <v>3259</v>
      </c>
      <c r="Q573" t="s">
        <v>510</v>
      </c>
      <c r="R573">
        <f t="shared" si="9"/>
        <v>22</v>
      </c>
    </row>
    <row r="574" spans="1:18">
      <c r="A574" s="121">
        <v>573</v>
      </c>
      <c r="B574" s="17" t="s">
        <v>1176</v>
      </c>
      <c r="C574" s="38" t="s">
        <v>3674</v>
      </c>
      <c r="D574" s="83" t="s">
        <v>3675</v>
      </c>
      <c r="E574" s="38" t="s">
        <v>510</v>
      </c>
      <c r="F574" s="38">
        <v>22</v>
      </c>
      <c r="G574" s="38" t="s">
        <v>347</v>
      </c>
      <c r="H574" s="38" t="s">
        <v>3261</v>
      </c>
      <c r="Q574" t="s">
        <v>510</v>
      </c>
      <c r="R574">
        <f t="shared" si="9"/>
        <v>22</v>
      </c>
    </row>
    <row r="575" spans="1:18">
      <c r="A575" s="121">
        <v>574</v>
      </c>
      <c r="B575" s="17" t="s">
        <v>1177</v>
      </c>
      <c r="C575" s="38" t="s">
        <v>3124</v>
      </c>
      <c r="D575" s="83" t="s">
        <v>3125</v>
      </c>
      <c r="E575" s="38" t="s">
        <v>510</v>
      </c>
      <c r="F575" s="38">
        <v>22</v>
      </c>
      <c r="G575" s="38" t="s">
        <v>347</v>
      </c>
      <c r="H575" s="38" t="s">
        <v>3174</v>
      </c>
      <c r="Q575" t="s">
        <v>510</v>
      </c>
      <c r="R575">
        <f t="shared" si="9"/>
        <v>22</v>
      </c>
    </row>
    <row r="576" spans="1:18">
      <c r="A576" s="121">
        <v>575</v>
      </c>
      <c r="B576" s="17" t="s">
        <v>1178</v>
      </c>
      <c r="C576" s="38" t="s">
        <v>3959</v>
      </c>
      <c r="D576" s="83" t="s">
        <v>3960</v>
      </c>
      <c r="E576" s="38" t="s">
        <v>510</v>
      </c>
      <c r="F576" s="38">
        <v>22</v>
      </c>
      <c r="G576" s="38" t="s">
        <v>347</v>
      </c>
      <c r="H576" s="38" t="s">
        <v>3175</v>
      </c>
      <c r="Q576" t="s">
        <v>510</v>
      </c>
      <c r="R576">
        <f t="shared" si="9"/>
        <v>22</v>
      </c>
    </row>
    <row r="577" spans="1:18">
      <c r="A577" s="121">
        <v>576</v>
      </c>
      <c r="B577" s="17" t="s">
        <v>1179</v>
      </c>
      <c r="C577" s="38" t="s">
        <v>3961</v>
      </c>
      <c r="D577" s="83" t="s">
        <v>3962</v>
      </c>
      <c r="E577" s="38" t="s">
        <v>510</v>
      </c>
      <c r="F577" s="38">
        <v>22</v>
      </c>
      <c r="G577" s="38" t="s">
        <v>347</v>
      </c>
      <c r="H577" s="38" t="s">
        <v>3175</v>
      </c>
      <c r="Q577" t="s">
        <v>510</v>
      </c>
      <c r="R577">
        <f t="shared" si="9"/>
        <v>22</v>
      </c>
    </row>
    <row r="578" spans="1:18">
      <c r="A578" s="121">
        <v>577</v>
      </c>
      <c r="B578" s="17" t="s">
        <v>1180</v>
      </c>
      <c r="C578" s="38" t="s">
        <v>3963</v>
      </c>
      <c r="D578" s="83" t="s">
        <v>3964</v>
      </c>
      <c r="E578" s="38" t="s">
        <v>510</v>
      </c>
      <c r="F578" s="38">
        <v>22</v>
      </c>
      <c r="G578" s="38" t="s">
        <v>347</v>
      </c>
      <c r="H578" s="38" t="s">
        <v>3175</v>
      </c>
      <c r="Q578" t="s">
        <v>510</v>
      </c>
      <c r="R578">
        <f t="shared" si="9"/>
        <v>22</v>
      </c>
    </row>
    <row r="579" spans="1:18">
      <c r="A579" s="121">
        <v>578</v>
      </c>
      <c r="B579" s="17" t="s">
        <v>1181</v>
      </c>
      <c r="C579" s="38" t="s">
        <v>4761</v>
      </c>
      <c r="D579" s="83" t="s">
        <v>4762</v>
      </c>
      <c r="E579" s="38" t="s">
        <v>510</v>
      </c>
      <c r="F579" s="38">
        <v>22</v>
      </c>
      <c r="G579" s="38" t="s">
        <v>347</v>
      </c>
      <c r="H579" s="38" t="s">
        <v>3260</v>
      </c>
      <c r="Q579" t="s">
        <v>510</v>
      </c>
      <c r="R579">
        <f t="shared" si="9"/>
        <v>22</v>
      </c>
    </row>
    <row r="580" spans="1:18">
      <c r="A580" s="121">
        <v>579</v>
      </c>
      <c r="B580" s="17" t="s">
        <v>1182</v>
      </c>
      <c r="C580" s="38" t="s">
        <v>4763</v>
      </c>
      <c r="D580" s="83" t="s">
        <v>4764</v>
      </c>
      <c r="E580" s="38" t="s">
        <v>510</v>
      </c>
      <c r="F580" s="38">
        <v>22</v>
      </c>
      <c r="G580" s="38" t="s">
        <v>347</v>
      </c>
      <c r="H580" s="38" t="s">
        <v>3260</v>
      </c>
      <c r="Q580" t="s">
        <v>510</v>
      </c>
      <c r="R580">
        <f t="shared" si="9"/>
        <v>22</v>
      </c>
    </row>
    <row r="581" spans="1:18">
      <c r="A581" s="121">
        <v>580</v>
      </c>
      <c r="B581" s="17" t="s">
        <v>1183</v>
      </c>
      <c r="C581" s="38" t="s">
        <v>3179</v>
      </c>
      <c r="D581" s="83" t="s">
        <v>3180</v>
      </c>
      <c r="E581" s="38" t="s">
        <v>467</v>
      </c>
      <c r="F581" s="38">
        <v>23</v>
      </c>
      <c r="G581" s="38" t="s">
        <v>333</v>
      </c>
      <c r="H581" s="38">
        <v>4</v>
      </c>
      <c r="Q581" t="s">
        <v>467</v>
      </c>
      <c r="R581">
        <f t="shared" si="9"/>
        <v>23</v>
      </c>
    </row>
    <row r="582" spans="1:18">
      <c r="A582" s="121">
        <v>581</v>
      </c>
      <c r="B582" s="17" t="s">
        <v>1184</v>
      </c>
      <c r="C582" s="38" t="s">
        <v>4767</v>
      </c>
      <c r="D582" s="83" t="s">
        <v>4768</v>
      </c>
      <c r="E582" s="38" t="s">
        <v>497</v>
      </c>
      <c r="F582" s="38">
        <v>24</v>
      </c>
      <c r="G582" s="38" t="s">
        <v>333</v>
      </c>
      <c r="H582" s="38">
        <v>2</v>
      </c>
      <c r="Q582" t="s">
        <v>497</v>
      </c>
      <c r="R582">
        <f t="shared" si="9"/>
        <v>24</v>
      </c>
    </row>
    <row r="583" spans="1:18">
      <c r="A583" s="121">
        <v>582</v>
      </c>
      <c r="B583" s="17" t="s">
        <v>1185</v>
      </c>
      <c r="C583" s="38" t="s">
        <v>4685</v>
      </c>
      <c r="D583" s="83" t="s">
        <v>4686</v>
      </c>
      <c r="E583" s="38" t="s">
        <v>467</v>
      </c>
      <c r="F583" s="38">
        <v>23</v>
      </c>
      <c r="G583" s="38" t="s">
        <v>333</v>
      </c>
      <c r="H583" s="38">
        <v>2</v>
      </c>
      <c r="Q583" t="s">
        <v>467</v>
      </c>
      <c r="R583">
        <f t="shared" si="9"/>
        <v>23</v>
      </c>
    </row>
    <row r="584" spans="1:18">
      <c r="A584" s="121">
        <v>583</v>
      </c>
      <c r="B584" s="17" t="s">
        <v>1186</v>
      </c>
      <c r="C584" s="38" t="s">
        <v>3967</v>
      </c>
      <c r="D584" s="83" t="s">
        <v>3968</v>
      </c>
      <c r="E584" s="38" t="s">
        <v>467</v>
      </c>
      <c r="F584" s="38">
        <v>23</v>
      </c>
      <c r="G584" s="38" t="s">
        <v>333</v>
      </c>
      <c r="H584" s="38">
        <v>3</v>
      </c>
      <c r="Q584" t="s">
        <v>467</v>
      </c>
      <c r="R584">
        <f t="shared" si="9"/>
        <v>23</v>
      </c>
    </row>
    <row r="585" spans="1:18">
      <c r="A585" s="121">
        <v>584</v>
      </c>
      <c r="B585" s="17" t="s">
        <v>1187</v>
      </c>
      <c r="C585" s="38" t="s">
        <v>3070</v>
      </c>
      <c r="D585" s="83" t="s">
        <v>3071</v>
      </c>
      <c r="E585" s="38" t="s">
        <v>528</v>
      </c>
      <c r="F585" s="38">
        <v>21</v>
      </c>
      <c r="G585" s="38" t="s">
        <v>333</v>
      </c>
      <c r="H585" s="38">
        <v>4</v>
      </c>
      <c r="Q585" t="s">
        <v>528</v>
      </c>
      <c r="R585">
        <f t="shared" si="9"/>
        <v>21</v>
      </c>
    </row>
    <row r="586" spans="1:18">
      <c r="A586" s="121">
        <v>585</v>
      </c>
      <c r="B586" s="17" t="s">
        <v>1188</v>
      </c>
      <c r="C586" s="38" t="s">
        <v>3142</v>
      </c>
      <c r="D586" s="83" t="s">
        <v>3143</v>
      </c>
      <c r="E586" s="38" t="s">
        <v>467</v>
      </c>
      <c r="F586" s="38">
        <v>23</v>
      </c>
      <c r="G586" s="38" t="s">
        <v>333</v>
      </c>
      <c r="H586" s="38">
        <v>4</v>
      </c>
      <c r="Q586" t="s">
        <v>467</v>
      </c>
      <c r="R586">
        <f t="shared" ref="R586:R649" si="10">IF(Q586&gt;0,VLOOKUP(Q586,$N$2:$O$48,2,0),"")</f>
        <v>23</v>
      </c>
    </row>
    <row r="587" spans="1:18">
      <c r="A587" s="121">
        <v>586</v>
      </c>
      <c r="B587" s="17" t="s">
        <v>1189</v>
      </c>
      <c r="C587" s="38" t="s">
        <v>4983</v>
      </c>
      <c r="D587" s="83" t="s">
        <v>5465</v>
      </c>
      <c r="E587" s="38" t="s">
        <v>467</v>
      </c>
      <c r="F587" s="38">
        <v>23</v>
      </c>
      <c r="G587" s="38" t="s">
        <v>333</v>
      </c>
      <c r="H587" s="38">
        <v>4</v>
      </c>
      <c r="Q587" t="s">
        <v>467</v>
      </c>
      <c r="R587">
        <f t="shared" si="10"/>
        <v>23</v>
      </c>
    </row>
    <row r="588" spans="1:18">
      <c r="A588" s="121">
        <v>587</v>
      </c>
      <c r="B588" s="17" t="s">
        <v>1190</v>
      </c>
      <c r="C588" s="38" t="s">
        <v>3140</v>
      </c>
      <c r="D588" s="83" t="s">
        <v>3141</v>
      </c>
      <c r="E588" s="38" t="s">
        <v>528</v>
      </c>
      <c r="F588" s="38">
        <v>21</v>
      </c>
      <c r="G588" s="38" t="s">
        <v>333</v>
      </c>
      <c r="H588" s="38">
        <v>4</v>
      </c>
      <c r="Q588" t="s">
        <v>528</v>
      </c>
      <c r="R588">
        <f t="shared" si="10"/>
        <v>21</v>
      </c>
    </row>
    <row r="589" spans="1:18">
      <c r="A589" s="121">
        <v>588</v>
      </c>
      <c r="B589" s="17" t="s">
        <v>1191</v>
      </c>
      <c r="C589" s="38" t="s">
        <v>3969</v>
      </c>
      <c r="D589" s="83" t="s">
        <v>3970</v>
      </c>
      <c r="E589" s="38" t="s">
        <v>771</v>
      </c>
      <c r="F589" s="38">
        <v>38</v>
      </c>
      <c r="G589" s="38" t="s">
        <v>333</v>
      </c>
      <c r="H589" s="38">
        <v>3</v>
      </c>
      <c r="Q589" t="s">
        <v>771</v>
      </c>
      <c r="R589">
        <f t="shared" si="10"/>
        <v>38</v>
      </c>
    </row>
    <row r="590" spans="1:18">
      <c r="A590" s="121">
        <v>589</v>
      </c>
      <c r="B590" s="17" t="s">
        <v>1192</v>
      </c>
      <c r="C590" s="38" t="s">
        <v>4984</v>
      </c>
      <c r="D590" s="83" t="s">
        <v>5466</v>
      </c>
      <c r="E590" s="38" t="s">
        <v>467</v>
      </c>
      <c r="F590" s="38">
        <v>23</v>
      </c>
      <c r="G590" s="38" t="s">
        <v>333</v>
      </c>
      <c r="H590" s="38">
        <v>2</v>
      </c>
      <c r="Q590" t="s">
        <v>467</v>
      </c>
      <c r="R590">
        <f t="shared" si="10"/>
        <v>23</v>
      </c>
    </row>
    <row r="591" spans="1:18">
      <c r="A591" s="121">
        <v>590</v>
      </c>
      <c r="B591" s="17" t="s">
        <v>1193</v>
      </c>
      <c r="C591" s="38" t="s">
        <v>4985</v>
      </c>
      <c r="D591" s="83" t="s">
        <v>5467</v>
      </c>
      <c r="E591" s="38" t="s">
        <v>467</v>
      </c>
      <c r="F591" s="38">
        <v>23</v>
      </c>
      <c r="G591" s="38" t="s">
        <v>333</v>
      </c>
      <c r="H591" s="38">
        <v>2</v>
      </c>
      <c r="Q591" t="s">
        <v>467</v>
      </c>
      <c r="R591">
        <f t="shared" si="10"/>
        <v>23</v>
      </c>
    </row>
    <row r="592" spans="1:18">
      <c r="A592" s="121">
        <v>591</v>
      </c>
      <c r="B592" s="17" t="s">
        <v>1194</v>
      </c>
      <c r="C592" s="38" t="s">
        <v>4986</v>
      </c>
      <c r="D592" s="83" t="s">
        <v>5468</v>
      </c>
      <c r="E592" s="38" t="s">
        <v>467</v>
      </c>
      <c r="F592" s="38">
        <v>23</v>
      </c>
      <c r="G592" s="38" t="s">
        <v>333</v>
      </c>
      <c r="H592" s="38">
        <v>2</v>
      </c>
      <c r="Q592" t="s">
        <v>467</v>
      </c>
      <c r="R592">
        <f t="shared" si="10"/>
        <v>23</v>
      </c>
    </row>
    <row r="593" spans="1:18">
      <c r="A593" s="121">
        <v>592</v>
      </c>
      <c r="B593" s="17" t="s">
        <v>1195</v>
      </c>
      <c r="C593" s="38" t="s">
        <v>4683</v>
      </c>
      <c r="D593" s="83" t="s">
        <v>4684</v>
      </c>
      <c r="E593" s="38" t="s">
        <v>467</v>
      </c>
      <c r="F593" s="38">
        <v>23</v>
      </c>
      <c r="G593" s="38" t="s">
        <v>333</v>
      </c>
      <c r="H593" s="38">
        <v>2</v>
      </c>
      <c r="Q593" t="s">
        <v>467</v>
      </c>
      <c r="R593">
        <f t="shared" si="10"/>
        <v>23</v>
      </c>
    </row>
    <row r="594" spans="1:18">
      <c r="A594" s="121">
        <v>593</v>
      </c>
      <c r="B594" s="17" t="s">
        <v>1196</v>
      </c>
      <c r="C594" s="38" t="s">
        <v>3068</v>
      </c>
      <c r="D594" s="83" t="s">
        <v>3069</v>
      </c>
      <c r="E594" s="38" t="s">
        <v>510</v>
      </c>
      <c r="F594" s="38">
        <v>22</v>
      </c>
      <c r="G594" s="38" t="s">
        <v>333</v>
      </c>
      <c r="H594" s="38">
        <v>4</v>
      </c>
      <c r="Q594" t="s">
        <v>510</v>
      </c>
      <c r="R594">
        <f t="shared" si="10"/>
        <v>22</v>
      </c>
    </row>
    <row r="595" spans="1:18">
      <c r="A595" s="121">
        <v>594</v>
      </c>
      <c r="B595" s="17" t="s">
        <v>1197</v>
      </c>
      <c r="C595" s="38" t="s">
        <v>3177</v>
      </c>
      <c r="D595" s="83" t="s">
        <v>3178</v>
      </c>
      <c r="E595" s="38" t="s">
        <v>467</v>
      </c>
      <c r="F595" s="38">
        <v>23</v>
      </c>
      <c r="G595" s="38" t="s">
        <v>333</v>
      </c>
      <c r="H595" s="38">
        <v>4</v>
      </c>
      <c r="Q595" t="s">
        <v>467</v>
      </c>
      <c r="R595">
        <f t="shared" si="10"/>
        <v>23</v>
      </c>
    </row>
    <row r="596" spans="1:18">
      <c r="A596" s="121">
        <v>595</v>
      </c>
      <c r="B596" s="17" t="s">
        <v>1198</v>
      </c>
      <c r="C596" s="38" t="s">
        <v>3144</v>
      </c>
      <c r="D596" s="83" t="s">
        <v>3145</v>
      </c>
      <c r="E596" s="38" t="s">
        <v>467</v>
      </c>
      <c r="F596" s="38">
        <v>23</v>
      </c>
      <c r="G596" s="38" t="s">
        <v>333</v>
      </c>
      <c r="H596" s="38">
        <v>4</v>
      </c>
      <c r="Q596" t="s">
        <v>467</v>
      </c>
      <c r="R596">
        <f t="shared" si="10"/>
        <v>23</v>
      </c>
    </row>
    <row r="597" spans="1:18">
      <c r="A597" s="121">
        <v>596</v>
      </c>
      <c r="B597" s="17" t="s">
        <v>1199</v>
      </c>
      <c r="C597" s="38" t="s">
        <v>3066</v>
      </c>
      <c r="D597" s="83" t="s">
        <v>3067</v>
      </c>
      <c r="E597" s="38" t="s">
        <v>467</v>
      </c>
      <c r="F597" s="38">
        <v>23</v>
      </c>
      <c r="G597" s="38" t="s">
        <v>333</v>
      </c>
      <c r="H597" s="38">
        <v>4</v>
      </c>
      <c r="Q597" t="s">
        <v>467</v>
      </c>
      <c r="R597">
        <f t="shared" si="10"/>
        <v>23</v>
      </c>
    </row>
    <row r="598" spans="1:18">
      <c r="A598" s="121">
        <v>597</v>
      </c>
      <c r="B598" s="17" t="s">
        <v>1200</v>
      </c>
      <c r="C598" s="38" t="s">
        <v>4987</v>
      </c>
      <c r="D598" s="83" t="s">
        <v>5469</v>
      </c>
      <c r="E598" s="38" t="s">
        <v>497</v>
      </c>
      <c r="F598" s="38">
        <v>24</v>
      </c>
      <c r="G598" s="38" t="s">
        <v>333</v>
      </c>
      <c r="H598" s="38">
        <v>2</v>
      </c>
      <c r="Q598" t="s">
        <v>497</v>
      </c>
      <c r="R598">
        <f t="shared" si="10"/>
        <v>24</v>
      </c>
    </row>
    <row r="599" spans="1:18">
      <c r="A599" s="121">
        <v>598</v>
      </c>
      <c r="B599" s="17" t="s">
        <v>1201</v>
      </c>
      <c r="C599" s="38" t="s">
        <v>4765</v>
      </c>
      <c r="D599" s="83" t="s">
        <v>4766</v>
      </c>
      <c r="E599" s="38" t="s">
        <v>467</v>
      </c>
      <c r="F599" s="38">
        <v>23</v>
      </c>
      <c r="G599" s="38" t="s">
        <v>333</v>
      </c>
      <c r="H599" s="38">
        <v>2</v>
      </c>
      <c r="Q599" t="s">
        <v>467</v>
      </c>
      <c r="R599">
        <f t="shared" si="10"/>
        <v>23</v>
      </c>
    </row>
    <row r="600" spans="1:18">
      <c r="A600" s="121">
        <v>599</v>
      </c>
      <c r="B600" s="17" t="s">
        <v>1202</v>
      </c>
      <c r="C600" s="38" t="s">
        <v>4769</v>
      </c>
      <c r="D600" s="83" t="s">
        <v>4770</v>
      </c>
      <c r="E600" s="38" t="s">
        <v>467</v>
      </c>
      <c r="F600" s="38">
        <v>23</v>
      </c>
      <c r="G600" s="38" t="s">
        <v>333</v>
      </c>
      <c r="H600" s="38">
        <v>2</v>
      </c>
      <c r="Q600" t="s">
        <v>467</v>
      </c>
      <c r="R600">
        <f t="shared" si="10"/>
        <v>23</v>
      </c>
    </row>
    <row r="601" spans="1:18">
      <c r="A601" s="121">
        <v>600</v>
      </c>
      <c r="B601" s="17" t="s">
        <v>1203</v>
      </c>
      <c r="C601" s="38" t="s">
        <v>3146</v>
      </c>
      <c r="D601" s="83" t="s">
        <v>3147</v>
      </c>
      <c r="E601" s="38" t="s">
        <v>497</v>
      </c>
      <c r="F601" s="38">
        <v>24</v>
      </c>
      <c r="G601" s="38" t="s">
        <v>333</v>
      </c>
      <c r="H601" s="38">
        <v>4</v>
      </c>
      <c r="Q601" t="s">
        <v>497</v>
      </c>
      <c r="R601">
        <f t="shared" si="10"/>
        <v>24</v>
      </c>
    </row>
    <row r="602" spans="1:18">
      <c r="A602" s="121">
        <v>601</v>
      </c>
      <c r="B602" s="17" t="s">
        <v>1204</v>
      </c>
      <c r="C602" s="38" t="s">
        <v>3839</v>
      </c>
      <c r="D602" s="83" t="s">
        <v>5470</v>
      </c>
      <c r="E602" s="38" t="s">
        <v>467</v>
      </c>
      <c r="F602" s="38">
        <v>23</v>
      </c>
      <c r="G602" s="38" t="s">
        <v>235</v>
      </c>
      <c r="H602" s="38" t="s">
        <v>3175</v>
      </c>
      <c r="Q602" t="s">
        <v>467</v>
      </c>
      <c r="R602">
        <f t="shared" si="10"/>
        <v>23</v>
      </c>
    </row>
    <row r="603" spans="1:18">
      <c r="A603" s="121">
        <v>602</v>
      </c>
      <c r="B603" s="17" t="s">
        <v>1205</v>
      </c>
      <c r="C603" s="38" t="s">
        <v>2815</v>
      </c>
      <c r="D603" s="83" t="s">
        <v>2816</v>
      </c>
      <c r="E603" s="38" t="s">
        <v>528</v>
      </c>
      <c r="F603" s="38">
        <v>21</v>
      </c>
      <c r="G603" s="38" t="s">
        <v>235</v>
      </c>
      <c r="H603" s="38" t="s">
        <v>3174</v>
      </c>
      <c r="Q603" t="s">
        <v>528</v>
      </c>
      <c r="R603">
        <f t="shared" si="10"/>
        <v>21</v>
      </c>
    </row>
    <row r="604" spans="1:18">
      <c r="A604" s="121">
        <v>603</v>
      </c>
      <c r="B604" s="17" t="s">
        <v>1206</v>
      </c>
      <c r="C604" s="38" t="s">
        <v>2954</v>
      </c>
      <c r="D604" s="83" t="s">
        <v>2955</v>
      </c>
      <c r="E604" s="38" t="s">
        <v>467</v>
      </c>
      <c r="F604" s="38">
        <v>23</v>
      </c>
      <c r="G604" s="38" t="s">
        <v>235</v>
      </c>
      <c r="H604" s="38" t="s">
        <v>3174</v>
      </c>
      <c r="Q604" t="s">
        <v>467</v>
      </c>
      <c r="R604">
        <f t="shared" si="10"/>
        <v>23</v>
      </c>
    </row>
    <row r="605" spans="1:18">
      <c r="A605" s="121">
        <v>604</v>
      </c>
      <c r="B605" s="17" t="s">
        <v>1207</v>
      </c>
      <c r="C605" s="38" t="s">
        <v>2938</v>
      </c>
      <c r="D605" s="83" t="s">
        <v>2939</v>
      </c>
      <c r="E605" s="38" t="s">
        <v>467</v>
      </c>
      <c r="F605" s="38">
        <v>23</v>
      </c>
      <c r="G605" s="38" t="s">
        <v>235</v>
      </c>
      <c r="H605" s="38" t="s">
        <v>3260</v>
      </c>
      <c r="Q605" t="s">
        <v>467</v>
      </c>
      <c r="R605">
        <f t="shared" si="10"/>
        <v>23</v>
      </c>
    </row>
    <row r="606" spans="1:18">
      <c r="A606" s="121">
        <v>605</v>
      </c>
      <c r="B606" s="17" t="s">
        <v>1208</v>
      </c>
      <c r="C606" s="38" t="s">
        <v>3835</v>
      </c>
      <c r="D606" s="83" t="s">
        <v>3836</v>
      </c>
      <c r="E606" s="38" t="s">
        <v>467</v>
      </c>
      <c r="F606" s="38">
        <v>23</v>
      </c>
      <c r="G606" s="38" t="s">
        <v>235</v>
      </c>
      <c r="H606" s="38" t="s">
        <v>3175</v>
      </c>
      <c r="Q606" t="s">
        <v>467</v>
      </c>
      <c r="R606">
        <f t="shared" si="10"/>
        <v>23</v>
      </c>
    </row>
    <row r="607" spans="1:18">
      <c r="A607" s="121">
        <v>606</v>
      </c>
      <c r="B607" s="17" t="s">
        <v>1209</v>
      </c>
      <c r="C607" s="38" t="s">
        <v>4015</v>
      </c>
      <c r="D607" s="83" t="s">
        <v>4016</v>
      </c>
      <c r="E607" s="38" t="s">
        <v>497</v>
      </c>
      <c r="F607" s="38">
        <v>24</v>
      </c>
      <c r="G607" s="38" t="s">
        <v>235</v>
      </c>
      <c r="H607" s="38" t="s">
        <v>3175</v>
      </c>
      <c r="Q607" t="s">
        <v>497</v>
      </c>
      <c r="R607">
        <f t="shared" si="10"/>
        <v>24</v>
      </c>
    </row>
    <row r="608" spans="1:18">
      <c r="A608" s="121">
        <v>607</v>
      </c>
      <c r="B608" s="17" t="s">
        <v>1210</v>
      </c>
      <c r="C608" s="38" t="s">
        <v>2956</v>
      </c>
      <c r="D608" s="83" t="s">
        <v>2957</v>
      </c>
      <c r="E608" s="38" t="s">
        <v>1680</v>
      </c>
      <c r="F608" s="38">
        <v>11</v>
      </c>
      <c r="G608" s="38" t="s">
        <v>235</v>
      </c>
      <c r="H608" s="38" t="s">
        <v>3174</v>
      </c>
      <c r="Q608" t="s">
        <v>1680</v>
      </c>
      <c r="R608">
        <f t="shared" si="10"/>
        <v>11</v>
      </c>
    </row>
    <row r="609" spans="1:18">
      <c r="A609" s="121">
        <v>608</v>
      </c>
      <c r="B609" s="17" t="s">
        <v>1211</v>
      </c>
      <c r="C609" s="38" t="s">
        <v>4988</v>
      </c>
      <c r="D609" s="83" t="s">
        <v>5471</v>
      </c>
      <c r="E609" s="38" t="s">
        <v>467</v>
      </c>
      <c r="F609" s="38">
        <v>23</v>
      </c>
      <c r="G609" s="38" t="s">
        <v>235</v>
      </c>
      <c r="H609" s="38" t="s">
        <v>3260</v>
      </c>
      <c r="Q609" t="s">
        <v>467</v>
      </c>
      <c r="R609">
        <f t="shared" si="10"/>
        <v>23</v>
      </c>
    </row>
    <row r="610" spans="1:18">
      <c r="A610" s="121">
        <v>609</v>
      </c>
      <c r="B610" s="17" t="s">
        <v>1212</v>
      </c>
      <c r="C610" s="38" t="s">
        <v>3840</v>
      </c>
      <c r="D610" s="83" t="s">
        <v>3841</v>
      </c>
      <c r="E610" s="38" t="s">
        <v>467</v>
      </c>
      <c r="F610" s="38">
        <v>23</v>
      </c>
      <c r="G610" s="38" t="s">
        <v>235</v>
      </c>
      <c r="H610" s="38" t="s">
        <v>3175</v>
      </c>
      <c r="Q610" t="s">
        <v>467</v>
      </c>
      <c r="R610">
        <f t="shared" si="10"/>
        <v>23</v>
      </c>
    </row>
    <row r="611" spans="1:18">
      <c r="A611" s="121">
        <v>610</v>
      </c>
      <c r="B611" s="17" t="s">
        <v>1213</v>
      </c>
      <c r="C611" s="38" t="s">
        <v>4989</v>
      </c>
      <c r="D611" s="83" t="s">
        <v>3842</v>
      </c>
      <c r="E611" s="38" t="s">
        <v>467</v>
      </c>
      <c r="F611" s="38">
        <v>23</v>
      </c>
      <c r="G611" s="38" t="s">
        <v>235</v>
      </c>
      <c r="H611" s="38" t="s">
        <v>3175</v>
      </c>
      <c r="Q611" t="s">
        <v>467</v>
      </c>
      <c r="R611">
        <f t="shared" si="10"/>
        <v>23</v>
      </c>
    </row>
    <row r="612" spans="1:18">
      <c r="A612" s="121">
        <v>611</v>
      </c>
      <c r="B612" s="17" t="s">
        <v>1214</v>
      </c>
      <c r="C612" s="38" t="s">
        <v>4990</v>
      </c>
      <c r="D612" s="83" t="s">
        <v>5472</v>
      </c>
      <c r="E612" s="38" t="s">
        <v>467</v>
      </c>
      <c r="F612" s="38">
        <v>23</v>
      </c>
      <c r="G612" s="38" t="s">
        <v>235</v>
      </c>
      <c r="H612" s="38" t="s">
        <v>3260</v>
      </c>
      <c r="Q612" t="s">
        <v>467</v>
      </c>
      <c r="R612">
        <f t="shared" si="10"/>
        <v>23</v>
      </c>
    </row>
    <row r="613" spans="1:18">
      <c r="A613" s="121">
        <v>612</v>
      </c>
      <c r="B613" s="17" t="s">
        <v>1215</v>
      </c>
      <c r="C613" s="38" t="s">
        <v>4991</v>
      </c>
      <c r="D613" s="83" t="s">
        <v>5473</v>
      </c>
      <c r="E613" s="38" t="s">
        <v>467</v>
      </c>
      <c r="F613" s="38">
        <v>23</v>
      </c>
      <c r="G613" s="38" t="s">
        <v>235</v>
      </c>
      <c r="H613" s="38" t="s">
        <v>3260</v>
      </c>
      <c r="Q613" t="s">
        <v>467</v>
      </c>
      <c r="R613">
        <f t="shared" si="10"/>
        <v>23</v>
      </c>
    </row>
    <row r="614" spans="1:18">
      <c r="A614" s="121">
        <v>613</v>
      </c>
      <c r="B614" s="17" t="s">
        <v>1216</v>
      </c>
      <c r="C614" s="38" t="s">
        <v>4992</v>
      </c>
      <c r="D614" s="83" t="s">
        <v>5474</v>
      </c>
      <c r="E614" s="38" t="s">
        <v>467</v>
      </c>
      <c r="F614" s="38">
        <v>23</v>
      </c>
      <c r="G614" s="38" t="s">
        <v>235</v>
      </c>
      <c r="H614" s="38" t="s">
        <v>3260</v>
      </c>
      <c r="Q614" t="s">
        <v>467</v>
      </c>
      <c r="R614">
        <f t="shared" si="10"/>
        <v>23</v>
      </c>
    </row>
    <row r="615" spans="1:18">
      <c r="A615" s="121">
        <v>614</v>
      </c>
      <c r="B615" s="17" t="s">
        <v>1217</v>
      </c>
      <c r="C615" s="38" t="s">
        <v>4993</v>
      </c>
      <c r="D615" s="83" t="s">
        <v>5475</v>
      </c>
      <c r="E615" s="38" t="s">
        <v>467</v>
      </c>
      <c r="F615" s="38">
        <v>23</v>
      </c>
      <c r="G615" s="38" t="s">
        <v>235</v>
      </c>
      <c r="H615" s="38" t="s">
        <v>3260</v>
      </c>
      <c r="Q615" t="s">
        <v>467</v>
      </c>
      <c r="R615">
        <f t="shared" si="10"/>
        <v>23</v>
      </c>
    </row>
    <row r="616" spans="1:18">
      <c r="A616" s="121">
        <v>615</v>
      </c>
      <c r="B616" s="17" t="s">
        <v>1218</v>
      </c>
      <c r="C616" s="38" t="s">
        <v>4994</v>
      </c>
      <c r="D616" s="83" t="s">
        <v>5476</v>
      </c>
      <c r="E616" s="38" t="s">
        <v>467</v>
      </c>
      <c r="F616" s="38">
        <v>23</v>
      </c>
      <c r="G616" s="38" t="s">
        <v>235</v>
      </c>
      <c r="H616" s="38" t="s">
        <v>3175</v>
      </c>
      <c r="Q616" t="s">
        <v>467</v>
      </c>
      <c r="R616">
        <f t="shared" si="10"/>
        <v>23</v>
      </c>
    </row>
    <row r="617" spans="1:18">
      <c r="A617" s="121">
        <v>616</v>
      </c>
      <c r="B617" s="17" t="s">
        <v>1219</v>
      </c>
      <c r="C617" s="38" t="s">
        <v>3971</v>
      </c>
      <c r="D617" s="83" t="s">
        <v>3972</v>
      </c>
      <c r="E617" s="38" t="s">
        <v>467</v>
      </c>
      <c r="F617" s="38">
        <v>23</v>
      </c>
      <c r="G617" s="38" t="s">
        <v>336</v>
      </c>
      <c r="H617" s="38" t="s">
        <v>3175</v>
      </c>
      <c r="Q617" t="s">
        <v>467</v>
      </c>
      <c r="R617">
        <f t="shared" si="10"/>
        <v>23</v>
      </c>
    </row>
    <row r="618" spans="1:18">
      <c r="A618" s="121">
        <v>617</v>
      </c>
      <c r="B618" s="17" t="s">
        <v>1220</v>
      </c>
      <c r="C618" s="38" t="s">
        <v>1121</v>
      </c>
      <c r="D618" s="83" t="s">
        <v>1122</v>
      </c>
      <c r="E618" s="38" t="s">
        <v>467</v>
      </c>
      <c r="F618" s="38">
        <v>23</v>
      </c>
      <c r="G618" s="38" t="s">
        <v>336</v>
      </c>
      <c r="H618" s="38" t="s">
        <v>487</v>
      </c>
      <c r="Q618" t="s">
        <v>467</v>
      </c>
      <c r="R618">
        <f t="shared" si="10"/>
        <v>23</v>
      </c>
    </row>
    <row r="619" spans="1:18">
      <c r="A619" s="121">
        <v>618</v>
      </c>
      <c r="B619" s="17" t="s">
        <v>1221</v>
      </c>
      <c r="C619" s="38" t="s">
        <v>4995</v>
      </c>
      <c r="D619" s="83" t="s">
        <v>5477</v>
      </c>
      <c r="E619" s="38" t="s">
        <v>467</v>
      </c>
      <c r="F619" s="38">
        <v>23</v>
      </c>
      <c r="G619" s="38" t="s">
        <v>336</v>
      </c>
      <c r="H619" s="38" t="s">
        <v>487</v>
      </c>
      <c r="Q619" t="s">
        <v>467</v>
      </c>
      <c r="R619">
        <f t="shared" si="10"/>
        <v>23</v>
      </c>
    </row>
    <row r="620" spans="1:18">
      <c r="A620" s="121">
        <v>619</v>
      </c>
      <c r="B620" s="17" t="s">
        <v>1222</v>
      </c>
      <c r="C620" s="38" t="s">
        <v>3886</v>
      </c>
      <c r="D620" s="83" t="s">
        <v>3887</v>
      </c>
      <c r="E620" s="38" t="s">
        <v>467</v>
      </c>
      <c r="F620" s="38">
        <v>23</v>
      </c>
      <c r="G620" s="38" t="s">
        <v>336</v>
      </c>
      <c r="H620" s="38" t="s">
        <v>3175</v>
      </c>
      <c r="Q620" t="s">
        <v>467</v>
      </c>
      <c r="R620">
        <f t="shared" si="10"/>
        <v>23</v>
      </c>
    </row>
    <row r="621" spans="1:18">
      <c r="A621" s="121">
        <v>620</v>
      </c>
      <c r="B621" s="17" t="s">
        <v>1223</v>
      </c>
      <c r="C621" s="38" t="s">
        <v>3072</v>
      </c>
      <c r="D621" s="83" t="s">
        <v>3073</v>
      </c>
      <c r="E621" s="38" t="s">
        <v>467</v>
      </c>
      <c r="F621" s="38">
        <v>23</v>
      </c>
      <c r="G621" s="38" t="s">
        <v>336</v>
      </c>
      <c r="H621" s="38" t="s">
        <v>3174</v>
      </c>
      <c r="Q621" t="s">
        <v>467</v>
      </c>
      <c r="R621">
        <f t="shared" si="10"/>
        <v>23</v>
      </c>
    </row>
    <row r="622" spans="1:18">
      <c r="A622" s="121">
        <v>621</v>
      </c>
      <c r="B622" s="17" t="s">
        <v>1224</v>
      </c>
      <c r="C622" s="38" t="s">
        <v>1946</v>
      </c>
      <c r="D622" s="83" t="s">
        <v>1947</v>
      </c>
      <c r="E622" s="38" t="s">
        <v>467</v>
      </c>
      <c r="F622" s="38">
        <v>23</v>
      </c>
      <c r="G622" s="38" t="s">
        <v>336</v>
      </c>
      <c r="H622" s="38" t="s">
        <v>492</v>
      </c>
      <c r="Q622" t="s">
        <v>467</v>
      </c>
      <c r="R622">
        <f t="shared" si="10"/>
        <v>23</v>
      </c>
    </row>
    <row r="623" spans="1:18">
      <c r="A623" s="121">
        <v>622</v>
      </c>
      <c r="B623" s="17" t="s">
        <v>1225</v>
      </c>
      <c r="C623" s="38" t="s">
        <v>3882</v>
      </c>
      <c r="D623" s="83" t="s">
        <v>3883</v>
      </c>
      <c r="E623" s="38" t="s">
        <v>467</v>
      </c>
      <c r="F623" s="38">
        <v>23</v>
      </c>
      <c r="G623" s="38" t="s">
        <v>336</v>
      </c>
      <c r="H623" s="38" t="s">
        <v>3175</v>
      </c>
      <c r="Q623" t="s">
        <v>467</v>
      </c>
      <c r="R623">
        <f t="shared" si="10"/>
        <v>23</v>
      </c>
    </row>
    <row r="624" spans="1:18">
      <c r="A624" s="121">
        <v>623</v>
      </c>
      <c r="B624" s="17" t="s">
        <v>1226</v>
      </c>
      <c r="C624" s="38" t="s">
        <v>4725</v>
      </c>
      <c r="D624" s="83" t="s">
        <v>4726</v>
      </c>
      <c r="E624" s="38" t="s">
        <v>467</v>
      </c>
      <c r="F624" s="38">
        <v>23</v>
      </c>
      <c r="G624" s="38" t="s">
        <v>336</v>
      </c>
      <c r="H624" s="38" t="s">
        <v>3260</v>
      </c>
      <c r="Q624" t="s">
        <v>467</v>
      </c>
      <c r="R624">
        <f t="shared" si="10"/>
        <v>23</v>
      </c>
    </row>
    <row r="625" spans="1:18">
      <c r="A625" s="121">
        <v>624</v>
      </c>
      <c r="B625" s="17" t="s">
        <v>1227</v>
      </c>
      <c r="C625" s="38" t="s">
        <v>4383</v>
      </c>
      <c r="D625" s="83" t="s">
        <v>4384</v>
      </c>
      <c r="E625" s="38" t="s">
        <v>467</v>
      </c>
      <c r="F625" s="38">
        <v>23</v>
      </c>
      <c r="G625" s="38" t="s">
        <v>336</v>
      </c>
      <c r="H625" s="38" t="s">
        <v>3260</v>
      </c>
      <c r="Q625" t="s">
        <v>467</v>
      </c>
      <c r="R625">
        <f t="shared" si="10"/>
        <v>23</v>
      </c>
    </row>
    <row r="626" spans="1:18">
      <c r="A626" s="121">
        <v>625</v>
      </c>
      <c r="B626" s="17" t="s">
        <v>1228</v>
      </c>
      <c r="C626" s="38" t="s">
        <v>3989</v>
      </c>
      <c r="D626" s="83" t="s">
        <v>3990</v>
      </c>
      <c r="E626" s="38" t="s">
        <v>467</v>
      </c>
      <c r="F626" s="38">
        <v>23</v>
      </c>
      <c r="G626" s="38" t="s">
        <v>336</v>
      </c>
      <c r="H626" s="38" t="s">
        <v>3175</v>
      </c>
      <c r="Q626" t="s">
        <v>467</v>
      </c>
      <c r="R626">
        <f t="shared" si="10"/>
        <v>23</v>
      </c>
    </row>
    <row r="627" spans="1:18">
      <c r="A627" s="121">
        <v>626</v>
      </c>
      <c r="B627" s="17" t="s">
        <v>1229</v>
      </c>
      <c r="C627" s="38" t="s">
        <v>2148</v>
      </c>
      <c r="D627" s="83" t="s">
        <v>2149</v>
      </c>
      <c r="E627" s="38" t="s">
        <v>467</v>
      </c>
      <c r="F627" s="38">
        <v>23</v>
      </c>
      <c r="G627" s="38" t="s">
        <v>336</v>
      </c>
      <c r="H627" s="38" t="s">
        <v>492</v>
      </c>
      <c r="Q627" t="s">
        <v>467</v>
      </c>
      <c r="R627">
        <f t="shared" si="10"/>
        <v>23</v>
      </c>
    </row>
    <row r="628" spans="1:18">
      <c r="A628" s="121">
        <v>627</v>
      </c>
      <c r="B628" s="17" t="s">
        <v>1230</v>
      </c>
      <c r="C628" s="38" t="s">
        <v>3979</v>
      </c>
      <c r="D628" s="83" t="s">
        <v>3980</v>
      </c>
      <c r="E628" s="38" t="s">
        <v>467</v>
      </c>
      <c r="F628" s="38">
        <v>23</v>
      </c>
      <c r="G628" s="38" t="s">
        <v>336</v>
      </c>
      <c r="H628" s="38" t="s">
        <v>3175</v>
      </c>
      <c r="Q628" t="s">
        <v>467</v>
      </c>
      <c r="R628">
        <f t="shared" si="10"/>
        <v>23</v>
      </c>
    </row>
    <row r="629" spans="1:18">
      <c r="A629" s="121">
        <v>628</v>
      </c>
      <c r="B629" s="17" t="s">
        <v>1231</v>
      </c>
      <c r="C629" s="38" t="s">
        <v>3074</v>
      </c>
      <c r="D629" s="83" t="s">
        <v>3075</v>
      </c>
      <c r="E629" s="38" t="s">
        <v>467</v>
      </c>
      <c r="F629" s="38">
        <v>23</v>
      </c>
      <c r="G629" s="38" t="s">
        <v>336</v>
      </c>
      <c r="H629" s="38" t="s">
        <v>3174</v>
      </c>
      <c r="Q629" t="s">
        <v>467</v>
      </c>
      <c r="R629">
        <f t="shared" si="10"/>
        <v>23</v>
      </c>
    </row>
    <row r="630" spans="1:18">
      <c r="A630" s="121">
        <v>629</v>
      </c>
      <c r="B630" s="17" t="s">
        <v>1232</v>
      </c>
      <c r="C630" s="38" t="s">
        <v>3890</v>
      </c>
      <c r="D630" s="83" t="s">
        <v>3891</v>
      </c>
      <c r="E630" s="38" t="s">
        <v>467</v>
      </c>
      <c r="F630" s="38">
        <v>23</v>
      </c>
      <c r="G630" s="38" t="s">
        <v>336</v>
      </c>
      <c r="H630" s="38" t="s">
        <v>3175</v>
      </c>
      <c r="Q630" t="s">
        <v>467</v>
      </c>
      <c r="R630">
        <f t="shared" si="10"/>
        <v>23</v>
      </c>
    </row>
    <row r="631" spans="1:18">
      <c r="A631" s="121">
        <v>630</v>
      </c>
      <c r="B631" s="17" t="s">
        <v>1233</v>
      </c>
      <c r="C631" s="38" t="s">
        <v>3880</v>
      </c>
      <c r="D631" s="83" t="s">
        <v>3881</v>
      </c>
      <c r="E631" s="38" t="s">
        <v>467</v>
      </c>
      <c r="F631" s="38">
        <v>23</v>
      </c>
      <c r="G631" s="38" t="s">
        <v>336</v>
      </c>
      <c r="H631" s="38" t="s">
        <v>3175</v>
      </c>
      <c r="Q631" t="s">
        <v>467</v>
      </c>
      <c r="R631">
        <f t="shared" si="10"/>
        <v>23</v>
      </c>
    </row>
    <row r="632" spans="1:18">
      <c r="A632" s="121">
        <v>631</v>
      </c>
      <c r="B632" s="17" t="s">
        <v>1234</v>
      </c>
      <c r="C632" s="38" t="s">
        <v>4727</v>
      </c>
      <c r="D632" s="83" t="s">
        <v>4728</v>
      </c>
      <c r="E632" s="38" t="s">
        <v>467</v>
      </c>
      <c r="F632" s="38">
        <v>23</v>
      </c>
      <c r="G632" s="38" t="s">
        <v>336</v>
      </c>
      <c r="H632" s="38" t="s">
        <v>3260</v>
      </c>
      <c r="Q632" t="s">
        <v>467</v>
      </c>
      <c r="R632">
        <f t="shared" si="10"/>
        <v>23</v>
      </c>
    </row>
    <row r="633" spans="1:18">
      <c r="A633" s="121">
        <v>632</v>
      </c>
      <c r="B633" s="17" t="s">
        <v>1235</v>
      </c>
      <c r="C633" s="38" t="s">
        <v>3126</v>
      </c>
      <c r="D633" s="83" t="s">
        <v>3127</v>
      </c>
      <c r="E633" s="38" t="s">
        <v>467</v>
      </c>
      <c r="F633" s="38">
        <v>23</v>
      </c>
      <c r="G633" s="38" t="s">
        <v>336</v>
      </c>
      <c r="H633" s="38" t="s">
        <v>3174</v>
      </c>
      <c r="Q633" t="s">
        <v>467</v>
      </c>
      <c r="R633">
        <f t="shared" si="10"/>
        <v>23</v>
      </c>
    </row>
    <row r="634" spans="1:18">
      <c r="A634" s="121">
        <v>633</v>
      </c>
      <c r="B634" s="17" t="s">
        <v>1236</v>
      </c>
      <c r="C634" s="38" t="s">
        <v>3977</v>
      </c>
      <c r="D634" s="83" t="s">
        <v>3978</v>
      </c>
      <c r="E634" s="38" t="s">
        <v>467</v>
      </c>
      <c r="F634" s="38">
        <v>23</v>
      </c>
      <c r="G634" s="38" t="s">
        <v>336</v>
      </c>
      <c r="H634" s="38" t="s">
        <v>3175</v>
      </c>
      <c r="Q634" t="s">
        <v>467</v>
      </c>
      <c r="R634">
        <f t="shared" si="10"/>
        <v>23</v>
      </c>
    </row>
    <row r="635" spans="1:18">
      <c r="A635" s="121">
        <v>634</v>
      </c>
      <c r="B635" s="17" t="s">
        <v>1237</v>
      </c>
      <c r="C635" s="38" t="s">
        <v>2072</v>
      </c>
      <c r="D635" s="83" t="s">
        <v>2073</v>
      </c>
      <c r="E635" s="38" t="s">
        <v>467</v>
      </c>
      <c r="F635" s="38">
        <v>23</v>
      </c>
      <c r="G635" s="38" t="s">
        <v>336</v>
      </c>
      <c r="H635" s="38" t="s">
        <v>492</v>
      </c>
      <c r="Q635" t="s">
        <v>467</v>
      </c>
      <c r="R635">
        <f t="shared" si="10"/>
        <v>23</v>
      </c>
    </row>
    <row r="636" spans="1:18">
      <c r="A636" s="121">
        <v>635</v>
      </c>
      <c r="B636" s="17" t="s">
        <v>1238</v>
      </c>
      <c r="C636" s="38" t="s">
        <v>4996</v>
      </c>
      <c r="D636" s="83" t="s">
        <v>5478</v>
      </c>
      <c r="E636" s="38" t="s">
        <v>467</v>
      </c>
      <c r="F636" s="38">
        <v>23</v>
      </c>
      <c r="G636" s="38" t="s">
        <v>336</v>
      </c>
      <c r="H636" s="38" t="s">
        <v>3260</v>
      </c>
      <c r="Q636" t="s">
        <v>467</v>
      </c>
      <c r="R636">
        <f t="shared" si="10"/>
        <v>23</v>
      </c>
    </row>
    <row r="637" spans="1:18">
      <c r="A637" s="121">
        <v>636</v>
      </c>
      <c r="B637" s="17" t="s">
        <v>1239</v>
      </c>
      <c r="C637" s="38" t="s">
        <v>3888</v>
      </c>
      <c r="D637" s="83" t="s">
        <v>3889</v>
      </c>
      <c r="E637" s="38" t="s">
        <v>467</v>
      </c>
      <c r="F637" s="38">
        <v>23</v>
      </c>
      <c r="G637" s="38" t="s">
        <v>336</v>
      </c>
      <c r="H637" s="38" t="s">
        <v>3175</v>
      </c>
      <c r="Q637" t="s">
        <v>467</v>
      </c>
      <c r="R637">
        <f t="shared" si="10"/>
        <v>23</v>
      </c>
    </row>
    <row r="638" spans="1:18">
      <c r="A638" s="121">
        <v>637</v>
      </c>
      <c r="B638" s="17" t="s">
        <v>1240</v>
      </c>
      <c r="C638" s="38" t="s">
        <v>1141</v>
      </c>
      <c r="D638" s="83" t="s">
        <v>1142</v>
      </c>
      <c r="E638" s="38" t="s">
        <v>467</v>
      </c>
      <c r="F638" s="38">
        <v>23</v>
      </c>
      <c r="G638" s="38" t="s">
        <v>339</v>
      </c>
      <c r="H638" s="38" t="s">
        <v>3259</v>
      </c>
      <c r="Q638" t="s">
        <v>467</v>
      </c>
      <c r="R638">
        <f t="shared" si="10"/>
        <v>23</v>
      </c>
    </row>
    <row r="639" spans="1:18">
      <c r="A639" s="121">
        <v>638</v>
      </c>
      <c r="B639" s="17" t="s">
        <v>1241</v>
      </c>
      <c r="C639" s="38" t="s">
        <v>3183</v>
      </c>
      <c r="D639" s="83" t="s">
        <v>3184</v>
      </c>
      <c r="E639" s="38" t="s">
        <v>467</v>
      </c>
      <c r="F639" s="38">
        <v>23</v>
      </c>
      <c r="G639" s="38" t="s">
        <v>339</v>
      </c>
      <c r="H639" s="38" t="s">
        <v>3174</v>
      </c>
      <c r="Q639" t="s">
        <v>467</v>
      </c>
      <c r="R639">
        <f t="shared" si="10"/>
        <v>23</v>
      </c>
    </row>
    <row r="640" spans="1:18">
      <c r="A640" s="121">
        <v>639</v>
      </c>
      <c r="B640" s="17" t="s">
        <v>1242</v>
      </c>
      <c r="C640" s="38" t="s">
        <v>4691</v>
      </c>
      <c r="D640" s="83" t="s">
        <v>4692</v>
      </c>
      <c r="E640" s="38" t="s">
        <v>467</v>
      </c>
      <c r="F640" s="38">
        <v>23</v>
      </c>
      <c r="G640" s="38" t="s">
        <v>339</v>
      </c>
      <c r="H640" s="38" t="s">
        <v>3260</v>
      </c>
      <c r="Q640" t="s">
        <v>467</v>
      </c>
      <c r="R640">
        <f t="shared" si="10"/>
        <v>23</v>
      </c>
    </row>
    <row r="641" spans="1:18">
      <c r="A641" s="121">
        <v>640</v>
      </c>
      <c r="B641" s="17" t="s">
        <v>1243</v>
      </c>
      <c r="C641" s="38" t="s">
        <v>4687</v>
      </c>
      <c r="D641" s="83" t="s">
        <v>4688</v>
      </c>
      <c r="E641" s="38" t="s">
        <v>467</v>
      </c>
      <c r="F641" s="38">
        <v>23</v>
      </c>
      <c r="G641" s="38" t="s">
        <v>339</v>
      </c>
      <c r="H641" s="38" t="s">
        <v>3260</v>
      </c>
      <c r="Q641" t="s">
        <v>467</v>
      </c>
      <c r="R641">
        <f t="shared" si="10"/>
        <v>23</v>
      </c>
    </row>
    <row r="642" spans="1:18">
      <c r="A642" s="121">
        <v>641</v>
      </c>
      <c r="B642" s="17" t="s">
        <v>1244</v>
      </c>
      <c r="C642" s="38" t="s">
        <v>4256</v>
      </c>
      <c r="D642" s="83" t="s">
        <v>4257</v>
      </c>
      <c r="E642" s="38" t="s">
        <v>497</v>
      </c>
      <c r="F642" s="38">
        <v>24</v>
      </c>
      <c r="G642" s="38" t="s">
        <v>301</v>
      </c>
      <c r="H642" s="38" t="s">
        <v>3261</v>
      </c>
      <c r="Q642" t="s">
        <v>497</v>
      </c>
      <c r="R642">
        <f t="shared" si="10"/>
        <v>24</v>
      </c>
    </row>
    <row r="643" spans="1:18">
      <c r="A643" s="121">
        <v>642</v>
      </c>
      <c r="B643" s="17" t="s">
        <v>1245</v>
      </c>
      <c r="C643" s="38" t="s">
        <v>4997</v>
      </c>
      <c r="D643" s="83" t="s">
        <v>5479</v>
      </c>
      <c r="E643" s="38" t="s">
        <v>497</v>
      </c>
      <c r="F643" s="38">
        <v>24</v>
      </c>
      <c r="G643" s="38" t="s">
        <v>301</v>
      </c>
      <c r="H643" s="38" t="s">
        <v>3174</v>
      </c>
      <c r="Q643" t="s">
        <v>497</v>
      </c>
      <c r="R643">
        <f t="shared" si="10"/>
        <v>24</v>
      </c>
    </row>
    <row r="644" spans="1:18">
      <c r="A644" s="121">
        <v>643</v>
      </c>
      <c r="B644" s="17" t="s">
        <v>1246</v>
      </c>
      <c r="C644" s="38" t="s">
        <v>2951</v>
      </c>
      <c r="D644" s="83" t="s">
        <v>2952</v>
      </c>
      <c r="E644" s="38" t="s">
        <v>467</v>
      </c>
      <c r="F644" s="38">
        <v>23</v>
      </c>
      <c r="G644" s="38" t="s">
        <v>344</v>
      </c>
      <c r="H644" s="38" t="s">
        <v>3174</v>
      </c>
      <c r="Q644" t="s">
        <v>467</v>
      </c>
      <c r="R644">
        <f t="shared" si="10"/>
        <v>23</v>
      </c>
    </row>
    <row r="645" spans="1:18">
      <c r="A645" s="121">
        <v>644</v>
      </c>
      <c r="B645" s="17" t="s">
        <v>1247</v>
      </c>
      <c r="C645" s="38" t="s">
        <v>4998</v>
      </c>
      <c r="D645" s="83" t="s">
        <v>1704</v>
      </c>
      <c r="E645" s="38" t="s">
        <v>467</v>
      </c>
      <c r="F645" s="38">
        <v>23</v>
      </c>
      <c r="G645" s="38" t="s">
        <v>344</v>
      </c>
      <c r="H645" s="38" t="s">
        <v>3174</v>
      </c>
      <c r="Q645" t="s">
        <v>467</v>
      </c>
      <c r="R645">
        <f t="shared" si="10"/>
        <v>23</v>
      </c>
    </row>
    <row r="646" spans="1:18">
      <c r="A646" s="121">
        <v>645</v>
      </c>
      <c r="B646" s="17" t="s">
        <v>1248</v>
      </c>
      <c r="C646" s="38" t="s">
        <v>4999</v>
      </c>
      <c r="D646" s="83" t="s">
        <v>3059</v>
      </c>
      <c r="E646" s="38" t="s">
        <v>528</v>
      </c>
      <c r="F646" s="38">
        <v>21</v>
      </c>
      <c r="G646" s="38" t="s">
        <v>344</v>
      </c>
      <c r="H646" s="38" t="s">
        <v>3174</v>
      </c>
      <c r="Q646" t="s">
        <v>528</v>
      </c>
      <c r="R646">
        <f t="shared" si="10"/>
        <v>21</v>
      </c>
    </row>
    <row r="647" spans="1:18">
      <c r="A647" s="121">
        <v>646</v>
      </c>
      <c r="B647" s="17" t="s">
        <v>1249</v>
      </c>
      <c r="C647" s="38" t="s">
        <v>3060</v>
      </c>
      <c r="D647" s="83" t="s">
        <v>3061</v>
      </c>
      <c r="E647" s="38" t="s">
        <v>467</v>
      </c>
      <c r="F647" s="38">
        <v>23</v>
      </c>
      <c r="G647" s="38" t="s">
        <v>344</v>
      </c>
      <c r="H647" s="38" t="s">
        <v>3174</v>
      </c>
      <c r="Q647" t="s">
        <v>467</v>
      </c>
      <c r="R647">
        <f t="shared" si="10"/>
        <v>23</v>
      </c>
    </row>
    <row r="648" spans="1:18">
      <c r="A648" s="121">
        <v>647</v>
      </c>
      <c r="B648" s="17" t="s">
        <v>1250</v>
      </c>
      <c r="C648" s="38" t="s">
        <v>3062</v>
      </c>
      <c r="D648" s="83" t="s">
        <v>3063</v>
      </c>
      <c r="E648" s="38" t="s">
        <v>467</v>
      </c>
      <c r="F648" s="38">
        <v>23</v>
      </c>
      <c r="G648" s="38" t="s">
        <v>344</v>
      </c>
      <c r="H648" s="38" t="s">
        <v>3174</v>
      </c>
      <c r="Q648" t="s">
        <v>467</v>
      </c>
      <c r="R648">
        <f t="shared" si="10"/>
        <v>23</v>
      </c>
    </row>
    <row r="649" spans="1:18">
      <c r="A649" s="121">
        <v>648</v>
      </c>
      <c r="B649" s="17" t="s">
        <v>1251</v>
      </c>
      <c r="C649" s="38" t="s">
        <v>3064</v>
      </c>
      <c r="D649" s="83" t="s">
        <v>3065</v>
      </c>
      <c r="E649" s="38" t="s">
        <v>519</v>
      </c>
      <c r="F649" s="38">
        <v>17</v>
      </c>
      <c r="G649" s="38" t="s">
        <v>344</v>
      </c>
      <c r="H649" s="38" t="s">
        <v>3174</v>
      </c>
      <c r="Q649" t="s">
        <v>519</v>
      </c>
      <c r="R649">
        <f t="shared" si="10"/>
        <v>17</v>
      </c>
    </row>
    <row r="650" spans="1:18">
      <c r="A650" s="121">
        <v>649</v>
      </c>
      <c r="B650" s="17" t="s">
        <v>1252</v>
      </c>
      <c r="C650" s="38" t="s">
        <v>5000</v>
      </c>
      <c r="D650" s="83" t="s">
        <v>3821</v>
      </c>
      <c r="E650" s="38" t="s">
        <v>571</v>
      </c>
      <c r="F650" s="38">
        <v>20</v>
      </c>
      <c r="G650" s="38" t="s">
        <v>344</v>
      </c>
      <c r="H650" s="38" t="s">
        <v>3175</v>
      </c>
      <c r="Q650" t="s">
        <v>571</v>
      </c>
      <c r="R650">
        <f t="shared" ref="R650:R713" si="11">IF(Q650&gt;0,VLOOKUP(Q650,$N$2:$O$48,2,0),"")</f>
        <v>20</v>
      </c>
    </row>
    <row r="651" spans="1:18">
      <c r="A651" s="121">
        <v>650</v>
      </c>
      <c r="B651" s="17" t="s">
        <v>1253</v>
      </c>
      <c r="C651" s="221" t="s">
        <v>5001</v>
      </c>
      <c r="D651" s="83" t="s">
        <v>5480</v>
      </c>
      <c r="E651" s="38" t="s">
        <v>467</v>
      </c>
      <c r="F651" s="38">
        <v>23</v>
      </c>
      <c r="G651" s="38" t="s">
        <v>344</v>
      </c>
      <c r="H651" s="38" t="s">
        <v>3175</v>
      </c>
      <c r="Q651" t="s">
        <v>467</v>
      </c>
      <c r="R651">
        <f t="shared" si="11"/>
        <v>23</v>
      </c>
    </row>
    <row r="652" spans="1:18">
      <c r="A652" s="121">
        <v>651</v>
      </c>
      <c r="B652" s="17" t="s">
        <v>1254</v>
      </c>
      <c r="C652" s="221" t="s">
        <v>5002</v>
      </c>
      <c r="D652" s="83" t="s">
        <v>5481</v>
      </c>
      <c r="E652" s="38" t="s">
        <v>467</v>
      </c>
      <c r="F652" s="38">
        <v>23</v>
      </c>
      <c r="G652" s="38" t="s">
        <v>344</v>
      </c>
      <c r="H652" s="38" t="s">
        <v>3175</v>
      </c>
      <c r="Q652" t="s">
        <v>467</v>
      </c>
      <c r="R652">
        <f t="shared" si="11"/>
        <v>23</v>
      </c>
    </row>
    <row r="653" spans="1:18">
      <c r="A653" s="121">
        <v>652</v>
      </c>
      <c r="B653" s="17" t="s">
        <v>1255</v>
      </c>
      <c r="C653" s="221" t="s">
        <v>3822</v>
      </c>
      <c r="D653" s="83" t="s">
        <v>5482</v>
      </c>
      <c r="E653" s="38" t="s">
        <v>467</v>
      </c>
      <c r="F653" s="38">
        <v>23</v>
      </c>
      <c r="G653" s="38" t="s">
        <v>344</v>
      </c>
      <c r="H653" s="38" t="s">
        <v>3175</v>
      </c>
      <c r="Q653" t="s">
        <v>467</v>
      </c>
      <c r="R653">
        <f t="shared" si="11"/>
        <v>23</v>
      </c>
    </row>
    <row r="654" spans="1:18">
      <c r="A654" s="121">
        <v>653</v>
      </c>
      <c r="B654" s="17" t="s">
        <v>1256</v>
      </c>
      <c r="C654" s="221" t="s">
        <v>3879</v>
      </c>
      <c r="D654" s="83" t="s">
        <v>5483</v>
      </c>
      <c r="E654" s="38" t="s">
        <v>467</v>
      </c>
      <c r="F654" s="38">
        <v>23</v>
      </c>
      <c r="G654" s="38" t="s">
        <v>344</v>
      </c>
      <c r="H654" s="38" t="s">
        <v>3175</v>
      </c>
      <c r="Q654" t="s">
        <v>467</v>
      </c>
      <c r="R654">
        <f t="shared" si="11"/>
        <v>23</v>
      </c>
    </row>
    <row r="655" spans="1:18">
      <c r="A655" s="121">
        <v>654</v>
      </c>
      <c r="B655" s="17" t="s">
        <v>1257</v>
      </c>
      <c r="C655" s="221" t="s">
        <v>3877</v>
      </c>
      <c r="D655" s="83" t="s">
        <v>3878</v>
      </c>
      <c r="E655" s="38" t="s">
        <v>467</v>
      </c>
      <c r="F655" s="38">
        <v>23</v>
      </c>
      <c r="G655" s="38" t="s">
        <v>344</v>
      </c>
      <c r="H655" s="38" t="s">
        <v>3175</v>
      </c>
      <c r="Q655" t="s">
        <v>467</v>
      </c>
      <c r="R655">
        <f t="shared" si="11"/>
        <v>23</v>
      </c>
    </row>
    <row r="656" spans="1:18">
      <c r="A656" s="121">
        <v>655</v>
      </c>
      <c r="B656" s="17" t="s">
        <v>1258</v>
      </c>
      <c r="C656" s="221" t="s">
        <v>3823</v>
      </c>
      <c r="D656" s="83" t="s">
        <v>3824</v>
      </c>
      <c r="E656" s="38" t="s">
        <v>467</v>
      </c>
      <c r="F656" s="38">
        <v>23</v>
      </c>
      <c r="G656" s="38" t="s">
        <v>344</v>
      </c>
      <c r="H656" s="38" t="s">
        <v>3175</v>
      </c>
      <c r="Q656" t="s">
        <v>467</v>
      </c>
      <c r="R656">
        <f t="shared" si="11"/>
        <v>23</v>
      </c>
    </row>
    <row r="657" spans="1:18">
      <c r="A657" s="121">
        <v>656</v>
      </c>
      <c r="B657" s="17" t="s">
        <v>1259</v>
      </c>
      <c r="C657" s="221" t="s">
        <v>4164</v>
      </c>
      <c r="D657" s="83" t="s">
        <v>4165</v>
      </c>
      <c r="E657" s="38" t="s">
        <v>467</v>
      </c>
      <c r="F657" s="38">
        <v>23</v>
      </c>
      <c r="G657" s="38" t="s">
        <v>344</v>
      </c>
      <c r="H657" s="38" t="s">
        <v>3175</v>
      </c>
      <c r="Q657" t="s">
        <v>467</v>
      </c>
      <c r="R657">
        <f t="shared" si="11"/>
        <v>23</v>
      </c>
    </row>
    <row r="658" spans="1:18">
      <c r="A658" s="121">
        <v>657</v>
      </c>
      <c r="B658" s="17" t="s">
        <v>1260</v>
      </c>
      <c r="C658" s="221" t="s">
        <v>5003</v>
      </c>
      <c r="D658" s="83" t="s">
        <v>3825</v>
      </c>
      <c r="E658" s="38" t="s">
        <v>600</v>
      </c>
      <c r="F658" s="38">
        <v>15</v>
      </c>
      <c r="G658" s="38" t="s">
        <v>344</v>
      </c>
      <c r="H658" s="38" t="s">
        <v>3175</v>
      </c>
      <c r="Q658" t="s">
        <v>600</v>
      </c>
      <c r="R658">
        <f t="shared" si="11"/>
        <v>15</v>
      </c>
    </row>
    <row r="659" spans="1:18">
      <c r="A659" s="121">
        <v>658</v>
      </c>
      <c r="B659" s="17" t="s">
        <v>1261</v>
      </c>
      <c r="C659" s="221" t="s">
        <v>5004</v>
      </c>
      <c r="D659" s="83" t="s">
        <v>5484</v>
      </c>
      <c r="E659" s="38" t="s">
        <v>467</v>
      </c>
      <c r="F659" s="38">
        <v>23</v>
      </c>
      <c r="G659" s="38" t="s">
        <v>344</v>
      </c>
      <c r="H659" s="38" t="s">
        <v>3260</v>
      </c>
      <c r="Q659" t="s">
        <v>467</v>
      </c>
      <c r="R659">
        <f t="shared" si="11"/>
        <v>23</v>
      </c>
    </row>
    <row r="660" spans="1:18">
      <c r="A660" s="121">
        <v>659</v>
      </c>
      <c r="B660" s="17" t="s">
        <v>1262</v>
      </c>
      <c r="C660" s="221" t="s">
        <v>5005</v>
      </c>
      <c r="D660" s="83" t="s">
        <v>4166</v>
      </c>
      <c r="E660" s="38" t="s">
        <v>467</v>
      </c>
      <c r="F660" s="38">
        <v>23</v>
      </c>
      <c r="G660" s="38" t="s">
        <v>344</v>
      </c>
      <c r="H660" s="38" t="s">
        <v>3260</v>
      </c>
      <c r="Q660" t="s">
        <v>467</v>
      </c>
      <c r="R660">
        <f t="shared" si="11"/>
        <v>23</v>
      </c>
    </row>
    <row r="661" spans="1:18">
      <c r="A661" s="121">
        <v>660</v>
      </c>
      <c r="B661" s="17" t="s">
        <v>1263</v>
      </c>
      <c r="C661" s="221" t="s">
        <v>5006</v>
      </c>
      <c r="D661" s="83" t="s">
        <v>4167</v>
      </c>
      <c r="E661" s="38" t="s">
        <v>467</v>
      </c>
      <c r="F661" s="38">
        <v>23</v>
      </c>
      <c r="G661" s="38" t="s">
        <v>344</v>
      </c>
      <c r="H661" s="38" t="s">
        <v>3260</v>
      </c>
      <c r="Q661" t="s">
        <v>467</v>
      </c>
      <c r="R661">
        <f t="shared" si="11"/>
        <v>23</v>
      </c>
    </row>
    <row r="662" spans="1:18">
      <c r="A662" s="121">
        <v>661</v>
      </c>
      <c r="B662" s="17" t="s">
        <v>1264</v>
      </c>
      <c r="C662" s="221" t="s">
        <v>5007</v>
      </c>
      <c r="D662" s="83" t="s">
        <v>4168</v>
      </c>
      <c r="E662" s="38" t="s">
        <v>467</v>
      </c>
      <c r="F662" s="38">
        <v>23</v>
      </c>
      <c r="G662" s="38" t="s">
        <v>344</v>
      </c>
      <c r="H662" s="38" t="s">
        <v>3260</v>
      </c>
      <c r="Q662" t="s">
        <v>467</v>
      </c>
      <c r="R662">
        <f t="shared" si="11"/>
        <v>23</v>
      </c>
    </row>
    <row r="663" spans="1:18">
      <c r="A663" s="121">
        <v>662</v>
      </c>
      <c r="B663" s="17" t="s">
        <v>1265</v>
      </c>
      <c r="C663" s="221" t="s">
        <v>5008</v>
      </c>
      <c r="D663" s="83" t="s">
        <v>5485</v>
      </c>
      <c r="E663" s="38" t="s">
        <v>467</v>
      </c>
      <c r="F663" s="38">
        <v>23</v>
      </c>
      <c r="G663" s="38" t="s">
        <v>344</v>
      </c>
      <c r="H663" s="38" t="s">
        <v>3260</v>
      </c>
      <c r="Q663" t="s">
        <v>467</v>
      </c>
      <c r="R663">
        <f t="shared" si="11"/>
        <v>23</v>
      </c>
    </row>
    <row r="664" spans="1:18">
      <c r="A664" s="121">
        <v>663</v>
      </c>
      <c r="B664" s="17" t="s">
        <v>1266</v>
      </c>
      <c r="C664" s="221" t="s">
        <v>4729</v>
      </c>
      <c r="D664" s="83" t="s">
        <v>4730</v>
      </c>
      <c r="E664" s="38" t="s">
        <v>467</v>
      </c>
      <c r="F664" s="38">
        <v>23</v>
      </c>
      <c r="G664" s="38" t="s">
        <v>344</v>
      </c>
      <c r="H664" s="38" t="s">
        <v>3260</v>
      </c>
      <c r="Q664" t="s">
        <v>467</v>
      </c>
      <c r="R664">
        <f t="shared" si="11"/>
        <v>23</v>
      </c>
    </row>
    <row r="665" spans="1:18">
      <c r="A665" s="121">
        <v>664</v>
      </c>
      <c r="B665" s="17" t="s">
        <v>1267</v>
      </c>
      <c r="C665" s="221" t="s">
        <v>4731</v>
      </c>
      <c r="D665" s="83" t="s">
        <v>4732</v>
      </c>
      <c r="E665" s="38" t="s">
        <v>467</v>
      </c>
      <c r="F665" s="38">
        <v>23</v>
      </c>
      <c r="G665" s="38" t="s">
        <v>344</v>
      </c>
      <c r="H665" s="38" t="s">
        <v>3260</v>
      </c>
      <c r="Q665" t="s">
        <v>467</v>
      </c>
      <c r="R665">
        <f t="shared" si="11"/>
        <v>23</v>
      </c>
    </row>
    <row r="666" spans="1:18">
      <c r="A666" s="121">
        <v>665</v>
      </c>
      <c r="B666" s="17" t="s">
        <v>1268</v>
      </c>
      <c r="C666" s="221" t="s">
        <v>4733</v>
      </c>
      <c r="D666" s="83" t="s">
        <v>4734</v>
      </c>
      <c r="E666" s="38" t="s">
        <v>467</v>
      </c>
      <c r="F666" s="38">
        <v>23</v>
      </c>
      <c r="G666" s="38" t="s">
        <v>344</v>
      </c>
      <c r="H666" s="38" t="s">
        <v>3260</v>
      </c>
      <c r="Q666" t="s">
        <v>467</v>
      </c>
      <c r="R666">
        <f t="shared" si="11"/>
        <v>23</v>
      </c>
    </row>
    <row r="667" spans="1:18">
      <c r="A667" s="121">
        <v>666</v>
      </c>
      <c r="B667" s="17" t="s">
        <v>1269</v>
      </c>
      <c r="C667" s="221" t="s">
        <v>4735</v>
      </c>
      <c r="D667" s="83" t="s">
        <v>1670</v>
      </c>
      <c r="E667" s="38" t="s">
        <v>467</v>
      </c>
      <c r="F667" s="38">
        <v>23</v>
      </c>
      <c r="G667" s="38" t="s">
        <v>344</v>
      </c>
      <c r="H667" s="38" t="s">
        <v>3260</v>
      </c>
      <c r="Q667" t="s">
        <v>467</v>
      </c>
      <c r="R667">
        <f t="shared" si="11"/>
        <v>23</v>
      </c>
    </row>
    <row r="668" spans="1:18">
      <c r="A668" s="121">
        <v>667</v>
      </c>
      <c r="B668" s="17" t="s">
        <v>1270</v>
      </c>
      <c r="C668" s="221" t="s">
        <v>4736</v>
      </c>
      <c r="D668" s="83" t="s">
        <v>4737</v>
      </c>
      <c r="E668" s="38" t="s">
        <v>467</v>
      </c>
      <c r="F668" s="38">
        <v>23</v>
      </c>
      <c r="G668" s="38" t="s">
        <v>344</v>
      </c>
      <c r="H668" s="38" t="s">
        <v>3260</v>
      </c>
      <c r="Q668" t="s">
        <v>467</v>
      </c>
      <c r="R668">
        <f t="shared" si="11"/>
        <v>23</v>
      </c>
    </row>
    <row r="669" spans="1:18">
      <c r="A669" s="121">
        <v>668</v>
      </c>
      <c r="B669" s="17" t="s">
        <v>1271</v>
      </c>
      <c r="C669" s="221" t="s">
        <v>5009</v>
      </c>
      <c r="D669" s="83" t="s">
        <v>5486</v>
      </c>
      <c r="E669" s="38" t="s">
        <v>467</v>
      </c>
      <c r="F669" s="38">
        <v>23</v>
      </c>
      <c r="G669" s="38" t="s">
        <v>344</v>
      </c>
      <c r="H669" s="38" t="s">
        <v>3260</v>
      </c>
      <c r="Q669" t="s">
        <v>467</v>
      </c>
      <c r="R669">
        <f t="shared" si="11"/>
        <v>23</v>
      </c>
    </row>
    <row r="670" spans="1:18">
      <c r="A670" s="121">
        <v>669</v>
      </c>
      <c r="B670" s="17" t="s">
        <v>1272</v>
      </c>
      <c r="C670" s="221" t="s">
        <v>5010</v>
      </c>
      <c r="D670" s="83" t="s">
        <v>5487</v>
      </c>
      <c r="E670" s="38" t="s">
        <v>467</v>
      </c>
      <c r="F670" s="38">
        <v>23</v>
      </c>
      <c r="G670" s="38" t="s">
        <v>344</v>
      </c>
      <c r="H670" s="38" t="s">
        <v>3169</v>
      </c>
      <c r="Q670" t="s">
        <v>467</v>
      </c>
      <c r="R670">
        <f t="shared" si="11"/>
        <v>23</v>
      </c>
    </row>
    <row r="671" spans="1:18">
      <c r="A671" s="121">
        <v>670</v>
      </c>
      <c r="B671" s="17" t="s">
        <v>1273</v>
      </c>
      <c r="C671" s="221" t="s">
        <v>5011</v>
      </c>
      <c r="D671" s="83" t="s">
        <v>5599</v>
      </c>
      <c r="E671" s="38" t="s">
        <v>528</v>
      </c>
      <c r="F671" s="38">
        <v>21</v>
      </c>
      <c r="G671" s="38" t="s">
        <v>306</v>
      </c>
      <c r="H671" s="38" t="s">
        <v>3169</v>
      </c>
      <c r="Q671" t="s">
        <v>528</v>
      </c>
      <c r="R671">
        <f t="shared" si="11"/>
        <v>21</v>
      </c>
    </row>
    <row r="672" spans="1:18">
      <c r="A672" s="121">
        <v>671</v>
      </c>
      <c r="B672" s="17" t="s">
        <v>1274</v>
      </c>
      <c r="C672" s="221" t="s">
        <v>5012</v>
      </c>
      <c r="D672" s="83" t="s">
        <v>5600</v>
      </c>
      <c r="E672" s="38" t="s">
        <v>528</v>
      </c>
      <c r="F672" s="38">
        <v>21</v>
      </c>
      <c r="G672" s="38" t="s">
        <v>306</v>
      </c>
      <c r="H672" s="38" t="s">
        <v>3169</v>
      </c>
      <c r="Q672" t="s">
        <v>528</v>
      </c>
      <c r="R672">
        <f t="shared" si="11"/>
        <v>21</v>
      </c>
    </row>
    <row r="673" spans="1:18">
      <c r="A673" s="121">
        <v>672</v>
      </c>
      <c r="B673" s="17" t="s">
        <v>1275</v>
      </c>
      <c r="C673" s="221" t="s">
        <v>5013</v>
      </c>
      <c r="D673" s="83" t="s">
        <v>5601</v>
      </c>
      <c r="E673" s="38" t="s">
        <v>573</v>
      </c>
      <c r="F673" s="38">
        <v>18</v>
      </c>
      <c r="G673" s="38" t="s">
        <v>306</v>
      </c>
      <c r="H673" s="38" t="s">
        <v>3169</v>
      </c>
      <c r="Q673" t="s">
        <v>573</v>
      </c>
      <c r="R673">
        <f t="shared" si="11"/>
        <v>18</v>
      </c>
    </row>
    <row r="674" spans="1:18">
      <c r="A674" s="121">
        <v>673</v>
      </c>
      <c r="B674" s="17" t="s">
        <v>1276</v>
      </c>
      <c r="C674" s="221" t="s">
        <v>5014</v>
      </c>
      <c r="D674" s="83" t="s">
        <v>5602</v>
      </c>
      <c r="E674" s="38" t="s">
        <v>723</v>
      </c>
      <c r="F674" s="38">
        <v>26</v>
      </c>
      <c r="G674" s="38" t="s">
        <v>306</v>
      </c>
      <c r="H674" s="38" t="s">
        <v>3169</v>
      </c>
      <c r="Q674" t="s">
        <v>723</v>
      </c>
      <c r="R674">
        <f t="shared" si="11"/>
        <v>26</v>
      </c>
    </row>
    <row r="675" spans="1:18">
      <c r="A675" s="121">
        <v>674</v>
      </c>
      <c r="B675" s="17" t="s">
        <v>1277</v>
      </c>
      <c r="C675" s="221" t="s">
        <v>5015</v>
      </c>
      <c r="D675" s="83" t="s">
        <v>5603</v>
      </c>
      <c r="E675" s="38" t="s">
        <v>657</v>
      </c>
      <c r="F675" s="38">
        <v>28</v>
      </c>
      <c r="G675" s="38" t="s">
        <v>306</v>
      </c>
      <c r="H675" s="38" t="s">
        <v>3169</v>
      </c>
      <c r="Q675" t="s">
        <v>657</v>
      </c>
      <c r="R675">
        <f t="shared" si="11"/>
        <v>28</v>
      </c>
    </row>
    <row r="676" spans="1:18">
      <c r="A676" s="121">
        <v>675</v>
      </c>
      <c r="B676" s="17" t="s">
        <v>1278</v>
      </c>
      <c r="C676" s="221" t="s">
        <v>5016</v>
      </c>
      <c r="D676" s="83" t="s">
        <v>5604</v>
      </c>
      <c r="E676" s="38" t="s">
        <v>725</v>
      </c>
      <c r="F676" s="38">
        <v>30</v>
      </c>
      <c r="G676" s="38" t="s">
        <v>306</v>
      </c>
      <c r="H676" s="38" t="s">
        <v>3169</v>
      </c>
      <c r="Q676" t="s">
        <v>725</v>
      </c>
      <c r="R676">
        <f t="shared" si="11"/>
        <v>30</v>
      </c>
    </row>
    <row r="677" spans="1:18">
      <c r="A677" s="121">
        <v>676</v>
      </c>
      <c r="B677" s="17" t="s">
        <v>1279</v>
      </c>
      <c r="C677" s="221" t="s">
        <v>5017</v>
      </c>
      <c r="D677" s="83" t="s">
        <v>5605</v>
      </c>
      <c r="E677" s="38" t="s">
        <v>467</v>
      </c>
      <c r="F677" s="38">
        <v>23</v>
      </c>
      <c r="G677" s="38" t="s">
        <v>306</v>
      </c>
      <c r="H677" s="38" t="s">
        <v>3169</v>
      </c>
      <c r="Q677" t="s">
        <v>467</v>
      </c>
      <c r="R677">
        <f t="shared" si="11"/>
        <v>23</v>
      </c>
    </row>
    <row r="678" spans="1:18">
      <c r="A678" s="121">
        <v>677</v>
      </c>
      <c r="B678" s="17" t="s">
        <v>1280</v>
      </c>
      <c r="C678" s="221" t="s">
        <v>5018</v>
      </c>
      <c r="D678" s="83" t="s">
        <v>5606</v>
      </c>
      <c r="E678" s="38" t="s">
        <v>528</v>
      </c>
      <c r="F678" s="38">
        <v>21</v>
      </c>
      <c r="G678" s="38" t="s">
        <v>306</v>
      </c>
      <c r="H678" s="38" t="s">
        <v>3169</v>
      </c>
      <c r="Q678" t="s">
        <v>528</v>
      </c>
      <c r="R678">
        <f t="shared" si="11"/>
        <v>21</v>
      </c>
    </row>
    <row r="679" spans="1:18">
      <c r="A679" s="121">
        <v>678</v>
      </c>
      <c r="B679" s="17" t="s">
        <v>1281</v>
      </c>
      <c r="C679" s="221" t="s">
        <v>3006</v>
      </c>
      <c r="D679" s="83" t="s">
        <v>3007</v>
      </c>
      <c r="E679" s="38" t="s">
        <v>510</v>
      </c>
      <c r="F679" s="38">
        <v>22</v>
      </c>
      <c r="G679" s="38" t="s">
        <v>292</v>
      </c>
      <c r="H679" s="38" t="s">
        <v>3174</v>
      </c>
      <c r="Q679" t="s">
        <v>510</v>
      </c>
      <c r="R679">
        <f t="shared" si="11"/>
        <v>22</v>
      </c>
    </row>
    <row r="680" spans="1:18">
      <c r="A680" s="121">
        <v>679</v>
      </c>
      <c r="B680" s="17" t="s">
        <v>1282</v>
      </c>
      <c r="C680" s="221" t="s">
        <v>3861</v>
      </c>
      <c r="D680" s="83" t="s">
        <v>3862</v>
      </c>
      <c r="E680" s="38" t="s">
        <v>510</v>
      </c>
      <c r="F680" s="38">
        <v>22</v>
      </c>
      <c r="G680" s="38" t="s">
        <v>292</v>
      </c>
      <c r="H680" s="38" t="s">
        <v>3175</v>
      </c>
      <c r="Q680" t="s">
        <v>510</v>
      </c>
      <c r="R680">
        <f t="shared" si="11"/>
        <v>22</v>
      </c>
    </row>
    <row r="681" spans="1:18">
      <c r="A681" s="121">
        <v>680</v>
      </c>
      <c r="B681" s="17" t="s">
        <v>1283</v>
      </c>
      <c r="C681" s="221" t="s">
        <v>4638</v>
      </c>
      <c r="D681" s="83" t="s">
        <v>4639</v>
      </c>
      <c r="E681" s="38" t="s">
        <v>510</v>
      </c>
      <c r="F681" s="38">
        <v>22</v>
      </c>
      <c r="G681" s="38" t="s">
        <v>292</v>
      </c>
      <c r="H681" s="38" t="s">
        <v>3260</v>
      </c>
      <c r="Q681" t="s">
        <v>510</v>
      </c>
      <c r="R681">
        <f t="shared" si="11"/>
        <v>22</v>
      </c>
    </row>
    <row r="682" spans="1:18">
      <c r="A682" s="121">
        <v>681</v>
      </c>
      <c r="B682" s="17" t="s">
        <v>1284</v>
      </c>
      <c r="C682" s="221" t="s">
        <v>3002</v>
      </c>
      <c r="D682" s="83" t="s">
        <v>3003</v>
      </c>
      <c r="E682" s="38" t="s">
        <v>510</v>
      </c>
      <c r="F682" s="38">
        <v>22</v>
      </c>
      <c r="G682" s="38" t="s">
        <v>292</v>
      </c>
      <c r="H682" s="38" t="s">
        <v>3174</v>
      </c>
      <c r="Q682" t="s">
        <v>510</v>
      </c>
      <c r="R682">
        <f t="shared" si="11"/>
        <v>22</v>
      </c>
    </row>
    <row r="683" spans="1:18">
      <c r="A683" s="121">
        <v>682</v>
      </c>
      <c r="B683" s="17" t="s">
        <v>1285</v>
      </c>
      <c r="C683" s="221" t="s">
        <v>3181</v>
      </c>
      <c r="D683" s="83" t="s">
        <v>3182</v>
      </c>
      <c r="E683" s="38" t="s">
        <v>528</v>
      </c>
      <c r="F683" s="38">
        <v>21</v>
      </c>
      <c r="G683" s="38" t="s">
        <v>354</v>
      </c>
      <c r="H683" s="38" t="s">
        <v>3174</v>
      </c>
      <c r="Q683" t="s">
        <v>528</v>
      </c>
      <c r="R683">
        <f t="shared" si="11"/>
        <v>21</v>
      </c>
    </row>
    <row r="684" spans="1:18">
      <c r="A684" s="121">
        <v>683</v>
      </c>
      <c r="B684" s="17" t="s">
        <v>1286</v>
      </c>
      <c r="C684" s="221" t="s">
        <v>4169</v>
      </c>
      <c r="D684" s="83" t="s">
        <v>4170</v>
      </c>
      <c r="E684" s="38" t="s">
        <v>467</v>
      </c>
      <c r="F684" s="38">
        <v>23</v>
      </c>
      <c r="G684" s="38" t="s">
        <v>354</v>
      </c>
      <c r="H684" s="38" t="s">
        <v>3174</v>
      </c>
      <c r="Q684" t="s">
        <v>467</v>
      </c>
      <c r="R684">
        <f t="shared" si="11"/>
        <v>23</v>
      </c>
    </row>
    <row r="685" spans="1:18">
      <c r="A685" s="121">
        <v>684</v>
      </c>
      <c r="B685" s="17" t="s">
        <v>1287</v>
      </c>
      <c r="C685" s="221" t="s">
        <v>4714</v>
      </c>
      <c r="D685" s="83" t="s">
        <v>4715</v>
      </c>
      <c r="E685" s="38" t="s">
        <v>467</v>
      </c>
      <c r="F685" s="38">
        <v>23</v>
      </c>
      <c r="G685" s="38" t="s">
        <v>354</v>
      </c>
      <c r="H685" s="38" t="s">
        <v>3175</v>
      </c>
      <c r="Q685" t="s">
        <v>467</v>
      </c>
      <c r="R685">
        <f t="shared" si="11"/>
        <v>23</v>
      </c>
    </row>
    <row r="686" spans="1:18">
      <c r="A686" s="121">
        <v>685</v>
      </c>
      <c r="B686" s="17" t="s">
        <v>1288</v>
      </c>
      <c r="C686" s="221" t="s">
        <v>5019</v>
      </c>
      <c r="D686" s="83" t="s">
        <v>3679</v>
      </c>
      <c r="E686" s="38" t="s">
        <v>467</v>
      </c>
      <c r="F686" s="38">
        <v>23</v>
      </c>
      <c r="G686" s="38" t="s">
        <v>354</v>
      </c>
      <c r="H686" s="38" t="s">
        <v>3175</v>
      </c>
      <c r="Q686" t="s">
        <v>467</v>
      </c>
      <c r="R686">
        <f t="shared" si="11"/>
        <v>23</v>
      </c>
    </row>
    <row r="687" spans="1:18">
      <c r="A687" s="121">
        <v>686</v>
      </c>
      <c r="B687" s="17" t="s">
        <v>1289</v>
      </c>
      <c r="C687" s="221" t="s">
        <v>4171</v>
      </c>
      <c r="D687" s="83" t="s">
        <v>4172</v>
      </c>
      <c r="E687" s="38" t="s">
        <v>467</v>
      </c>
      <c r="F687" s="38">
        <v>23</v>
      </c>
      <c r="G687" s="38" t="s">
        <v>354</v>
      </c>
      <c r="H687" s="38" t="s">
        <v>3175</v>
      </c>
      <c r="Q687" t="s">
        <v>467</v>
      </c>
      <c r="R687">
        <f t="shared" si="11"/>
        <v>23</v>
      </c>
    </row>
    <row r="688" spans="1:18">
      <c r="A688" s="121">
        <v>687</v>
      </c>
      <c r="B688" s="17" t="s">
        <v>1290</v>
      </c>
      <c r="C688" s="221" t="s">
        <v>4576</v>
      </c>
      <c r="D688" s="83" t="s">
        <v>4577</v>
      </c>
      <c r="E688" s="38" t="s">
        <v>497</v>
      </c>
      <c r="F688" s="38">
        <v>24</v>
      </c>
      <c r="G688" s="38" t="s">
        <v>354</v>
      </c>
      <c r="H688" s="38" t="s">
        <v>3175</v>
      </c>
      <c r="Q688" t="s">
        <v>497</v>
      </c>
      <c r="R688">
        <f t="shared" si="11"/>
        <v>24</v>
      </c>
    </row>
    <row r="689" spans="1:18">
      <c r="A689" s="121">
        <v>688</v>
      </c>
      <c r="B689" s="17" t="s">
        <v>1291</v>
      </c>
      <c r="C689" s="221" t="s">
        <v>3817</v>
      </c>
      <c r="D689" s="83" t="s">
        <v>3818</v>
      </c>
      <c r="E689" s="38" t="s">
        <v>497</v>
      </c>
      <c r="F689" s="38">
        <v>24</v>
      </c>
      <c r="G689" s="38" t="s">
        <v>354</v>
      </c>
      <c r="H689" s="38" t="s">
        <v>3175</v>
      </c>
      <c r="Q689" t="s">
        <v>497</v>
      </c>
      <c r="R689">
        <f t="shared" si="11"/>
        <v>24</v>
      </c>
    </row>
    <row r="690" spans="1:18">
      <c r="A690" s="121">
        <v>689</v>
      </c>
      <c r="B690" s="17" t="s">
        <v>1292</v>
      </c>
      <c r="C690" s="221" t="s">
        <v>3981</v>
      </c>
      <c r="D690" s="83" t="s">
        <v>3982</v>
      </c>
      <c r="E690" s="38" t="s">
        <v>467</v>
      </c>
      <c r="F690" s="38">
        <v>23</v>
      </c>
      <c r="G690" s="38" t="s">
        <v>354</v>
      </c>
      <c r="H690" s="38" t="s">
        <v>5358</v>
      </c>
      <c r="Q690" t="s">
        <v>467</v>
      </c>
      <c r="R690">
        <f t="shared" si="11"/>
        <v>23</v>
      </c>
    </row>
    <row r="691" spans="1:18">
      <c r="A691" s="121">
        <v>690</v>
      </c>
      <c r="B691" s="17" t="s">
        <v>1293</v>
      </c>
      <c r="C691" s="221" t="s">
        <v>3819</v>
      </c>
      <c r="D691" s="83" t="s">
        <v>3820</v>
      </c>
      <c r="E691" s="38" t="s">
        <v>497</v>
      </c>
      <c r="F691" s="38">
        <v>24</v>
      </c>
      <c r="G691" s="38" t="s">
        <v>354</v>
      </c>
      <c r="H691" s="38" t="s">
        <v>5358</v>
      </c>
      <c r="Q691" t="s">
        <v>497</v>
      </c>
      <c r="R691">
        <f t="shared" si="11"/>
        <v>24</v>
      </c>
    </row>
    <row r="692" spans="1:18">
      <c r="A692" s="121">
        <v>691</v>
      </c>
      <c r="B692" s="17" t="s">
        <v>1294</v>
      </c>
      <c r="C692" s="221" t="s">
        <v>4173</v>
      </c>
      <c r="D692" s="83" t="s">
        <v>5607</v>
      </c>
      <c r="E692" s="38" t="s">
        <v>467</v>
      </c>
      <c r="F692" s="38">
        <v>23</v>
      </c>
      <c r="G692" s="38" t="s">
        <v>354</v>
      </c>
      <c r="H692" s="38" t="s">
        <v>5358</v>
      </c>
      <c r="Q692" t="s">
        <v>467</v>
      </c>
      <c r="R692">
        <f t="shared" si="11"/>
        <v>23</v>
      </c>
    </row>
    <row r="693" spans="1:18">
      <c r="A693" s="121">
        <v>692</v>
      </c>
      <c r="B693" s="17" t="s">
        <v>1295</v>
      </c>
      <c r="C693" s="221" t="s">
        <v>4570</v>
      </c>
      <c r="D693" s="83" t="s">
        <v>4571</v>
      </c>
      <c r="E693" s="38" t="s">
        <v>497</v>
      </c>
      <c r="F693" s="38">
        <v>24</v>
      </c>
      <c r="G693" s="38" t="s">
        <v>354</v>
      </c>
      <c r="H693" s="38" t="s">
        <v>3260</v>
      </c>
      <c r="Q693" t="s">
        <v>497</v>
      </c>
      <c r="R693">
        <f t="shared" si="11"/>
        <v>24</v>
      </c>
    </row>
    <row r="694" spans="1:18">
      <c r="A694" s="121">
        <v>693</v>
      </c>
      <c r="B694" s="17" t="s">
        <v>1296</v>
      </c>
      <c r="C694" s="221" t="s">
        <v>4568</v>
      </c>
      <c r="D694" s="83" t="s">
        <v>4569</v>
      </c>
      <c r="E694" s="38" t="s">
        <v>528</v>
      </c>
      <c r="F694" s="38">
        <v>21</v>
      </c>
      <c r="G694" s="38" t="s">
        <v>354</v>
      </c>
      <c r="H694" s="38" t="s">
        <v>5359</v>
      </c>
      <c r="Q694" t="s">
        <v>528</v>
      </c>
      <c r="R694">
        <f t="shared" si="11"/>
        <v>21</v>
      </c>
    </row>
    <row r="695" spans="1:18">
      <c r="A695" s="121">
        <v>694</v>
      </c>
      <c r="B695" s="17" t="s">
        <v>1297</v>
      </c>
      <c r="C695" s="221" t="s">
        <v>4174</v>
      </c>
      <c r="D695" s="83" t="s">
        <v>4175</v>
      </c>
      <c r="E695" s="38" t="s">
        <v>528</v>
      </c>
      <c r="F695" s="38">
        <v>21</v>
      </c>
      <c r="G695" s="38" t="s">
        <v>354</v>
      </c>
      <c r="H695" s="38" t="s">
        <v>5359</v>
      </c>
      <c r="Q695" t="s">
        <v>528</v>
      </c>
      <c r="R695">
        <f t="shared" si="11"/>
        <v>21</v>
      </c>
    </row>
    <row r="696" spans="1:18">
      <c r="A696" s="121">
        <v>695</v>
      </c>
      <c r="B696" s="17" t="s">
        <v>1298</v>
      </c>
      <c r="C696" s="221" t="s">
        <v>5020</v>
      </c>
      <c r="D696" s="83" t="s">
        <v>5608</v>
      </c>
      <c r="E696" s="38" t="s">
        <v>467</v>
      </c>
      <c r="F696" s="38">
        <v>23</v>
      </c>
      <c r="G696" s="38" t="s">
        <v>354</v>
      </c>
      <c r="H696" s="38" t="s">
        <v>5359</v>
      </c>
      <c r="Q696" t="s">
        <v>467</v>
      </c>
      <c r="R696">
        <f t="shared" si="11"/>
        <v>23</v>
      </c>
    </row>
    <row r="697" spans="1:18">
      <c r="A697" s="121">
        <v>696</v>
      </c>
      <c r="B697" s="17" t="s">
        <v>1299</v>
      </c>
      <c r="C697" s="221" t="s">
        <v>4566</v>
      </c>
      <c r="D697" s="83" t="s">
        <v>4567</v>
      </c>
      <c r="E697" s="38" t="s">
        <v>497</v>
      </c>
      <c r="F697" s="38">
        <v>24</v>
      </c>
      <c r="G697" s="38" t="s">
        <v>354</v>
      </c>
      <c r="H697" s="38" t="s">
        <v>5359</v>
      </c>
      <c r="Q697" t="s">
        <v>497</v>
      </c>
      <c r="R697">
        <f t="shared" si="11"/>
        <v>24</v>
      </c>
    </row>
    <row r="698" spans="1:18">
      <c r="A698" s="121">
        <v>697</v>
      </c>
      <c r="B698" s="17" t="s">
        <v>1300</v>
      </c>
      <c r="C698" s="221" t="s">
        <v>4785</v>
      </c>
      <c r="D698" s="83" t="s">
        <v>4786</v>
      </c>
      <c r="E698" s="38" t="s">
        <v>467</v>
      </c>
      <c r="F698" s="38">
        <v>23</v>
      </c>
      <c r="G698" s="38" t="s">
        <v>354</v>
      </c>
      <c r="H698" s="38" t="s">
        <v>5359</v>
      </c>
      <c r="Q698" t="s">
        <v>467</v>
      </c>
      <c r="R698">
        <f t="shared" si="11"/>
        <v>23</v>
      </c>
    </row>
    <row r="699" spans="1:18">
      <c r="A699" s="121">
        <v>698</v>
      </c>
      <c r="B699" s="17" t="s">
        <v>1301</v>
      </c>
      <c r="C699" s="221" t="s">
        <v>5021</v>
      </c>
      <c r="D699" s="83" t="s">
        <v>5609</v>
      </c>
      <c r="E699" s="38" t="s">
        <v>497</v>
      </c>
      <c r="F699" s="38">
        <v>24</v>
      </c>
      <c r="G699" s="38" t="s">
        <v>354</v>
      </c>
      <c r="H699" s="38" t="s">
        <v>5359</v>
      </c>
      <c r="Q699" t="s">
        <v>497</v>
      </c>
      <c r="R699">
        <f t="shared" si="11"/>
        <v>24</v>
      </c>
    </row>
    <row r="700" spans="1:18">
      <c r="A700" s="121">
        <v>699</v>
      </c>
      <c r="B700" s="17" t="s">
        <v>1302</v>
      </c>
      <c r="C700" s="221" t="s">
        <v>4574</v>
      </c>
      <c r="D700" s="83" t="s">
        <v>4575</v>
      </c>
      <c r="E700" s="38" t="s">
        <v>528</v>
      </c>
      <c r="F700" s="38">
        <v>21</v>
      </c>
      <c r="G700" s="38" t="s">
        <v>354</v>
      </c>
      <c r="H700" s="38" t="s">
        <v>5359</v>
      </c>
      <c r="Q700" t="s">
        <v>528</v>
      </c>
      <c r="R700">
        <f t="shared" si="11"/>
        <v>21</v>
      </c>
    </row>
    <row r="701" spans="1:18">
      <c r="A701" s="121">
        <v>700</v>
      </c>
      <c r="B701" s="17" t="s">
        <v>1303</v>
      </c>
      <c r="C701" s="221" t="s">
        <v>4572</v>
      </c>
      <c r="D701" s="83" t="s">
        <v>4573</v>
      </c>
      <c r="E701" s="38" t="s">
        <v>528</v>
      </c>
      <c r="F701" s="38">
        <v>21</v>
      </c>
      <c r="G701" s="38" t="s">
        <v>354</v>
      </c>
      <c r="H701" s="38" t="s">
        <v>5359</v>
      </c>
      <c r="Q701" t="s">
        <v>528</v>
      </c>
      <c r="R701">
        <f t="shared" si="11"/>
        <v>21</v>
      </c>
    </row>
    <row r="702" spans="1:18">
      <c r="A702" s="121">
        <v>701</v>
      </c>
      <c r="B702" s="17" t="s">
        <v>1304</v>
      </c>
      <c r="C702" s="221" t="s">
        <v>4787</v>
      </c>
      <c r="D702" s="83" t="s">
        <v>4788</v>
      </c>
      <c r="E702" s="38" t="s">
        <v>467</v>
      </c>
      <c r="F702" s="38">
        <v>23</v>
      </c>
      <c r="G702" s="38" t="s">
        <v>354</v>
      </c>
      <c r="H702" s="38" t="s">
        <v>3169</v>
      </c>
      <c r="Q702" t="s">
        <v>467</v>
      </c>
      <c r="R702">
        <f t="shared" si="11"/>
        <v>23</v>
      </c>
    </row>
    <row r="703" spans="1:18">
      <c r="A703" s="121">
        <v>702</v>
      </c>
      <c r="B703" s="17" t="s">
        <v>1305</v>
      </c>
      <c r="C703" s="221" t="s">
        <v>1540</v>
      </c>
      <c r="D703" s="83" t="s">
        <v>619</v>
      </c>
      <c r="E703" s="38" t="s">
        <v>467</v>
      </c>
      <c r="F703" s="38">
        <v>23</v>
      </c>
      <c r="G703" s="38" t="s">
        <v>286</v>
      </c>
      <c r="H703" s="38" t="s">
        <v>492</v>
      </c>
      <c r="Q703" t="s">
        <v>467</v>
      </c>
      <c r="R703">
        <f t="shared" si="11"/>
        <v>23</v>
      </c>
    </row>
    <row r="704" spans="1:18">
      <c r="A704" s="121">
        <v>703</v>
      </c>
      <c r="B704" s="17" t="s">
        <v>1306</v>
      </c>
      <c r="C704" s="221" t="s">
        <v>2983</v>
      </c>
      <c r="D704" s="83" t="s">
        <v>2984</v>
      </c>
      <c r="E704" s="38" t="s">
        <v>467</v>
      </c>
      <c r="F704" s="38">
        <v>23</v>
      </c>
      <c r="G704" s="38" t="s">
        <v>286</v>
      </c>
      <c r="H704" s="38" t="s">
        <v>3174</v>
      </c>
      <c r="Q704" t="s">
        <v>467</v>
      </c>
      <c r="R704">
        <f t="shared" si="11"/>
        <v>23</v>
      </c>
    </row>
    <row r="705" spans="1:18">
      <c r="A705" s="121">
        <v>704</v>
      </c>
      <c r="B705" s="17" t="s">
        <v>1307</v>
      </c>
      <c r="C705" s="221" t="s">
        <v>2985</v>
      </c>
      <c r="D705" s="83" t="s">
        <v>2986</v>
      </c>
      <c r="E705" s="38" t="s">
        <v>528</v>
      </c>
      <c r="F705" s="38">
        <v>21</v>
      </c>
      <c r="G705" s="38" t="s">
        <v>286</v>
      </c>
      <c r="H705" s="38" t="s">
        <v>3174</v>
      </c>
      <c r="Q705" t="s">
        <v>528</v>
      </c>
      <c r="R705">
        <f t="shared" si="11"/>
        <v>21</v>
      </c>
    </row>
    <row r="706" spans="1:18">
      <c r="A706" s="121">
        <v>705</v>
      </c>
      <c r="B706" s="17" t="s">
        <v>1308</v>
      </c>
      <c r="C706" s="221" t="s">
        <v>2987</v>
      </c>
      <c r="D706" s="83" t="s">
        <v>2988</v>
      </c>
      <c r="E706" s="38" t="s">
        <v>467</v>
      </c>
      <c r="F706" s="38">
        <v>23</v>
      </c>
      <c r="G706" s="38" t="s">
        <v>286</v>
      </c>
      <c r="H706" s="38" t="s">
        <v>3174</v>
      </c>
      <c r="Q706" t="s">
        <v>467</v>
      </c>
      <c r="R706">
        <f t="shared" si="11"/>
        <v>23</v>
      </c>
    </row>
    <row r="707" spans="1:18">
      <c r="A707" s="121">
        <v>706</v>
      </c>
      <c r="B707" s="17" t="s">
        <v>1309</v>
      </c>
      <c r="C707" s="221" t="s">
        <v>2989</v>
      </c>
      <c r="D707" s="83" t="s">
        <v>2990</v>
      </c>
      <c r="E707" s="38" t="s">
        <v>467</v>
      </c>
      <c r="F707" s="38">
        <v>23</v>
      </c>
      <c r="G707" s="38" t="s">
        <v>286</v>
      </c>
      <c r="H707" s="38" t="s">
        <v>3174</v>
      </c>
      <c r="Q707" t="s">
        <v>467</v>
      </c>
      <c r="R707">
        <f t="shared" si="11"/>
        <v>23</v>
      </c>
    </row>
    <row r="708" spans="1:18">
      <c r="A708" s="121">
        <v>707</v>
      </c>
      <c r="B708" s="17" t="s">
        <v>1310</v>
      </c>
      <c r="C708" s="221" t="s">
        <v>2819</v>
      </c>
      <c r="D708" s="83" t="s">
        <v>2820</v>
      </c>
      <c r="E708" s="38" t="s">
        <v>467</v>
      </c>
      <c r="F708" s="38">
        <v>23</v>
      </c>
      <c r="G708" s="38" t="s">
        <v>286</v>
      </c>
      <c r="H708" s="38" t="s">
        <v>3174</v>
      </c>
      <c r="Q708" t="s">
        <v>467</v>
      </c>
      <c r="R708">
        <f t="shared" si="11"/>
        <v>23</v>
      </c>
    </row>
    <row r="709" spans="1:18">
      <c r="A709" s="121">
        <v>708</v>
      </c>
      <c r="B709" s="17" t="s">
        <v>1311</v>
      </c>
      <c r="C709" s="221" t="s">
        <v>2821</v>
      </c>
      <c r="D709" s="83" t="s">
        <v>2822</v>
      </c>
      <c r="E709" s="38" t="s">
        <v>467</v>
      </c>
      <c r="F709" s="38">
        <v>23</v>
      </c>
      <c r="G709" s="38" t="s">
        <v>286</v>
      </c>
      <c r="H709" s="38" t="s">
        <v>3174</v>
      </c>
      <c r="Q709" t="s">
        <v>467</v>
      </c>
      <c r="R709">
        <f t="shared" si="11"/>
        <v>23</v>
      </c>
    </row>
    <row r="710" spans="1:18">
      <c r="A710" s="121">
        <v>709</v>
      </c>
      <c r="B710" s="17" t="s">
        <v>1312</v>
      </c>
      <c r="C710" s="221" t="s">
        <v>2991</v>
      </c>
      <c r="D710" s="83" t="s">
        <v>2992</v>
      </c>
      <c r="E710" s="38" t="s">
        <v>467</v>
      </c>
      <c r="F710" s="38">
        <v>23</v>
      </c>
      <c r="G710" s="38" t="s">
        <v>286</v>
      </c>
      <c r="H710" s="38" t="s">
        <v>3174</v>
      </c>
      <c r="Q710" t="s">
        <v>467</v>
      </c>
      <c r="R710">
        <f t="shared" si="11"/>
        <v>23</v>
      </c>
    </row>
    <row r="711" spans="1:18">
      <c r="A711" s="121">
        <v>710</v>
      </c>
      <c r="B711" s="17" t="s">
        <v>1313</v>
      </c>
      <c r="C711" s="221" t="s">
        <v>2823</v>
      </c>
      <c r="D711" s="83" t="s">
        <v>2824</v>
      </c>
      <c r="E711" s="38" t="s">
        <v>510</v>
      </c>
      <c r="F711" s="38">
        <v>22</v>
      </c>
      <c r="G711" s="38" t="s">
        <v>286</v>
      </c>
      <c r="H711" s="38" t="s">
        <v>3174</v>
      </c>
      <c r="Q711" t="s">
        <v>510</v>
      </c>
      <c r="R711">
        <f t="shared" si="11"/>
        <v>22</v>
      </c>
    </row>
    <row r="712" spans="1:18">
      <c r="A712" s="121">
        <v>711</v>
      </c>
      <c r="B712" s="17" t="s">
        <v>1314</v>
      </c>
      <c r="C712" s="221" t="s">
        <v>2993</v>
      </c>
      <c r="D712" s="83" t="s">
        <v>2061</v>
      </c>
      <c r="E712" s="38" t="s">
        <v>467</v>
      </c>
      <c r="F712" s="38">
        <v>23</v>
      </c>
      <c r="G712" s="38" t="s">
        <v>286</v>
      </c>
      <c r="H712" s="38" t="s">
        <v>3174</v>
      </c>
      <c r="Q712" t="s">
        <v>467</v>
      </c>
      <c r="R712">
        <f t="shared" si="11"/>
        <v>23</v>
      </c>
    </row>
    <row r="713" spans="1:18">
      <c r="A713" s="121">
        <v>712</v>
      </c>
      <c r="B713" s="17" t="s">
        <v>1315</v>
      </c>
      <c r="C713" s="221" t="s">
        <v>2994</v>
      </c>
      <c r="D713" s="83" t="s">
        <v>2995</v>
      </c>
      <c r="E713" s="38" t="s">
        <v>467</v>
      </c>
      <c r="F713" s="38">
        <v>23</v>
      </c>
      <c r="G713" s="38" t="s">
        <v>286</v>
      </c>
      <c r="H713" s="38" t="s">
        <v>3174</v>
      </c>
      <c r="Q713" t="s">
        <v>467</v>
      </c>
      <c r="R713">
        <f t="shared" si="11"/>
        <v>23</v>
      </c>
    </row>
    <row r="714" spans="1:18">
      <c r="A714" s="121">
        <v>713</v>
      </c>
      <c r="B714" s="17" t="s">
        <v>1316</v>
      </c>
      <c r="C714" s="221" t="s">
        <v>3770</v>
      </c>
      <c r="D714" s="83" t="s">
        <v>3771</v>
      </c>
      <c r="E714" s="38" t="s">
        <v>467</v>
      </c>
      <c r="F714" s="38">
        <v>23</v>
      </c>
      <c r="G714" s="38" t="s">
        <v>286</v>
      </c>
      <c r="H714" s="38" t="s">
        <v>3175</v>
      </c>
      <c r="Q714" t="s">
        <v>467</v>
      </c>
      <c r="R714">
        <f t="shared" ref="R714:R777" si="12">IF(Q714&gt;0,VLOOKUP(Q714,$N$2:$O$48,2,0),"")</f>
        <v>23</v>
      </c>
    </row>
    <row r="715" spans="1:18">
      <c r="A715" s="121">
        <v>714</v>
      </c>
      <c r="B715" s="17" t="s">
        <v>1317</v>
      </c>
      <c r="C715" s="221" t="s">
        <v>4304</v>
      </c>
      <c r="D715" s="83" t="s">
        <v>4305</v>
      </c>
      <c r="E715" s="38" t="s">
        <v>467</v>
      </c>
      <c r="F715" s="38">
        <v>23</v>
      </c>
      <c r="G715" s="38" t="s">
        <v>286</v>
      </c>
      <c r="H715" s="38" t="s">
        <v>3260</v>
      </c>
      <c r="Q715" t="s">
        <v>467</v>
      </c>
      <c r="R715">
        <f t="shared" si="12"/>
        <v>23</v>
      </c>
    </row>
    <row r="716" spans="1:18">
      <c r="A716" s="121">
        <v>715</v>
      </c>
      <c r="B716" s="17" t="s">
        <v>1318</v>
      </c>
      <c r="C716" s="221" t="s">
        <v>3690</v>
      </c>
      <c r="D716" s="83" t="s">
        <v>3691</v>
      </c>
      <c r="E716" s="38" t="s">
        <v>467</v>
      </c>
      <c r="F716" s="38">
        <v>23</v>
      </c>
      <c r="G716" s="38" t="s">
        <v>286</v>
      </c>
      <c r="H716" s="38" t="s">
        <v>3175</v>
      </c>
      <c r="Q716" t="s">
        <v>467</v>
      </c>
      <c r="R716">
        <f t="shared" si="12"/>
        <v>23</v>
      </c>
    </row>
    <row r="717" spans="1:18">
      <c r="A717" s="121">
        <v>716</v>
      </c>
      <c r="B717" s="17" t="s">
        <v>1319</v>
      </c>
      <c r="C717" s="221" t="s">
        <v>3772</v>
      </c>
      <c r="D717" s="83" t="s">
        <v>3773</v>
      </c>
      <c r="E717" s="38" t="s">
        <v>467</v>
      </c>
      <c r="F717" s="38">
        <v>23</v>
      </c>
      <c r="G717" s="38" t="s">
        <v>286</v>
      </c>
      <c r="H717" s="38" t="s">
        <v>3175</v>
      </c>
      <c r="Q717" t="s">
        <v>467</v>
      </c>
      <c r="R717">
        <f t="shared" si="12"/>
        <v>23</v>
      </c>
    </row>
    <row r="718" spans="1:18">
      <c r="A718" s="121">
        <v>717</v>
      </c>
      <c r="B718" s="17" t="s">
        <v>1320</v>
      </c>
      <c r="C718" s="221" t="s">
        <v>3622</v>
      </c>
      <c r="D718" s="83" t="s">
        <v>3623</v>
      </c>
      <c r="E718" s="38" t="s">
        <v>467</v>
      </c>
      <c r="F718" s="38">
        <v>23</v>
      </c>
      <c r="G718" s="38" t="s">
        <v>286</v>
      </c>
      <c r="H718" s="38" t="s">
        <v>3175</v>
      </c>
      <c r="Q718" t="s">
        <v>467</v>
      </c>
      <c r="R718">
        <f t="shared" si="12"/>
        <v>23</v>
      </c>
    </row>
    <row r="719" spans="1:18">
      <c r="A719" s="121">
        <v>718</v>
      </c>
      <c r="B719" s="17" t="s">
        <v>1321</v>
      </c>
      <c r="C719" s="221" t="s">
        <v>3774</v>
      </c>
      <c r="D719" s="83" t="s">
        <v>3775</v>
      </c>
      <c r="E719" s="38" t="s">
        <v>467</v>
      </c>
      <c r="F719" s="38">
        <v>23</v>
      </c>
      <c r="G719" s="38" t="s">
        <v>286</v>
      </c>
      <c r="H719" s="38" t="s">
        <v>3175</v>
      </c>
      <c r="Q719" t="s">
        <v>467</v>
      </c>
      <c r="R719">
        <f t="shared" si="12"/>
        <v>23</v>
      </c>
    </row>
    <row r="720" spans="1:18">
      <c r="A720" s="121">
        <v>719</v>
      </c>
      <c r="B720" s="17" t="s">
        <v>1322</v>
      </c>
      <c r="C720" s="221" t="s">
        <v>3859</v>
      </c>
      <c r="D720" s="83" t="s">
        <v>3860</v>
      </c>
      <c r="E720" s="38" t="s">
        <v>467</v>
      </c>
      <c r="F720" s="38">
        <v>23</v>
      </c>
      <c r="G720" s="38" t="s">
        <v>286</v>
      </c>
      <c r="H720" s="38" t="s">
        <v>3175</v>
      </c>
      <c r="Q720" t="s">
        <v>467</v>
      </c>
      <c r="R720">
        <f t="shared" si="12"/>
        <v>23</v>
      </c>
    </row>
    <row r="721" spans="1:18">
      <c r="A721" s="121">
        <v>720</v>
      </c>
      <c r="B721" s="17" t="s">
        <v>1323</v>
      </c>
      <c r="C721" s="221" t="s">
        <v>3624</v>
      </c>
      <c r="D721" s="83" t="s">
        <v>3625</v>
      </c>
      <c r="E721" s="38" t="s">
        <v>467</v>
      </c>
      <c r="F721" s="38">
        <v>23</v>
      </c>
      <c r="G721" s="38" t="s">
        <v>286</v>
      </c>
      <c r="H721" s="38" t="s">
        <v>3175</v>
      </c>
      <c r="Q721" t="s">
        <v>467</v>
      </c>
      <c r="R721">
        <f t="shared" si="12"/>
        <v>23</v>
      </c>
    </row>
    <row r="722" spans="1:18">
      <c r="A722" s="121">
        <v>721</v>
      </c>
      <c r="B722" s="17" t="s">
        <v>1324</v>
      </c>
      <c r="C722" s="221" t="s">
        <v>3776</v>
      </c>
      <c r="D722" s="83" t="s">
        <v>3777</v>
      </c>
      <c r="E722" s="38" t="s">
        <v>467</v>
      </c>
      <c r="F722" s="38">
        <v>23</v>
      </c>
      <c r="G722" s="38" t="s">
        <v>286</v>
      </c>
      <c r="H722" s="38" t="s">
        <v>3175</v>
      </c>
      <c r="Q722" t="s">
        <v>467</v>
      </c>
      <c r="R722">
        <f t="shared" si="12"/>
        <v>23</v>
      </c>
    </row>
    <row r="723" spans="1:18">
      <c r="A723" s="121">
        <v>722</v>
      </c>
      <c r="B723" s="17" t="s">
        <v>1325</v>
      </c>
      <c r="C723" s="221" t="s">
        <v>3778</v>
      </c>
      <c r="D723" s="83" t="s">
        <v>3779</v>
      </c>
      <c r="E723" s="38" t="s">
        <v>497</v>
      </c>
      <c r="F723" s="38">
        <v>24</v>
      </c>
      <c r="G723" s="38" t="s">
        <v>286</v>
      </c>
      <c r="H723" s="38" t="s">
        <v>3175</v>
      </c>
      <c r="Q723" t="s">
        <v>497</v>
      </c>
      <c r="R723">
        <f t="shared" si="12"/>
        <v>24</v>
      </c>
    </row>
    <row r="724" spans="1:18">
      <c r="A724" s="121">
        <v>723</v>
      </c>
      <c r="B724" s="17" t="s">
        <v>1326</v>
      </c>
      <c r="C724" s="221" t="s">
        <v>3991</v>
      </c>
      <c r="D724" s="83" t="s">
        <v>3992</v>
      </c>
      <c r="E724" s="38" t="s">
        <v>467</v>
      </c>
      <c r="F724" s="38">
        <v>23</v>
      </c>
      <c r="G724" s="38" t="s">
        <v>286</v>
      </c>
      <c r="H724" s="38" t="s">
        <v>3175</v>
      </c>
      <c r="Q724" t="s">
        <v>467</v>
      </c>
      <c r="R724">
        <f t="shared" si="12"/>
        <v>23</v>
      </c>
    </row>
    <row r="725" spans="1:18">
      <c r="A725" s="121">
        <v>724</v>
      </c>
      <c r="B725" s="17" t="s">
        <v>1327</v>
      </c>
      <c r="C725" s="221" t="s">
        <v>3630</v>
      </c>
      <c r="D725" s="83" t="s">
        <v>3631</v>
      </c>
      <c r="E725" s="38" t="s">
        <v>528</v>
      </c>
      <c r="F725" s="38">
        <v>21</v>
      </c>
      <c r="G725" s="38" t="s">
        <v>286</v>
      </c>
      <c r="H725" s="38" t="s">
        <v>3175</v>
      </c>
      <c r="Q725" t="s">
        <v>528</v>
      </c>
      <c r="R725">
        <f t="shared" si="12"/>
        <v>21</v>
      </c>
    </row>
    <row r="726" spans="1:18">
      <c r="A726" s="121">
        <v>725</v>
      </c>
      <c r="B726" s="17" t="s">
        <v>1328</v>
      </c>
      <c r="C726" s="221" t="s">
        <v>4552</v>
      </c>
      <c r="D726" s="83" t="s">
        <v>478</v>
      </c>
      <c r="E726" s="38" t="s">
        <v>467</v>
      </c>
      <c r="F726" s="38">
        <v>23</v>
      </c>
      <c r="G726" s="38" t="s">
        <v>286</v>
      </c>
      <c r="H726" s="38" t="s">
        <v>3260</v>
      </c>
      <c r="Q726" t="s">
        <v>467</v>
      </c>
      <c r="R726">
        <f t="shared" si="12"/>
        <v>23</v>
      </c>
    </row>
    <row r="727" spans="1:18">
      <c r="A727" s="121">
        <v>726</v>
      </c>
      <c r="B727" s="17" t="s">
        <v>1329</v>
      </c>
      <c r="C727" s="221" t="s">
        <v>4553</v>
      </c>
      <c r="D727" s="83" t="s">
        <v>4554</v>
      </c>
      <c r="E727" s="38" t="s">
        <v>467</v>
      </c>
      <c r="F727" s="38">
        <v>23</v>
      </c>
      <c r="G727" s="38" t="s">
        <v>286</v>
      </c>
      <c r="H727" s="38" t="s">
        <v>3260</v>
      </c>
      <c r="Q727" t="s">
        <v>467</v>
      </c>
      <c r="R727">
        <f t="shared" si="12"/>
        <v>23</v>
      </c>
    </row>
    <row r="728" spans="1:18">
      <c r="A728" s="121">
        <v>727</v>
      </c>
      <c r="B728" s="17" t="s">
        <v>1330</v>
      </c>
      <c r="C728" s="221" t="s">
        <v>5022</v>
      </c>
      <c r="D728" s="83" t="s">
        <v>5610</v>
      </c>
      <c r="E728" s="38" t="s">
        <v>510</v>
      </c>
      <c r="F728" s="38">
        <v>22</v>
      </c>
      <c r="G728" s="38" t="s">
        <v>286</v>
      </c>
      <c r="H728" s="38" t="s">
        <v>3260</v>
      </c>
      <c r="Q728" t="s">
        <v>510</v>
      </c>
      <c r="R728">
        <f t="shared" si="12"/>
        <v>22</v>
      </c>
    </row>
    <row r="729" spans="1:18">
      <c r="A729" s="121">
        <v>728</v>
      </c>
      <c r="B729" s="17" t="s">
        <v>1331</v>
      </c>
      <c r="C729" s="221" t="s">
        <v>4306</v>
      </c>
      <c r="D729" s="83" t="s">
        <v>4307</v>
      </c>
      <c r="E729" s="38" t="s">
        <v>467</v>
      </c>
      <c r="F729" s="38">
        <v>23</v>
      </c>
      <c r="G729" s="38" t="s">
        <v>286</v>
      </c>
      <c r="H729" s="38" t="s">
        <v>3260</v>
      </c>
      <c r="Q729" t="s">
        <v>467</v>
      </c>
      <c r="R729">
        <f t="shared" si="12"/>
        <v>23</v>
      </c>
    </row>
    <row r="730" spans="1:18">
      <c r="A730" s="121">
        <v>729</v>
      </c>
      <c r="B730" s="17" t="s">
        <v>1332</v>
      </c>
      <c r="C730" s="221" t="s">
        <v>4308</v>
      </c>
      <c r="D730" s="83" t="s">
        <v>4309</v>
      </c>
      <c r="E730" s="38" t="s">
        <v>467</v>
      </c>
      <c r="F730" s="38">
        <v>23</v>
      </c>
      <c r="G730" s="38" t="s">
        <v>286</v>
      </c>
      <c r="H730" s="38" t="s">
        <v>3260</v>
      </c>
      <c r="Q730" t="s">
        <v>467</v>
      </c>
      <c r="R730">
        <f t="shared" si="12"/>
        <v>23</v>
      </c>
    </row>
    <row r="731" spans="1:18">
      <c r="A731" s="121">
        <v>730</v>
      </c>
      <c r="B731" s="17" t="s">
        <v>1333</v>
      </c>
      <c r="C731" s="221" t="s">
        <v>4310</v>
      </c>
      <c r="D731" s="83" t="s">
        <v>4311</v>
      </c>
      <c r="E731" s="38" t="s">
        <v>467</v>
      </c>
      <c r="F731" s="38">
        <v>23</v>
      </c>
      <c r="G731" s="38" t="s">
        <v>286</v>
      </c>
      <c r="H731" s="38" t="s">
        <v>3260</v>
      </c>
      <c r="Q731" t="s">
        <v>467</v>
      </c>
      <c r="R731">
        <f t="shared" si="12"/>
        <v>23</v>
      </c>
    </row>
    <row r="732" spans="1:18">
      <c r="A732" s="121">
        <v>731</v>
      </c>
      <c r="B732" s="17" t="s">
        <v>1334</v>
      </c>
      <c r="C732" s="221" t="s">
        <v>5023</v>
      </c>
      <c r="D732" s="83" t="s">
        <v>5611</v>
      </c>
      <c r="E732" s="38" t="s">
        <v>467</v>
      </c>
      <c r="F732" s="38">
        <v>23</v>
      </c>
      <c r="G732" s="38" t="s">
        <v>286</v>
      </c>
      <c r="H732" s="38" t="s">
        <v>3260</v>
      </c>
      <c r="Q732" t="s">
        <v>467</v>
      </c>
      <c r="R732">
        <f t="shared" si="12"/>
        <v>23</v>
      </c>
    </row>
    <row r="733" spans="1:18">
      <c r="A733" s="121">
        <v>732</v>
      </c>
      <c r="B733" s="17" t="s">
        <v>1335</v>
      </c>
      <c r="C733" s="221" t="s">
        <v>5024</v>
      </c>
      <c r="D733" s="83" t="s">
        <v>5612</v>
      </c>
      <c r="E733" s="38" t="s">
        <v>510</v>
      </c>
      <c r="F733" s="38">
        <v>22</v>
      </c>
      <c r="G733" s="38" t="s">
        <v>286</v>
      </c>
      <c r="H733" s="38" t="s">
        <v>3260</v>
      </c>
      <c r="Q733" t="s">
        <v>510</v>
      </c>
      <c r="R733">
        <f t="shared" si="12"/>
        <v>22</v>
      </c>
    </row>
    <row r="734" spans="1:18">
      <c r="A734" s="121">
        <v>733</v>
      </c>
      <c r="B734" s="17" t="s">
        <v>1336</v>
      </c>
      <c r="C734" s="221" t="s">
        <v>4312</v>
      </c>
      <c r="D734" s="83" t="s">
        <v>4313</v>
      </c>
      <c r="E734" s="38" t="s">
        <v>528</v>
      </c>
      <c r="F734" s="38">
        <v>21</v>
      </c>
      <c r="G734" s="38" t="s">
        <v>286</v>
      </c>
      <c r="H734" s="38" t="s">
        <v>3260</v>
      </c>
      <c r="Q734" t="s">
        <v>528</v>
      </c>
      <c r="R734">
        <f t="shared" si="12"/>
        <v>21</v>
      </c>
    </row>
    <row r="735" spans="1:18">
      <c r="A735" s="121">
        <v>734</v>
      </c>
      <c r="B735" s="17" t="s">
        <v>1337</v>
      </c>
      <c r="C735" s="221" t="s">
        <v>5025</v>
      </c>
      <c r="D735" s="83" t="s">
        <v>5613</v>
      </c>
      <c r="E735" s="38" t="s">
        <v>467</v>
      </c>
      <c r="F735" s="38">
        <v>23</v>
      </c>
      <c r="G735" s="38" t="s">
        <v>286</v>
      </c>
      <c r="H735" s="38" t="s">
        <v>3260</v>
      </c>
      <c r="Q735" t="s">
        <v>467</v>
      </c>
      <c r="R735">
        <f t="shared" si="12"/>
        <v>23</v>
      </c>
    </row>
    <row r="736" spans="1:18">
      <c r="A736" s="121">
        <v>735</v>
      </c>
      <c r="B736" s="17" t="s">
        <v>1338</v>
      </c>
      <c r="C736" s="221" t="s">
        <v>4555</v>
      </c>
      <c r="D736" s="83" t="s">
        <v>4556</v>
      </c>
      <c r="E736" s="38" t="s">
        <v>573</v>
      </c>
      <c r="F736" s="38">
        <v>18</v>
      </c>
      <c r="G736" s="38" t="s">
        <v>286</v>
      </c>
      <c r="H736" s="38" t="s">
        <v>3260</v>
      </c>
      <c r="Q736" t="s">
        <v>573</v>
      </c>
      <c r="R736">
        <f t="shared" si="12"/>
        <v>18</v>
      </c>
    </row>
    <row r="737" spans="1:18">
      <c r="A737" s="121">
        <v>736</v>
      </c>
      <c r="B737" s="17" t="s">
        <v>1339</v>
      </c>
      <c r="C737" s="221" t="s">
        <v>4315</v>
      </c>
      <c r="D737" s="83" t="s">
        <v>4316</v>
      </c>
      <c r="E737" s="38" t="s">
        <v>467</v>
      </c>
      <c r="F737" s="38">
        <v>23</v>
      </c>
      <c r="G737" s="38" t="s">
        <v>286</v>
      </c>
      <c r="H737" s="38" t="s">
        <v>3260</v>
      </c>
      <c r="Q737" t="s">
        <v>467</v>
      </c>
      <c r="R737">
        <f t="shared" si="12"/>
        <v>23</v>
      </c>
    </row>
    <row r="738" spans="1:18">
      <c r="A738" s="121">
        <v>737</v>
      </c>
      <c r="B738" s="17" t="s">
        <v>1340</v>
      </c>
      <c r="C738" s="221" t="s">
        <v>4557</v>
      </c>
      <c r="D738" s="83" t="s">
        <v>4558</v>
      </c>
      <c r="E738" s="38" t="s">
        <v>528</v>
      </c>
      <c r="F738" s="38">
        <v>21</v>
      </c>
      <c r="G738" s="38" t="s">
        <v>286</v>
      </c>
      <c r="H738" s="38" t="s">
        <v>3260</v>
      </c>
      <c r="Q738" t="s">
        <v>528</v>
      </c>
      <c r="R738">
        <f t="shared" si="12"/>
        <v>21</v>
      </c>
    </row>
    <row r="739" spans="1:18">
      <c r="A739" s="121">
        <v>738</v>
      </c>
      <c r="B739" s="17" t="s">
        <v>1341</v>
      </c>
      <c r="C739" s="221" t="s">
        <v>4559</v>
      </c>
      <c r="D739" s="83" t="s">
        <v>4560</v>
      </c>
      <c r="E739" s="38" t="s">
        <v>467</v>
      </c>
      <c r="F739" s="38">
        <v>23</v>
      </c>
      <c r="G739" s="38" t="s">
        <v>286</v>
      </c>
      <c r="H739" s="38" t="s">
        <v>3260</v>
      </c>
      <c r="Q739" t="s">
        <v>467</v>
      </c>
      <c r="R739">
        <f t="shared" si="12"/>
        <v>23</v>
      </c>
    </row>
    <row r="740" spans="1:18">
      <c r="A740" s="121">
        <v>739</v>
      </c>
      <c r="B740" s="17" t="s">
        <v>1342</v>
      </c>
      <c r="C740" s="221" t="s">
        <v>5026</v>
      </c>
      <c r="D740" s="83" t="s">
        <v>5614</v>
      </c>
      <c r="E740" s="38" t="s">
        <v>467</v>
      </c>
      <c r="F740" s="38">
        <v>23</v>
      </c>
      <c r="G740" s="38" t="s">
        <v>286</v>
      </c>
      <c r="H740" s="38" t="s">
        <v>3260</v>
      </c>
      <c r="Q740" t="s">
        <v>467</v>
      </c>
      <c r="R740">
        <f t="shared" si="12"/>
        <v>23</v>
      </c>
    </row>
    <row r="741" spans="1:18">
      <c r="A741" s="121">
        <v>740</v>
      </c>
      <c r="B741" s="17" t="s">
        <v>1343</v>
      </c>
      <c r="C741" s="221" t="s">
        <v>5027</v>
      </c>
      <c r="D741" s="83" t="s">
        <v>5615</v>
      </c>
      <c r="E741" s="38" t="s">
        <v>467</v>
      </c>
      <c r="F741" s="38">
        <v>23</v>
      </c>
      <c r="G741" s="38" t="s">
        <v>286</v>
      </c>
      <c r="H741" s="38" t="s">
        <v>3260</v>
      </c>
      <c r="Q741" t="s">
        <v>467</v>
      </c>
      <c r="R741">
        <f t="shared" si="12"/>
        <v>23</v>
      </c>
    </row>
    <row r="742" spans="1:18">
      <c r="A742" s="121">
        <v>741</v>
      </c>
      <c r="B742" s="17" t="s">
        <v>1344</v>
      </c>
      <c r="C742" s="221" t="s">
        <v>4317</v>
      </c>
      <c r="D742" s="83" t="s">
        <v>4318</v>
      </c>
      <c r="E742" s="38" t="s">
        <v>497</v>
      </c>
      <c r="F742" s="38">
        <v>24</v>
      </c>
      <c r="G742" s="38" t="s">
        <v>286</v>
      </c>
      <c r="H742" s="38" t="s">
        <v>3260</v>
      </c>
      <c r="Q742" t="s">
        <v>497</v>
      </c>
      <c r="R742">
        <f t="shared" si="12"/>
        <v>24</v>
      </c>
    </row>
    <row r="743" spans="1:18">
      <c r="A743" s="121">
        <v>742</v>
      </c>
      <c r="B743" s="17" t="s">
        <v>1345</v>
      </c>
      <c r="C743" s="221" t="s">
        <v>5028</v>
      </c>
      <c r="D743" s="83" t="s">
        <v>5616</v>
      </c>
      <c r="E743" s="38" t="s">
        <v>1038</v>
      </c>
      <c r="F743" s="38">
        <v>2</v>
      </c>
      <c r="G743" s="38" t="s">
        <v>286</v>
      </c>
      <c r="H743" s="38" t="s">
        <v>3260</v>
      </c>
      <c r="Q743" t="s">
        <v>1038</v>
      </c>
      <c r="R743">
        <f t="shared" si="12"/>
        <v>2</v>
      </c>
    </row>
    <row r="744" spans="1:18">
      <c r="A744" s="121">
        <v>743</v>
      </c>
      <c r="B744" s="17" t="s">
        <v>1346</v>
      </c>
      <c r="C744" s="221" t="s">
        <v>5029</v>
      </c>
      <c r="D744" s="83" t="s">
        <v>5617</v>
      </c>
      <c r="E744" s="38" t="s">
        <v>528</v>
      </c>
      <c r="F744" s="38">
        <v>21</v>
      </c>
      <c r="G744" s="38" t="s">
        <v>286</v>
      </c>
      <c r="H744" s="38" t="s">
        <v>3169</v>
      </c>
      <c r="Q744" t="s">
        <v>528</v>
      </c>
      <c r="R744">
        <f t="shared" si="12"/>
        <v>21</v>
      </c>
    </row>
    <row r="745" spans="1:18">
      <c r="A745" s="121">
        <v>744</v>
      </c>
      <c r="B745" s="17" t="s">
        <v>1347</v>
      </c>
      <c r="C745" s="221" t="s">
        <v>5030</v>
      </c>
      <c r="D745" s="83" t="s">
        <v>2084</v>
      </c>
      <c r="E745" s="38" t="s">
        <v>467</v>
      </c>
      <c r="F745" s="38">
        <v>23</v>
      </c>
      <c r="G745" s="38" t="s">
        <v>286</v>
      </c>
      <c r="H745" s="38" t="s">
        <v>3169</v>
      </c>
      <c r="Q745" t="s">
        <v>467</v>
      </c>
      <c r="R745">
        <f t="shared" si="12"/>
        <v>23</v>
      </c>
    </row>
    <row r="746" spans="1:18">
      <c r="A746" s="121">
        <v>745</v>
      </c>
      <c r="B746" s="17" t="s">
        <v>1348</v>
      </c>
      <c r="C746" s="221" t="s">
        <v>5031</v>
      </c>
      <c r="D746" s="83" t="s">
        <v>5618</v>
      </c>
      <c r="E746" s="38" t="s">
        <v>467</v>
      </c>
      <c r="F746" s="38">
        <v>23</v>
      </c>
      <c r="G746" s="38" t="s">
        <v>286</v>
      </c>
      <c r="H746" s="38" t="s">
        <v>3169</v>
      </c>
      <c r="Q746" t="s">
        <v>467</v>
      </c>
      <c r="R746">
        <f t="shared" si="12"/>
        <v>23</v>
      </c>
    </row>
    <row r="747" spans="1:18">
      <c r="A747" s="121">
        <v>746</v>
      </c>
      <c r="B747" s="17" t="s">
        <v>1349</v>
      </c>
      <c r="C747" s="221" t="s">
        <v>5032</v>
      </c>
      <c r="D747" s="83" t="s">
        <v>5619</v>
      </c>
      <c r="E747" s="38" t="s">
        <v>497</v>
      </c>
      <c r="F747" s="38">
        <v>24</v>
      </c>
      <c r="G747" s="38" t="s">
        <v>286</v>
      </c>
      <c r="H747" s="38" t="s">
        <v>3169</v>
      </c>
      <c r="Q747" t="s">
        <v>497</v>
      </c>
      <c r="R747">
        <f t="shared" si="12"/>
        <v>24</v>
      </c>
    </row>
    <row r="748" spans="1:18">
      <c r="A748" s="121">
        <v>747</v>
      </c>
      <c r="B748" s="17" t="s">
        <v>1350</v>
      </c>
      <c r="C748" s="221" t="s">
        <v>5033</v>
      </c>
      <c r="D748" s="83" t="s">
        <v>5620</v>
      </c>
      <c r="E748" s="38" t="s">
        <v>467</v>
      </c>
      <c r="F748" s="38">
        <v>23</v>
      </c>
      <c r="G748" s="38" t="s">
        <v>286</v>
      </c>
      <c r="H748" s="38" t="s">
        <v>3169</v>
      </c>
      <c r="Q748" t="s">
        <v>467</v>
      </c>
      <c r="R748">
        <f t="shared" si="12"/>
        <v>23</v>
      </c>
    </row>
    <row r="749" spans="1:18">
      <c r="A749" s="121">
        <v>748</v>
      </c>
      <c r="B749" s="17" t="s">
        <v>1351</v>
      </c>
      <c r="C749" s="221" t="s">
        <v>5034</v>
      </c>
      <c r="D749" s="83" t="s">
        <v>5621</v>
      </c>
      <c r="E749" s="38" t="s">
        <v>467</v>
      </c>
      <c r="F749" s="38">
        <v>23</v>
      </c>
      <c r="G749" s="38" t="s">
        <v>286</v>
      </c>
      <c r="H749" s="38" t="s">
        <v>3169</v>
      </c>
      <c r="Q749" t="s">
        <v>467</v>
      </c>
      <c r="R749">
        <f t="shared" si="12"/>
        <v>23</v>
      </c>
    </row>
    <row r="750" spans="1:18">
      <c r="A750" s="121">
        <v>749</v>
      </c>
      <c r="B750" s="17" t="s">
        <v>1352</v>
      </c>
      <c r="C750" s="221" t="s">
        <v>5035</v>
      </c>
      <c r="D750" s="83" t="s">
        <v>5622</v>
      </c>
      <c r="E750" s="38" t="s">
        <v>510</v>
      </c>
      <c r="F750" s="38">
        <v>22</v>
      </c>
      <c r="G750" s="38" t="s">
        <v>286</v>
      </c>
      <c r="H750" s="38" t="s">
        <v>3169</v>
      </c>
      <c r="Q750" t="s">
        <v>510</v>
      </c>
      <c r="R750">
        <f t="shared" si="12"/>
        <v>22</v>
      </c>
    </row>
    <row r="751" spans="1:18">
      <c r="A751" s="121">
        <v>750</v>
      </c>
      <c r="B751" s="17" t="s">
        <v>1353</v>
      </c>
      <c r="C751" s="221" t="s">
        <v>5036</v>
      </c>
      <c r="D751" s="83" t="s">
        <v>5623</v>
      </c>
      <c r="E751" s="38" t="s">
        <v>467</v>
      </c>
      <c r="F751" s="38">
        <v>23</v>
      </c>
      <c r="G751" s="38" t="s">
        <v>286</v>
      </c>
      <c r="H751" s="38" t="s">
        <v>3169</v>
      </c>
      <c r="Q751" t="s">
        <v>467</v>
      </c>
      <c r="R751">
        <f t="shared" si="12"/>
        <v>23</v>
      </c>
    </row>
    <row r="752" spans="1:18">
      <c r="A752" s="121">
        <v>751</v>
      </c>
      <c r="B752" s="17" t="s">
        <v>1354</v>
      </c>
      <c r="C752" s="221" t="s">
        <v>5037</v>
      </c>
      <c r="D752" s="83" t="s">
        <v>5624</v>
      </c>
      <c r="E752" s="38" t="s">
        <v>467</v>
      </c>
      <c r="F752" s="38">
        <v>23</v>
      </c>
      <c r="G752" s="38" t="s">
        <v>286</v>
      </c>
      <c r="H752" s="38" t="s">
        <v>3169</v>
      </c>
      <c r="Q752" t="s">
        <v>467</v>
      </c>
      <c r="R752">
        <f t="shared" si="12"/>
        <v>23</v>
      </c>
    </row>
    <row r="753" spans="1:18">
      <c r="A753" s="121">
        <v>752</v>
      </c>
      <c r="B753" s="17" t="s">
        <v>1355</v>
      </c>
      <c r="C753" s="221" t="s">
        <v>5038</v>
      </c>
      <c r="D753" s="83" t="s">
        <v>5625</v>
      </c>
      <c r="E753" s="38" t="s">
        <v>510</v>
      </c>
      <c r="F753" s="38">
        <v>22</v>
      </c>
      <c r="G753" s="38" t="s">
        <v>286</v>
      </c>
      <c r="H753" s="38" t="s">
        <v>3169</v>
      </c>
      <c r="Q753" t="s">
        <v>510</v>
      </c>
      <c r="R753">
        <f t="shared" si="12"/>
        <v>22</v>
      </c>
    </row>
    <row r="754" spans="1:18">
      <c r="A754" s="121">
        <v>753</v>
      </c>
      <c r="B754" s="17" t="s">
        <v>1356</v>
      </c>
      <c r="C754" s="221" t="s">
        <v>5039</v>
      </c>
      <c r="D754" s="83" t="s">
        <v>5626</v>
      </c>
      <c r="E754" s="38" t="s">
        <v>497</v>
      </c>
      <c r="F754" s="38">
        <v>24</v>
      </c>
      <c r="G754" s="38" t="s">
        <v>286</v>
      </c>
      <c r="H754" s="38" t="s">
        <v>3169</v>
      </c>
      <c r="Q754" t="s">
        <v>497</v>
      </c>
      <c r="R754">
        <f t="shared" si="12"/>
        <v>24</v>
      </c>
    </row>
    <row r="755" spans="1:18">
      <c r="A755" s="121">
        <v>754</v>
      </c>
      <c r="B755" s="17" t="s">
        <v>1357</v>
      </c>
      <c r="C755" s="221" t="s">
        <v>5040</v>
      </c>
      <c r="D755" s="83" t="s">
        <v>5627</v>
      </c>
      <c r="E755" s="38" t="s">
        <v>467</v>
      </c>
      <c r="F755" s="38">
        <v>23</v>
      </c>
      <c r="G755" s="38" t="s">
        <v>286</v>
      </c>
      <c r="H755" s="38" t="s">
        <v>3169</v>
      </c>
      <c r="Q755" t="s">
        <v>467</v>
      </c>
      <c r="R755">
        <f t="shared" si="12"/>
        <v>23</v>
      </c>
    </row>
    <row r="756" spans="1:18">
      <c r="A756" s="121">
        <v>755</v>
      </c>
      <c r="B756" s="17" t="s">
        <v>1358</v>
      </c>
      <c r="C756" s="38" t="s">
        <v>3092</v>
      </c>
      <c r="D756" s="83" t="s">
        <v>3093</v>
      </c>
      <c r="E756" s="38" t="s">
        <v>467</v>
      </c>
      <c r="F756" s="38">
        <v>23</v>
      </c>
      <c r="G756" s="38" t="s">
        <v>258</v>
      </c>
      <c r="H756" s="38" t="s">
        <v>3174</v>
      </c>
      <c r="Q756" t="s">
        <v>467</v>
      </c>
      <c r="R756">
        <f t="shared" si="12"/>
        <v>23</v>
      </c>
    </row>
    <row r="757" spans="1:18">
      <c r="A757" s="121">
        <v>756</v>
      </c>
      <c r="B757" s="17" t="s">
        <v>1359</v>
      </c>
      <c r="C757" s="38" t="s">
        <v>3094</v>
      </c>
      <c r="D757" s="83" t="s">
        <v>3095</v>
      </c>
      <c r="E757" s="38" t="s">
        <v>497</v>
      </c>
      <c r="F757" s="38">
        <v>24</v>
      </c>
      <c r="G757" s="38" t="s">
        <v>258</v>
      </c>
      <c r="H757" s="38" t="s">
        <v>3174</v>
      </c>
      <c r="Q757" t="s">
        <v>497</v>
      </c>
      <c r="R757">
        <f t="shared" si="12"/>
        <v>24</v>
      </c>
    </row>
    <row r="758" spans="1:18">
      <c r="A758" s="121">
        <v>757</v>
      </c>
      <c r="B758" s="17" t="s">
        <v>1360</v>
      </c>
      <c r="C758" s="38" t="s">
        <v>4705</v>
      </c>
      <c r="D758" s="83" t="s">
        <v>4706</v>
      </c>
      <c r="E758" s="38" t="s">
        <v>467</v>
      </c>
      <c r="F758" s="38">
        <v>23</v>
      </c>
      <c r="G758" s="38" t="s">
        <v>258</v>
      </c>
      <c r="H758" s="38" t="s">
        <v>3260</v>
      </c>
      <c r="Q758" t="s">
        <v>467</v>
      </c>
      <c r="R758">
        <f t="shared" si="12"/>
        <v>23</v>
      </c>
    </row>
    <row r="759" spans="1:18">
      <c r="A759" s="121">
        <v>758</v>
      </c>
      <c r="B759" s="17" t="s">
        <v>1361</v>
      </c>
      <c r="C759" s="38" t="s">
        <v>3628</v>
      </c>
      <c r="D759" s="83" t="s">
        <v>3629</v>
      </c>
      <c r="E759" s="38" t="s">
        <v>528</v>
      </c>
      <c r="F759" s="38">
        <v>21</v>
      </c>
      <c r="G759" s="38" t="s">
        <v>286</v>
      </c>
      <c r="H759" s="38" t="s">
        <v>3175</v>
      </c>
      <c r="Q759" t="s">
        <v>528</v>
      </c>
      <c r="R759">
        <f t="shared" si="12"/>
        <v>21</v>
      </c>
    </row>
    <row r="760" spans="1:18">
      <c r="A760" s="121">
        <v>759</v>
      </c>
      <c r="B760" s="17" t="s">
        <v>1362</v>
      </c>
      <c r="C760" s="38" t="s">
        <v>3933</v>
      </c>
      <c r="D760" s="83" t="s">
        <v>5789</v>
      </c>
      <c r="E760" s="38" t="s">
        <v>467</v>
      </c>
      <c r="F760" s="38">
        <v>23</v>
      </c>
      <c r="G760" s="38" t="s">
        <v>286</v>
      </c>
      <c r="H760" s="38" t="s">
        <v>3175</v>
      </c>
      <c r="Q760" t="s">
        <v>467</v>
      </c>
      <c r="R760">
        <f t="shared" si="12"/>
        <v>23</v>
      </c>
    </row>
    <row r="761" spans="1:18">
      <c r="A761" s="121">
        <v>760</v>
      </c>
      <c r="B761" s="17" t="s">
        <v>1363</v>
      </c>
      <c r="C761" s="38" t="s">
        <v>5041</v>
      </c>
      <c r="D761" s="83" t="s">
        <v>5790</v>
      </c>
      <c r="E761" s="38" t="s">
        <v>467</v>
      </c>
      <c r="F761" s="38">
        <v>23</v>
      </c>
      <c r="G761" s="38" t="s">
        <v>286</v>
      </c>
      <c r="H761" s="38" t="s">
        <v>3260</v>
      </c>
      <c r="Q761" t="s">
        <v>467</v>
      </c>
      <c r="R761">
        <f t="shared" si="12"/>
        <v>23</v>
      </c>
    </row>
    <row r="762" spans="1:18">
      <c r="A762" s="121">
        <v>761</v>
      </c>
      <c r="B762" s="17" t="s">
        <v>1364</v>
      </c>
      <c r="C762" s="38" t="s">
        <v>4504</v>
      </c>
      <c r="D762" s="83" t="s">
        <v>4505</v>
      </c>
      <c r="E762" s="38" t="s">
        <v>510</v>
      </c>
      <c r="F762" s="38">
        <v>22</v>
      </c>
      <c r="G762" s="38" t="s">
        <v>289</v>
      </c>
      <c r="H762" s="38" t="s">
        <v>3260</v>
      </c>
      <c r="Q762" t="s">
        <v>510</v>
      </c>
      <c r="R762">
        <f t="shared" si="12"/>
        <v>22</v>
      </c>
    </row>
    <row r="763" spans="1:18">
      <c r="A763" s="121">
        <v>762</v>
      </c>
      <c r="B763" s="17" t="s">
        <v>1365</v>
      </c>
      <c r="C763" s="38" t="s">
        <v>4632</v>
      </c>
      <c r="D763" s="83" t="s">
        <v>4633</v>
      </c>
      <c r="E763" s="38" t="s">
        <v>510</v>
      </c>
      <c r="F763" s="38">
        <v>22</v>
      </c>
      <c r="G763" s="38" t="s">
        <v>289</v>
      </c>
      <c r="H763" s="38" t="s">
        <v>3260</v>
      </c>
      <c r="Q763" t="s">
        <v>510</v>
      </c>
      <c r="R763">
        <f t="shared" si="12"/>
        <v>22</v>
      </c>
    </row>
    <row r="764" spans="1:18">
      <c r="A764" s="121">
        <v>763</v>
      </c>
      <c r="B764" s="17" t="s">
        <v>1366</v>
      </c>
      <c r="C764" s="38" t="s">
        <v>4502</v>
      </c>
      <c r="D764" s="83" t="s">
        <v>4503</v>
      </c>
      <c r="E764" s="38" t="s">
        <v>510</v>
      </c>
      <c r="F764" s="38">
        <v>22</v>
      </c>
      <c r="G764" s="38" t="s">
        <v>289</v>
      </c>
      <c r="H764" s="38" t="s">
        <v>3260</v>
      </c>
      <c r="Q764" t="s">
        <v>510</v>
      </c>
      <c r="R764">
        <f t="shared" si="12"/>
        <v>22</v>
      </c>
    </row>
    <row r="765" spans="1:18">
      <c r="A765" s="121">
        <v>764</v>
      </c>
      <c r="B765" s="17" t="s">
        <v>1367</v>
      </c>
      <c r="C765" s="38" t="s">
        <v>5042</v>
      </c>
      <c r="D765" s="83" t="s">
        <v>5791</v>
      </c>
      <c r="E765" s="38" t="s">
        <v>510</v>
      </c>
      <c r="F765" s="38">
        <v>22</v>
      </c>
      <c r="G765" s="38" t="s">
        <v>289</v>
      </c>
      <c r="H765" s="38" t="s">
        <v>3260</v>
      </c>
      <c r="Q765" t="s">
        <v>510</v>
      </c>
      <c r="R765">
        <f t="shared" si="12"/>
        <v>22</v>
      </c>
    </row>
    <row r="766" spans="1:18">
      <c r="A766" s="121">
        <v>765</v>
      </c>
      <c r="B766" s="17" t="s">
        <v>1368</v>
      </c>
      <c r="C766" s="38" t="s">
        <v>3954</v>
      </c>
      <c r="D766" s="83" t="s">
        <v>3955</v>
      </c>
      <c r="E766" s="38" t="s">
        <v>510</v>
      </c>
      <c r="F766" s="38">
        <v>22</v>
      </c>
      <c r="G766" s="38" t="s">
        <v>289</v>
      </c>
      <c r="H766" s="38" t="s">
        <v>3175</v>
      </c>
      <c r="Q766" t="s">
        <v>510</v>
      </c>
      <c r="R766">
        <f t="shared" si="12"/>
        <v>22</v>
      </c>
    </row>
    <row r="767" spans="1:18">
      <c r="A767" s="121">
        <v>766</v>
      </c>
      <c r="B767" s="17" t="s">
        <v>1369</v>
      </c>
      <c r="C767" s="38" t="s">
        <v>3952</v>
      </c>
      <c r="D767" s="83" t="s">
        <v>3953</v>
      </c>
      <c r="E767" s="38" t="s">
        <v>510</v>
      </c>
      <c r="F767" s="38">
        <v>22</v>
      </c>
      <c r="G767" s="38" t="s">
        <v>289</v>
      </c>
      <c r="H767" s="38" t="s">
        <v>3175</v>
      </c>
      <c r="Q767" t="s">
        <v>510</v>
      </c>
      <c r="R767">
        <f t="shared" si="12"/>
        <v>22</v>
      </c>
    </row>
    <row r="768" spans="1:18">
      <c r="A768" s="121">
        <v>767</v>
      </c>
      <c r="B768" s="17" t="s">
        <v>1370</v>
      </c>
      <c r="C768" s="38" t="s">
        <v>3950</v>
      </c>
      <c r="D768" s="83" t="s">
        <v>3951</v>
      </c>
      <c r="E768" s="38" t="s">
        <v>510</v>
      </c>
      <c r="F768" s="38">
        <v>22</v>
      </c>
      <c r="G768" s="38" t="s">
        <v>289</v>
      </c>
      <c r="H768" s="38" t="s">
        <v>3175</v>
      </c>
      <c r="Q768" t="s">
        <v>510</v>
      </c>
      <c r="R768">
        <f t="shared" si="12"/>
        <v>22</v>
      </c>
    </row>
    <row r="769" spans="1:18">
      <c r="A769" s="121">
        <v>768</v>
      </c>
      <c r="B769" s="17" t="s">
        <v>1371</v>
      </c>
      <c r="C769" s="38" t="s">
        <v>3948</v>
      </c>
      <c r="D769" s="83" t="s">
        <v>3949</v>
      </c>
      <c r="E769" s="38" t="s">
        <v>510</v>
      </c>
      <c r="F769" s="38">
        <v>22</v>
      </c>
      <c r="G769" s="38" t="s">
        <v>289</v>
      </c>
      <c r="H769" s="38" t="s">
        <v>3175</v>
      </c>
      <c r="Q769" t="s">
        <v>510</v>
      </c>
      <c r="R769">
        <f t="shared" si="12"/>
        <v>22</v>
      </c>
    </row>
    <row r="770" spans="1:18">
      <c r="A770" s="121">
        <v>769</v>
      </c>
      <c r="B770" s="17" t="s">
        <v>1372</v>
      </c>
      <c r="C770" s="38" t="s">
        <v>3156</v>
      </c>
      <c r="D770" s="83" t="s">
        <v>5792</v>
      </c>
      <c r="E770" s="38" t="s">
        <v>510</v>
      </c>
      <c r="F770" s="38">
        <v>22</v>
      </c>
      <c r="G770" s="38" t="s">
        <v>289</v>
      </c>
      <c r="H770" s="38" t="s">
        <v>3174</v>
      </c>
      <c r="Q770" t="s">
        <v>510</v>
      </c>
      <c r="R770">
        <f t="shared" si="12"/>
        <v>22</v>
      </c>
    </row>
    <row r="771" spans="1:18">
      <c r="A771" s="121">
        <v>770</v>
      </c>
      <c r="B771" s="17" t="s">
        <v>1373</v>
      </c>
      <c r="C771" s="38" t="s">
        <v>3157</v>
      </c>
      <c r="D771" s="83" t="s">
        <v>3158</v>
      </c>
      <c r="E771" s="38" t="s">
        <v>510</v>
      </c>
      <c r="F771" s="38">
        <v>22</v>
      </c>
      <c r="G771" s="38" t="s">
        <v>289</v>
      </c>
      <c r="H771" s="38" t="s">
        <v>3174</v>
      </c>
      <c r="Q771" t="s">
        <v>510</v>
      </c>
      <c r="R771">
        <f t="shared" si="12"/>
        <v>22</v>
      </c>
    </row>
    <row r="772" spans="1:18">
      <c r="A772" s="121">
        <v>771</v>
      </c>
      <c r="B772" s="17" t="s">
        <v>1374</v>
      </c>
      <c r="C772" s="38" t="s">
        <v>3013</v>
      </c>
      <c r="D772" s="83" t="s">
        <v>3014</v>
      </c>
      <c r="E772" s="38" t="s">
        <v>510</v>
      </c>
      <c r="F772" s="38">
        <v>22</v>
      </c>
      <c r="G772" s="38" t="s">
        <v>289</v>
      </c>
      <c r="H772" s="38" t="s">
        <v>3174</v>
      </c>
      <c r="Q772" t="s">
        <v>510</v>
      </c>
      <c r="R772">
        <f t="shared" si="12"/>
        <v>22</v>
      </c>
    </row>
    <row r="773" spans="1:18">
      <c r="A773" s="121">
        <v>772</v>
      </c>
      <c r="B773" s="17" t="s">
        <v>1375</v>
      </c>
      <c r="C773" s="38" t="s">
        <v>3695</v>
      </c>
      <c r="D773" s="83" t="s">
        <v>3696</v>
      </c>
      <c r="E773" s="38" t="s">
        <v>510</v>
      </c>
      <c r="F773" s="38">
        <v>22</v>
      </c>
      <c r="G773" s="38" t="s">
        <v>289</v>
      </c>
      <c r="H773" s="38" t="s">
        <v>3174</v>
      </c>
      <c r="Q773" t="s">
        <v>510</v>
      </c>
      <c r="R773">
        <f t="shared" si="12"/>
        <v>22</v>
      </c>
    </row>
    <row r="774" spans="1:18">
      <c r="A774" s="121">
        <v>773</v>
      </c>
      <c r="B774" s="17" t="s">
        <v>1376</v>
      </c>
      <c r="C774" s="38" t="s">
        <v>3163</v>
      </c>
      <c r="D774" s="83" t="s">
        <v>3164</v>
      </c>
      <c r="E774" s="38" t="s">
        <v>510</v>
      </c>
      <c r="F774" s="38">
        <v>22</v>
      </c>
      <c r="G774" s="38" t="s">
        <v>289</v>
      </c>
      <c r="H774" s="38" t="s">
        <v>3174</v>
      </c>
      <c r="Q774" t="s">
        <v>510</v>
      </c>
      <c r="R774">
        <f t="shared" si="12"/>
        <v>22</v>
      </c>
    </row>
    <row r="775" spans="1:18">
      <c r="A775" s="121">
        <v>774</v>
      </c>
      <c r="B775" s="17" t="s">
        <v>1377</v>
      </c>
      <c r="C775" s="38" t="s">
        <v>3015</v>
      </c>
      <c r="D775" s="83" t="s">
        <v>3016</v>
      </c>
      <c r="E775" s="38" t="s">
        <v>510</v>
      </c>
      <c r="F775" s="38">
        <v>22</v>
      </c>
      <c r="G775" s="38" t="s">
        <v>289</v>
      </c>
      <c r="H775" s="38" t="s">
        <v>3174</v>
      </c>
      <c r="Q775" t="s">
        <v>510</v>
      </c>
      <c r="R775">
        <f t="shared" si="12"/>
        <v>22</v>
      </c>
    </row>
    <row r="776" spans="1:18">
      <c r="A776" s="121">
        <v>775</v>
      </c>
      <c r="B776" s="17" t="s">
        <v>1378</v>
      </c>
      <c r="C776" s="38" t="s">
        <v>3165</v>
      </c>
      <c r="D776" s="83" t="s">
        <v>3166</v>
      </c>
      <c r="E776" s="38" t="s">
        <v>510</v>
      </c>
      <c r="F776" s="38">
        <v>22</v>
      </c>
      <c r="G776" s="38" t="s">
        <v>289</v>
      </c>
      <c r="H776" s="38" t="s">
        <v>492</v>
      </c>
      <c r="Q776" t="s">
        <v>510</v>
      </c>
      <c r="R776">
        <f t="shared" si="12"/>
        <v>22</v>
      </c>
    </row>
    <row r="777" spans="1:18">
      <c r="A777" s="121">
        <v>776</v>
      </c>
      <c r="B777" s="17" t="s">
        <v>1379</v>
      </c>
      <c r="C777" s="38" t="s">
        <v>2825</v>
      </c>
      <c r="D777" s="83" t="s">
        <v>2826</v>
      </c>
      <c r="E777" s="38" t="s">
        <v>510</v>
      </c>
      <c r="F777" s="38">
        <v>22</v>
      </c>
      <c r="G777" s="38" t="s">
        <v>289</v>
      </c>
      <c r="H777" s="38" t="s">
        <v>492</v>
      </c>
      <c r="Q777" t="s">
        <v>510</v>
      </c>
      <c r="R777">
        <f t="shared" si="12"/>
        <v>22</v>
      </c>
    </row>
    <row r="778" spans="1:18">
      <c r="A778" s="121">
        <v>777</v>
      </c>
      <c r="B778" s="17" t="s">
        <v>1380</v>
      </c>
      <c r="C778" s="38" t="s">
        <v>2204</v>
      </c>
      <c r="D778" s="83" t="s">
        <v>2205</v>
      </c>
      <c r="E778" s="38" t="s">
        <v>510</v>
      </c>
      <c r="F778" s="38">
        <v>22</v>
      </c>
      <c r="G778" s="38" t="s">
        <v>289</v>
      </c>
      <c r="H778" s="38" t="s">
        <v>492</v>
      </c>
      <c r="Q778" t="s">
        <v>510</v>
      </c>
      <c r="R778">
        <f t="shared" ref="R778:R841" si="13">IF(Q778&gt;0,VLOOKUP(Q778,$N$2:$O$48,2,0),"")</f>
        <v>22</v>
      </c>
    </row>
    <row r="779" spans="1:18">
      <c r="A779" s="121">
        <v>778</v>
      </c>
      <c r="B779" s="17" t="s">
        <v>1381</v>
      </c>
      <c r="C779" s="38" t="s">
        <v>2200</v>
      </c>
      <c r="D779" s="83" t="s">
        <v>2201</v>
      </c>
      <c r="E779" s="38" t="s">
        <v>510</v>
      </c>
      <c r="F779" s="38">
        <v>22</v>
      </c>
      <c r="G779" s="38" t="s">
        <v>289</v>
      </c>
      <c r="H779" s="38" t="s">
        <v>492</v>
      </c>
      <c r="Q779" t="s">
        <v>510</v>
      </c>
      <c r="R779">
        <f t="shared" si="13"/>
        <v>22</v>
      </c>
    </row>
    <row r="780" spans="1:18">
      <c r="A780" s="121">
        <v>779</v>
      </c>
      <c r="B780" s="17" t="s">
        <v>1382</v>
      </c>
      <c r="C780" s="38" t="s">
        <v>2194</v>
      </c>
      <c r="D780" s="83" t="s">
        <v>2827</v>
      </c>
      <c r="E780" s="38" t="s">
        <v>510</v>
      </c>
      <c r="F780" s="38">
        <v>22</v>
      </c>
      <c r="G780" s="38" t="s">
        <v>289</v>
      </c>
      <c r="H780" s="38" t="s">
        <v>492</v>
      </c>
      <c r="Q780" t="s">
        <v>510</v>
      </c>
      <c r="R780">
        <f t="shared" si="13"/>
        <v>22</v>
      </c>
    </row>
    <row r="781" spans="1:18">
      <c r="A781" s="121">
        <v>780</v>
      </c>
      <c r="B781" s="17" t="s">
        <v>1383</v>
      </c>
      <c r="C781" s="38" t="s">
        <v>4498</v>
      </c>
      <c r="D781" s="83" t="s">
        <v>4499</v>
      </c>
      <c r="E781" s="38" t="s">
        <v>510</v>
      </c>
      <c r="F781" s="38">
        <v>22</v>
      </c>
      <c r="G781" s="38" t="s">
        <v>289</v>
      </c>
      <c r="H781" s="38" t="s">
        <v>3260</v>
      </c>
      <c r="Q781" t="s">
        <v>510</v>
      </c>
      <c r="R781">
        <f t="shared" si="13"/>
        <v>22</v>
      </c>
    </row>
    <row r="782" spans="1:18">
      <c r="A782" s="121">
        <v>781</v>
      </c>
      <c r="B782" s="17" t="s">
        <v>1384</v>
      </c>
      <c r="C782" s="38" t="s">
        <v>4721</v>
      </c>
      <c r="D782" s="83" t="s">
        <v>4722</v>
      </c>
      <c r="E782" s="38" t="s">
        <v>510</v>
      </c>
      <c r="F782" s="38">
        <v>22</v>
      </c>
      <c r="G782" s="38" t="s">
        <v>289</v>
      </c>
      <c r="H782" s="38" t="s">
        <v>3260</v>
      </c>
      <c r="Q782" t="s">
        <v>510</v>
      </c>
      <c r="R782">
        <f t="shared" si="13"/>
        <v>22</v>
      </c>
    </row>
    <row r="783" spans="1:18">
      <c r="A783" s="121">
        <v>782</v>
      </c>
      <c r="B783" s="17" t="s">
        <v>1385</v>
      </c>
      <c r="C783" s="38" t="s">
        <v>4497</v>
      </c>
      <c r="D783" s="83" t="s">
        <v>3749</v>
      </c>
      <c r="E783" s="38" t="s">
        <v>510</v>
      </c>
      <c r="F783" s="38">
        <v>22</v>
      </c>
      <c r="G783" s="38" t="s">
        <v>289</v>
      </c>
      <c r="H783" s="38" t="s">
        <v>3260</v>
      </c>
      <c r="Q783" t="s">
        <v>510</v>
      </c>
      <c r="R783">
        <f t="shared" si="13"/>
        <v>22</v>
      </c>
    </row>
    <row r="784" spans="1:18">
      <c r="A784" s="121">
        <v>783</v>
      </c>
      <c r="B784" s="17" t="s">
        <v>1386</v>
      </c>
      <c r="C784" s="38" t="s">
        <v>4634</v>
      </c>
      <c r="D784" s="83" t="s">
        <v>4635</v>
      </c>
      <c r="E784" s="38" t="s">
        <v>510</v>
      </c>
      <c r="F784" s="38">
        <v>22</v>
      </c>
      <c r="G784" s="38" t="s">
        <v>289</v>
      </c>
      <c r="H784" s="38" t="s">
        <v>3260</v>
      </c>
      <c r="Q784" t="s">
        <v>510</v>
      </c>
      <c r="R784">
        <f t="shared" si="13"/>
        <v>22</v>
      </c>
    </row>
    <row r="785" spans="1:18">
      <c r="A785" s="121">
        <v>784</v>
      </c>
      <c r="B785" s="17" t="s">
        <v>1387</v>
      </c>
      <c r="C785" s="38" t="s">
        <v>3017</v>
      </c>
      <c r="D785" s="83" t="s">
        <v>3018</v>
      </c>
      <c r="E785" s="38" t="s">
        <v>510</v>
      </c>
      <c r="F785" s="38">
        <v>22</v>
      </c>
      <c r="G785" s="38" t="s">
        <v>289</v>
      </c>
      <c r="H785" s="38" t="s">
        <v>3174</v>
      </c>
      <c r="Q785" t="s">
        <v>510</v>
      </c>
      <c r="R785">
        <f t="shared" si="13"/>
        <v>22</v>
      </c>
    </row>
    <row r="786" spans="1:18">
      <c r="A786" s="121">
        <v>785</v>
      </c>
      <c r="B786" s="17" t="s">
        <v>1388</v>
      </c>
      <c r="C786" s="38" t="s">
        <v>3010</v>
      </c>
      <c r="D786" s="83" t="s">
        <v>3011</v>
      </c>
      <c r="E786" s="38" t="s">
        <v>510</v>
      </c>
      <c r="F786" s="38">
        <v>22</v>
      </c>
      <c r="G786" s="38" t="s">
        <v>289</v>
      </c>
      <c r="H786" s="38" t="s">
        <v>3174</v>
      </c>
      <c r="Q786" t="s">
        <v>510</v>
      </c>
      <c r="R786">
        <f t="shared" si="13"/>
        <v>22</v>
      </c>
    </row>
    <row r="787" spans="1:18">
      <c r="A787" s="121">
        <v>786</v>
      </c>
      <c r="B787" s="17" t="s">
        <v>1389</v>
      </c>
      <c r="C787" s="38" t="s">
        <v>3940</v>
      </c>
      <c r="D787" s="83" t="s">
        <v>3941</v>
      </c>
      <c r="E787" s="38" t="s">
        <v>510</v>
      </c>
      <c r="F787" s="38">
        <v>22</v>
      </c>
      <c r="G787" s="38" t="s">
        <v>289</v>
      </c>
      <c r="H787" s="38" t="s">
        <v>3175</v>
      </c>
      <c r="Q787" t="s">
        <v>510</v>
      </c>
      <c r="R787">
        <f t="shared" si="13"/>
        <v>22</v>
      </c>
    </row>
    <row r="788" spans="1:18">
      <c r="A788" s="121">
        <v>787</v>
      </c>
      <c r="B788" s="17" t="s">
        <v>1390</v>
      </c>
      <c r="C788" s="38" t="s">
        <v>3019</v>
      </c>
      <c r="D788" s="83" t="s">
        <v>3020</v>
      </c>
      <c r="E788" s="38" t="s">
        <v>510</v>
      </c>
      <c r="F788" s="38">
        <v>22</v>
      </c>
      <c r="G788" s="38" t="s">
        <v>289</v>
      </c>
      <c r="H788" s="38" t="s">
        <v>3174</v>
      </c>
      <c r="Q788" t="s">
        <v>510</v>
      </c>
      <c r="R788">
        <f t="shared" si="13"/>
        <v>22</v>
      </c>
    </row>
    <row r="789" spans="1:18">
      <c r="A789" s="121">
        <v>788</v>
      </c>
      <c r="B789" s="17" t="s">
        <v>1391</v>
      </c>
      <c r="C789" s="38" t="s">
        <v>3944</v>
      </c>
      <c r="D789" s="83" t="s">
        <v>3945</v>
      </c>
      <c r="E789" s="38" t="s">
        <v>510</v>
      </c>
      <c r="F789" s="38">
        <v>22</v>
      </c>
      <c r="G789" s="38" t="s">
        <v>289</v>
      </c>
      <c r="H789" s="38" t="s">
        <v>3175</v>
      </c>
      <c r="Q789" t="s">
        <v>510</v>
      </c>
      <c r="R789">
        <f t="shared" si="13"/>
        <v>22</v>
      </c>
    </row>
    <row r="790" spans="1:18">
      <c r="A790" s="121">
        <v>789</v>
      </c>
      <c r="B790" s="17" t="s">
        <v>1392</v>
      </c>
      <c r="C790" s="38" t="s">
        <v>3942</v>
      </c>
      <c r="D790" s="83" t="s">
        <v>3943</v>
      </c>
      <c r="E790" s="38" t="s">
        <v>510</v>
      </c>
      <c r="F790" s="38">
        <v>22</v>
      </c>
      <c r="G790" s="38" t="s">
        <v>289</v>
      </c>
      <c r="H790" s="38" t="s">
        <v>3175</v>
      </c>
      <c r="Q790" t="s">
        <v>510</v>
      </c>
      <c r="R790">
        <f t="shared" si="13"/>
        <v>22</v>
      </c>
    </row>
    <row r="791" spans="1:18">
      <c r="A791" s="121">
        <v>790</v>
      </c>
      <c r="B791" s="17" t="s">
        <v>1393</v>
      </c>
      <c r="C791" s="38" t="s">
        <v>4491</v>
      </c>
      <c r="D791" s="83" t="s">
        <v>4492</v>
      </c>
      <c r="E791" s="38" t="s">
        <v>510</v>
      </c>
      <c r="F791" s="38">
        <v>22</v>
      </c>
      <c r="G791" s="38" t="s">
        <v>289</v>
      </c>
      <c r="H791" s="38" t="s">
        <v>487</v>
      </c>
      <c r="Q791" t="s">
        <v>510</v>
      </c>
      <c r="R791">
        <f t="shared" si="13"/>
        <v>22</v>
      </c>
    </row>
    <row r="792" spans="1:18">
      <c r="A792" s="121">
        <v>791</v>
      </c>
      <c r="B792" s="17" t="s">
        <v>1394</v>
      </c>
      <c r="C792" s="38" t="s">
        <v>3159</v>
      </c>
      <c r="D792" s="83" t="s">
        <v>3160</v>
      </c>
      <c r="E792" s="38" t="s">
        <v>510</v>
      </c>
      <c r="F792" s="38">
        <v>22</v>
      </c>
      <c r="G792" s="38" t="s">
        <v>289</v>
      </c>
      <c r="H792" s="38" t="s">
        <v>3174</v>
      </c>
      <c r="Q792" t="s">
        <v>510</v>
      </c>
      <c r="R792">
        <f t="shared" si="13"/>
        <v>22</v>
      </c>
    </row>
    <row r="793" spans="1:18">
      <c r="A793" s="121">
        <v>792</v>
      </c>
      <c r="B793" s="17" t="s">
        <v>1395</v>
      </c>
      <c r="C793" s="38" t="s">
        <v>3946</v>
      </c>
      <c r="D793" s="83" t="s">
        <v>3947</v>
      </c>
      <c r="E793" s="38" t="s">
        <v>510</v>
      </c>
      <c r="F793" s="38">
        <v>22</v>
      </c>
      <c r="G793" s="38" t="s">
        <v>289</v>
      </c>
      <c r="H793" s="38" t="s">
        <v>3175</v>
      </c>
      <c r="Q793" t="s">
        <v>510</v>
      </c>
      <c r="R793">
        <f t="shared" si="13"/>
        <v>22</v>
      </c>
    </row>
    <row r="794" spans="1:18">
      <c r="A794" s="121">
        <v>793</v>
      </c>
      <c r="B794" s="17" t="s">
        <v>1396</v>
      </c>
      <c r="C794" s="38" t="s">
        <v>4490</v>
      </c>
      <c r="D794" s="83" t="s">
        <v>5793</v>
      </c>
      <c r="E794" s="38" t="s">
        <v>510</v>
      </c>
      <c r="F794" s="38">
        <v>22</v>
      </c>
      <c r="G794" s="38" t="s">
        <v>289</v>
      </c>
      <c r="H794" s="38" t="s">
        <v>3174</v>
      </c>
      <c r="Q794" t="s">
        <v>510</v>
      </c>
      <c r="R794">
        <f t="shared" si="13"/>
        <v>22</v>
      </c>
    </row>
    <row r="795" spans="1:18">
      <c r="A795" s="121">
        <v>794</v>
      </c>
      <c r="B795" s="17" t="s">
        <v>1397</v>
      </c>
      <c r="C795" s="38" t="s">
        <v>3161</v>
      </c>
      <c r="D795" s="83" t="s">
        <v>3162</v>
      </c>
      <c r="E795" s="38" t="s">
        <v>510</v>
      </c>
      <c r="F795" s="38">
        <v>22</v>
      </c>
      <c r="G795" s="38" t="s">
        <v>289</v>
      </c>
      <c r="H795" s="38" t="s">
        <v>3174</v>
      </c>
      <c r="Q795" t="s">
        <v>510</v>
      </c>
      <c r="R795">
        <f t="shared" si="13"/>
        <v>22</v>
      </c>
    </row>
    <row r="796" spans="1:18">
      <c r="A796" s="121">
        <v>795</v>
      </c>
      <c r="B796" s="17" t="s">
        <v>1398</v>
      </c>
      <c r="C796" s="38" t="s">
        <v>4636</v>
      </c>
      <c r="D796" s="83" t="s">
        <v>4637</v>
      </c>
      <c r="E796" s="38" t="s">
        <v>510</v>
      </c>
      <c r="F796" s="38">
        <v>22</v>
      </c>
      <c r="G796" s="38" t="s">
        <v>289</v>
      </c>
      <c r="H796" s="38" t="s">
        <v>3260</v>
      </c>
      <c r="Q796" t="s">
        <v>510</v>
      </c>
      <c r="R796">
        <f t="shared" si="13"/>
        <v>22</v>
      </c>
    </row>
    <row r="797" spans="1:18">
      <c r="A797" s="121">
        <v>796</v>
      </c>
      <c r="B797" s="17" t="s">
        <v>1399</v>
      </c>
      <c r="C797" s="38" t="s">
        <v>4495</v>
      </c>
      <c r="D797" s="83" t="s">
        <v>4496</v>
      </c>
      <c r="E797" s="38" t="s">
        <v>510</v>
      </c>
      <c r="F797" s="38">
        <v>22</v>
      </c>
      <c r="G797" s="38" t="s">
        <v>289</v>
      </c>
      <c r="H797" s="38" t="s">
        <v>3260</v>
      </c>
      <c r="Q797" t="s">
        <v>510</v>
      </c>
      <c r="R797">
        <f t="shared" si="13"/>
        <v>22</v>
      </c>
    </row>
    <row r="798" spans="1:18">
      <c r="A798" s="121">
        <v>797</v>
      </c>
      <c r="B798" s="17" t="s">
        <v>1400</v>
      </c>
      <c r="C798" s="38" t="s">
        <v>3938</v>
      </c>
      <c r="D798" s="83" t="s">
        <v>3939</v>
      </c>
      <c r="E798" s="38" t="s">
        <v>510</v>
      </c>
      <c r="F798" s="38">
        <v>22</v>
      </c>
      <c r="G798" s="38" t="s">
        <v>289</v>
      </c>
      <c r="H798" s="38" t="s">
        <v>3175</v>
      </c>
      <c r="Q798" t="s">
        <v>510</v>
      </c>
      <c r="R798">
        <f t="shared" si="13"/>
        <v>22</v>
      </c>
    </row>
    <row r="799" spans="1:18">
      <c r="A799" s="121">
        <v>798</v>
      </c>
      <c r="B799" s="17" t="s">
        <v>1401</v>
      </c>
      <c r="C799" s="38" t="s">
        <v>3021</v>
      </c>
      <c r="D799" s="83" t="s">
        <v>3022</v>
      </c>
      <c r="E799" s="38" t="s">
        <v>510</v>
      </c>
      <c r="F799" s="38">
        <v>22</v>
      </c>
      <c r="G799" s="38" t="s">
        <v>289</v>
      </c>
      <c r="H799" s="38" t="s">
        <v>3174</v>
      </c>
      <c r="Q799" t="s">
        <v>510</v>
      </c>
      <c r="R799">
        <f t="shared" si="13"/>
        <v>22</v>
      </c>
    </row>
    <row r="800" spans="1:18">
      <c r="A800" s="121">
        <v>799</v>
      </c>
      <c r="B800" s="17" t="s">
        <v>1402</v>
      </c>
      <c r="C800" s="38" t="s">
        <v>4493</v>
      </c>
      <c r="D800" s="83" t="s">
        <v>4494</v>
      </c>
      <c r="E800" s="38" t="s">
        <v>510</v>
      </c>
      <c r="F800" s="38">
        <v>22</v>
      </c>
      <c r="G800" s="38" t="s">
        <v>289</v>
      </c>
      <c r="H800" s="38" t="s">
        <v>487</v>
      </c>
      <c r="Q800" t="s">
        <v>510</v>
      </c>
      <c r="R800">
        <f t="shared" si="13"/>
        <v>22</v>
      </c>
    </row>
    <row r="801" spans="1:18">
      <c r="A801" s="121">
        <v>800</v>
      </c>
      <c r="B801" s="17" t="s">
        <v>1403</v>
      </c>
      <c r="C801" s="38" t="s">
        <v>4500</v>
      </c>
      <c r="D801" s="83" t="s">
        <v>4501</v>
      </c>
      <c r="E801" s="38" t="s">
        <v>510</v>
      </c>
      <c r="F801" s="38">
        <v>22</v>
      </c>
      <c r="G801" s="38" t="s">
        <v>289</v>
      </c>
      <c r="H801" s="38" t="s">
        <v>3260</v>
      </c>
      <c r="Q801" t="s">
        <v>510</v>
      </c>
      <c r="R801">
        <f t="shared" si="13"/>
        <v>22</v>
      </c>
    </row>
    <row r="802" spans="1:18">
      <c r="A802" s="121">
        <v>801</v>
      </c>
      <c r="B802" s="17" t="s">
        <v>1404</v>
      </c>
      <c r="C802" s="38" t="s">
        <v>4719</v>
      </c>
      <c r="D802" s="83" t="s">
        <v>4720</v>
      </c>
      <c r="E802" s="38" t="s">
        <v>510</v>
      </c>
      <c r="F802" s="38">
        <v>22</v>
      </c>
      <c r="G802" s="38" t="s">
        <v>289</v>
      </c>
      <c r="H802" s="38" t="s">
        <v>3260</v>
      </c>
      <c r="Q802" t="s">
        <v>510</v>
      </c>
      <c r="R802">
        <f t="shared" si="13"/>
        <v>22</v>
      </c>
    </row>
    <row r="803" spans="1:18">
      <c r="A803" s="121">
        <v>802</v>
      </c>
      <c r="B803" s="17" t="s">
        <v>1405</v>
      </c>
      <c r="C803" s="38" t="s">
        <v>3694</v>
      </c>
      <c r="D803" s="83" t="s">
        <v>3012</v>
      </c>
      <c r="E803" s="38" t="s">
        <v>510</v>
      </c>
      <c r="F803" s="38">
        <v>22</v>
      </c>
      <c r="G803" s="38" t="s">
        <v>289</v>
      </c>
      <c r="H803" s="38" t="s">
        <v>3174</v>
      </c>
      <c r="Q803" t="s">
        <v>510</v>
      </c>
      <c r="R803">
        <f t="shared" si="13"/>
        <v>22</v>
      </c>
    </row>
    <row r="804" spans="1:18">
      <c r="A804" s="121">
        <v>803</v>
      </c>
      <c r="B804" s="17" t="s">
        <v>1406</v>
      </c>
      <c r="C804" s="38" t="s">
        <v>3697</v>
      </c>
      <c r="D804" s="83" t="s">
        <v>1905</v>
      </c>
      <c r="E804" s="38" t="s">
        <v>510</v>
      </c>
      <c r="F804" s="38">
        <v>22</v>
      </c>
      <c r="G804" s="38" t="s">
        <v>289</v>
      </c>
      <c r="H804" s="38" t="s">
        <v>487</v>
      </c>
      <c r="Q804" t="s">
        <v>510</v>
      </c>
      <c r="R804">
        <f t="shared" si="13"/>
        <v>22</v>
      </c>
    </row>
    <row r="805" spans="1:18">
      <c r="A805" s="121">
        <v>804</v>
      </c>
      <c r="B805" s="17" t="s">
        <v>1407</v>
      </c>
      <c r="C805" s="38" t="s">
        <v>5043</v>
      </c>
      <c r="D805" s="83" t="s">
        <v>4464</v>
      </c>
      <c r="E805" s="38" t="s">
        <v>510</v>
      </c>
      <c r="F805" s="38">
        <v>22</v>
      </c>
      <c r="G805" s="38" t="s">
        <v>289</v>
      </c>
      <c r="H805" s="38" t="s">
        <v>3260</v>
      </c>
      <c r="Q805" t="s">
        <v>510</v>
      </c>
      <c r="R805">
        <f t="shared" si="13"/>
        <v>22</v>
      </c>
    </row>
    <row r="806" spans="1:18">
      <c r="A806" s="121">
        <v>805</v>
      </c>
      <c r="B806" s="17" t="s">
        <v>1408</v>
      </c>
      <c r="C806" s="38" t="s">
        <v>5044</v>
      </c>
      <c r="D806" s="83" t="s">
        <v>5794</v>
      </c>
      <c r="E806" s="38" t="s">
        <v>497</v>
      </c>
      <c r="F806" s="38">
        <v>24</v>
      </c>
      <c r="G806" s="38" t="s">
        <v>235</v>
      </c>
      <c r="H806" s="38" t="s">
        <v>3169</v>
      </c>
      <c r="Q806" t="s">
        <v>497</v>
      </c>
      <c r="R806">
        <f t="shared" si="13"/>
        <v>24</v>
      </c>
    </row>
    <row r="807" spans="1:18">
      <c r="A807" s="121">
        <v>806</v>
      </c>
      <c r="B807" s="17" t="s">
        <v>1409</v>
      </c>
      <c r="C807" s="38" t="s">
        <v>3973</v>
      </c>
      <c r="D807" s="83" t="s">
        <v>3974</v>
      </c>
      <c r="E807" s="38" t="s">
        <v>528</v>
      </c>
      <c r="F807" s="38">
        <v>21</v>
      </c>
      <c r="G807" s="38" t="s">
        <v>235</v>
      </c>
      <c r="H807" s="38" t="s">
        <v>3175</v>
      </c>
      <c r="Q807" t="s">
        <v>528</v>
      </c>
      <c r="R807">
        <f t="shared" si="13"/>
        <v>21</v>
      </c>
    </row>
    <row r="808" spans="1:18">
      <c r="A808" s="121">
        <v>807</v>
      </c>
      <c r="B808" s="17" t="s">
        <v>1410</v>
      </c>
      <c r="C808" s="38" t="s">
        <v>5045</v>
      </c>
      <c r="D808" s="83" t="s">
        <v>5795</v>
      </c>
      <c r="E808" s="38" t="s">
        <v>467</v>
      </c>
      <c r="F808" s="38">
        <v>23</v>
      </c>
      <c r="G808" s="38" t="s">
        <v>235</v>
      </c>
      <c r="H808" s="38" t="s">
        <v>3260</v>
      </c>
      <c r="Q808" t="s">
        <v>467</v>
      </c>
      <c r="R808">
        <f t="shared" si="13"/>
        <v>23</v>
      </c>
    </row>
    <row r="809" spans="1:18">
      <c r="A809" s="121">
        <v>808</v>
      </c>
      <c r="B809" s="17" t="s">
        <v>1412</v>
      </c>
      <c r="C809" s="38" t="s">
        <v>3837</v>
      </c>
      <c r="D809" s="83" t="s">
        <v>3838</v>
      </c>
      <c r="E809" s="38" t="s">
        <v>661</v>
      </c>
      <c r="F809" s="38">
        <v>16</v>
      </c>
      <c r="G809" s="38" t="s">
        <v>235</v>
      </c>
      <c r="H809" s="38" t="s">
        <v>3175</v>
      </c>
      <c r="Q809" t="s">
        <v>661</v>
      </c>
      <c r="R809">
        <f t="shared" si="13"/>
        <v>16</v>
      </c>
    </row>
    <row r="810" spans="1:18">
      <c r="A810" s="121">
        <v>809</v>
      </c>
      <c r="B810" s="17" t="s">
        <v>1413</v>
      </c>
      <c r="C810" s="38" t="s">
        <v>4619</v>
      </c>
      <c r="D810" s="83" t="s">
        <v>4620</v>
      </c>
      <c r="E810" s="38" t="s">
        <v>467</v>
      </c>
      <c r="F810" s="38">
        <v>23</v>
      </c>
      <c r="G810" s="38" t="s">
        <v>250</v>
      </c>
      <c r="H810" s="38" t="s">
        <v>3260</v>
      </c>
      <c r="Q810" t="s">
        <v>467</v>
      </c>
      <c r="R810">
        <f t="shared" si="13"/>
        <v>23</v>
      </c>
    </row>
    <row r="811" spans="1:18">
      <c r="A811" s="121">
        <v>810</v>
      </c>
      <c r="B811" s="17" t="s">
        <v>1414</v>
      </c>
      <c r="C811" s="38" t="s">
        <v>5046</v>
      </c>
      <c r="D811" s="83" t="s">
        <v>3148</v>
      </c>
      <c r="E811" s="38" t="s">
        <v>467</v>
      </c>
      <c r="F811" s="38">
        <v>23</v>
      </c>
      <c r="G811" s="38" t="s">
        <v>250</v>
      </c>
      <c r="H811" s="38" t="s">
        <v>3174</v>
      </c>
      <c r="Q811" t="s">
        <v>467</v>
      </c>
      <c r="R811">
        <f t="shared" si="13"/>
        <v>23</v>
      </c>
    </row>
    <row r="812" spans="1:18">
      <c r="A812" s="121">
        <v>811</v>
      </c>
      <c r="B812" s="17" t="s">
        <v>1415</v>
      </c>
      <c r="C812" s="38" t="s">
        <v>5047</v>
      </c>
      <c r="D812" s="83" t="s">
        <v>5796</v>
      </c>
      <c r="E812" s="38" t="s">
        <v>467</v>
      </c>
      <c r="F812" s="38">
        <v>23</v>
      </c>
      <c r="G812" s="38" t="s">
        <v>250</v>
      </c>
      <c r="H812" s="38" t="s">
        <v>3175</v>
      </c>
      <c r="Q812" t="s">
        <v>467</v>
      </c>
      <c r="R812">
        <f t="shared" si="13"/>
        <v>23</v>
      </c>
    </row>
    <row r="813" spans="1:18">
      <c r="A813" s="121">
        <v>812</v>
      </c>
      <c r="B813" s="17" t="s">
        <v>1416</v>
      </c>
      <c r="C813" s="38" t="s">
        <v>5048</v>
      </c>
      <c r="D813" s="83" t="s">
        <v>5797</v>
      </c>
      <c r="E813" s="38" t="s">
        <v>467</v>
      </c>
      <c r="F813" s="38">
        <v>23</v>
      </c>
      <c r="G813" s="38" t="s">
        <v>250</v>
      </c>
      <c r="H813" s="38" t="s">
        <v>3169</v>
      </c>
      <c r="Q813" t="s">
        <v>467</v>
      </c>
      <c r="R813">
        <f t="shared" si="13"/>
        <v>23</v>
      </c>
    </row>
    <row r="814" spans="1:18">
      <c r="A814" s="121">
        <v>813</v>
      </c>
      <c r="B814" s="17" t="s">
        <v>1417</v>
      </c>
      <c r="C814" s="38" t="s">
        <v>5049</v>
      </c>
      <c r="D814" s="83" t="s">
        <v>5798</v>
      </c>
      <c r="E814" s="38" t="s">
        <v>467</v>
      </c>
      <c r="F814" s="38">
        <v>23</v>
      </c>
      <c r="G814" s="38" t="s">
        <v>250</v>
      </c>
      <c r="H814" s="38" t="s">
        <v>3169</v>
      </c>
      <c r="Q814" t="s">
        <v>467</v>
      </c>
      <c r="R814">
        <f t="shared" si="13"/>
        <v>23</v>
      </c>
    </row>
    <row r="815" spans="1:18">
      <c r="A815" s="121">
        <v>814</v>
      </c>
      <c r="B815" s="17" t="s">
        <v>1418</v>
      </c>
      <c r="C815" s="38" t="s">
        <v>2932</v>
      </c>
      <c r="D815" s="83" t="s">
        <v>2933</v>
      </c>
      <c r="E815" s="38" t="s">
        <v>467</v>
      </c>
      <c r="F815" s="38">
        <v>23</v>
      </c>
      <c r="G815" s="38" t="s">
        <v>254</v>
      </c>
      <c r="H815" s="38" t="s">
        <v>3174</v>
      </c>
      <c r="Q815" t="s">
        <v>467</v>
      </c>
      <c r="R815">
        <f t="shared" si="13"/>
        <v>23</v>
      </c>
    </row>
    <row r="816" spans="1:18">
      <c r="A816" s="121">
        <v>815</v>
      </c>
      <c r="B816" s="17" t="s">
        <v>1419</v>
      </c>
      <c r="C816" s="38" t="s">
        <v>2890</v>
      </c>
      <c r="D816" s="83" t="s">
        <v>2891</v>
      </c>
      <c r="E816" s="38" t="s">
        <v>528</v>
      </c>
      <c r="F816" s="38">
        <v>21</v>
      </c>
      <c r="G816" s="38" t="s">
        <v>3554</v>
      </c>
      <c r="H816" s="38" t="s">
        <v>3174</v>
      </c>
      <c r="Q816" t="s">
        <v>528</v>
      </c>
      <c r="R816">
        <f t="shared" si="13"/>
        <v>21</v>
      </c>
    </row>
    <row r="817" spans="1:18">
      <c r="A817" s="121">
        <v>816</v>
      </c>
      <c r="B817" s="17" t="s">
        <v>1420</v>
      </c>
      <c r="C817" s="38" t="s">
        <v>3107</v>
      </c>
      <c r="D817" s="83" t="s">
        <v>3108</v>
      </c>
      <c r="E817" s="38" t="s">
        <v>528</v>
      </c>
      <c r="F817" s="38">
        <v>21</v>
      </c>
      <c r="G817" s="38" t="s">
        <v>264</v>
      </c>
      <c r="H817" s="38" t="s">
        <v>3174</v>
      </c>
      <c r="Q817" t="s">
        <v>528</v>
      </c>
      <c r="R817">
        <f t="shared" si="13"/>
        <v>21</v>
      </c>
    </row>
    <row r="818" spans="1:18">
      <c r="A818" s="121">
        <v>817</v>
      </c>
      <c r="B818" s="17" t="s">
        <v>1421</v>
      </c>
      <c r="C818" s="38" t="s">
        <v>4548</v>
      </c>
      <c r="D818" s="83" t="s">
        <v>4549</v>
      </c>
      <c r="E818" s="38" t="s">
        <v>528</v>
      </c>
      <c r="F818" s="38">
        <v>21</v>
      </c>
      <c r="G818" s="38" t="s">
        <v>264</v>
      </c>
      <c r="H818" s="38" t="s">
        <v>3260</v>
      </c>
      <c r="Q818" t="s">
        <v>528</v>
      </c>
      <c r="R818">
        <f t="shared" si="13"/>
        <v>21</v>
      </c>
    </row>
    <row r="819" spans="1:18">
      <c r="A819" s="121">
        <v>818</v>
      </c>
      <c r="B819" s="17" t="s">
        <v>1422</v>
      </c>
      <c r="C819" s="38" t="s">
        <v>4546</v>
      </c>
      <c r="D819" s="83" t="s">
        <v>4547</v>
      </c>
      <c r="E819" s="38" t="s">
        <v>519</v>
      </c>
      <c r="F819" s="38">
        <v>17</v>
      </c>
      <c r="G819" s="38" t="s">
        <v>264</v>
      </c>
      <c r="H819" s="38" t="s">
        <v>3260</v>
      </c>
      <c r="Q819" t="s">
        <v>519</v>
      </c>
      <c r="R819">
        <f t="shared" si="13"/>
        <v>17</v>
      </c>
    </row>
    <row r="820" spans="1:18">
      <c r="A820" s="121">
        <v>819</v>
      </c>
      <c r="B820" s="17" t="s">
        <v>1423</v>
      </c>
      <c r="C820" s="38" t="s">
        <v>5050</v>
      </c>
      <c r="D820" s="83" t="s">
        <v>5799</v>
      </c>
      <c r="E820" s="38" t="s">
        <v>528</v>
      </c>
      <c r="F820" s="38">
        <v>21</v>
      </c>
      <c r="G820" s="38" t="s">
        <v>264</v>
      </c>
      <c r="H820" s="38" t="s">
        <v>3169</v>
      </c>
      <c r="Q820" t="s">
        <v>528</v>
      </c>
      <c r="R820">
        <f t="shared" si="13"/>
        <v>21</v>
      </c>
    </row>
    <row r="821" spans="1:18">
      <c r="A821" s="121">
        <v>820</v>
      </c>
      <c r="B821" s="17" t="s">
        <v>1424</v>
      </c>
      <c r="C821" s="38" t="s">
        <v>5051</v>
      </c>
      <c r="D821" s="83" t="s">
        <v>5800</v>
      </c>
      <c r="E821" s="38" t="s">
        <v>528</v>
      </c>
      <c r="F821" s="38">
        <v>21</v>
      </c>
      <c r="G821" s="38" t="s">
        <v>264</v>
      </c>
      <c r="H821" s="38" t="s">
        <v>3169</v>
      </c>
      <c r="Q821" t="s">
        <v>528</v>
      </c>
      <c r="R821">
        <f t="shared" si="13"/>
        <v>21</v>
      </c>
    </row>
    <row r="822" spans="1:18">
      <c r="A822" s="121">
        <v>821</v>
      </c>
      <c r="B822" s="17" t="s">
        <v>1425</v>
      </c>
      <c r="C822" s="38" t="s">
        <v>4623</v>
      </c>
      <c r="D822" s="83" t="s">
        <v>4624</v>
      </c>
      <c r="E822" s="38" t="s">
        <v>528</v>
      </c>
      <c r="F822" s="38">
        <v>21</v>
      </c>
      <c r="G822" s="38" t="s">
        <v>264</v>
      </c>
      <c r="H822" s="38" t="s">
        <v>3260</v>
      </c>
      <c r="Q822" t="s">
        <v>528</v>
      </c>
      <c r="R822">
        <f t="shared" si="13"/>
        <v>21</v>
      </c>
    </row>
    <row r="823" spans="1:18">
      <c r="A823" s="121">
        <v>822</v>
      </c>
      <c r="B823" s="17" t="s">
        <v>1426</v>
      </c>
      <c r="C823" s="38" t="s">
        <v>3111</v>
      </c>
      <c r="D823" s="83" t="s">
        <v>3112</v>
      </c>
      <c r="E823" s="38" t="s">
        <v>528</v>
      </c>
      <c r="F823" s="38">
        <v>21</v>
      </c>
      <c r="G823" s="38" t="s">
        <v>264</v>
      </c>
      <c r="H823" s="38" t="s">
        <v>3174</v>
      </c>
      <c r="Q823" t="s">
        <v>528</v>
      </c>
      <c r="R823">
        <f t="shared" si="13"/>
        <v>21</v>
      </c>
    </row>
    <row r="824" spans="1:18">
      <c r="A824" s="121">
        <v>823</v>
      </c>
      <c r="B824" s="17" t="s">
        <v>1427</v>
      </c>
      <c r="C824" s="38" t="s">
        <v>2181</v>
      </c>
      <c r="D824" s="83" t="s">
        <v>2182</v>
      </c>
      <c r="E824" s="38" t="s">
        <v>497</v>
      </c>
      <c r="F824" s="38">
        <v>24</v>
      </c>
      <c r="G824" s="38" t="s">
        <v>351</v>
      </c>
      <c r="H824" s="38" t="s">
        <v>492</v>
      </c>
      <c r="Q824" t="s">
        <v>497</v>
      </c>
      <c r="R824">
        <f t="shared" si="13"/>
        <v>24</v>
      </c>
    </row>
    <row r="825" spans="1:18">
      <c r="A825" s="121">
        <v>824</v>
      </c>
      <c r="B825" s="17" t="s">
        <v>1428</v>
      </c>
      <c r="C825" s="38" t="s">
        <v>2184</v>
      </c>
      <c r="D825" s="83" t="s">
        <v>2185</v>
      </c>
      <c r="E825" s="38" t="s">
        <v>497</v>
      </c>
      <c r="F825" s="38">
        <v>24</v>
      </c>
      <c r="G825" s="38" t="s">
        <v>351</v>
      </c>
      <c r="H825" s="38" t="s">
        <v>492</v>
      </c>
      <c r="Q825" t="s">
        <v>497</v>
      </c>
      <c r="R825">
        <f t="shared" si="13"/>
        <v>24</v>
      </c>
    </row>
    <row r="826" spans="1:18">
      <c r="A826" s="121">
        <v>825</v>
      </c>
      <c r="B826" s="17" t="s">
        <v>1429</v>
      </c>
      <c r="C826" s="38" t="s">
        <v>1884</v>
      </c>
      <c r="D826" s="83" t="s">
        <v>1885</v>
      </c>
      <c r="E826" s="38" t="s">
        <v>497</v>
      </c>
      <c r="F826" s="38">
        <v>24</v>
      </c>
      <c r="G826" s="38" t="s">
        <v>351</v>
      </c>
      <c r="H826" s="38" t="s">
        <v>492</v>
      </c>
      <c r="Q826" t="s">
        <v>497</v>
      </c>
      <c r="R826">
        <f t="shared" si="13"/>
        <v>24</v>
      </c>
    </row>
    <row r="827" spans="1:18">
      <c r="A827" s="121">
        <v>826</v>
      </c>
      <c r="B827" s="17" t="s">
        <v>1430</v>
      </c>
      <c r="C827" s="38" t="s">
        <v>5052</v>
      </c>
      <c r="D827" s="83" t="s">
        <v>5801</v>
      </c>
      <c r="E827" s="38" t="s">
        <v>497</v>
      </c>
      <c r="F827" s="38">
        <v>24</v>
      </c>
      <c r="G827" s="38" t="s">
        <v>351</v>
      </c>
      <c r="H827" s="38" t="s">
        <v>3175</v>
      </c>
      <c r="Q827" t="s">
        <v>497</v>
      </c>
      <c r="R827">
        <f t="shared" si="13"/>
        <v>24</v>
      </c>
    </row>
    <row r="828" spans="1:18">
      <c r="A828" s="121">
        <v>827</v>
      </c>
      <c r="B828" s="17" t="s">
        <v>1431</v>
      </c>
      <c r="C828" s="38" t="s">
        <v>5053</v>
      </c>
      <c r="D828" s="83" t="s">
        <v>5802</v>
      </c>
      <c r="E828" s="38" t="s">
        <v>497</v>
      </c>
      <c r="F828" s="38">
        <v>24</v>
      </c>
      <c r="G828" s="38" t="s">
        <v>351</v>
      </c>
      <c r="H828" s="38" t="s">
        <v>3260</v>
      </c>
      <c r="Q828" t="s">
        <v>497</v>
      </c>
      <c r="R828">
        <f t="shared" si="13"/>
        <v>24</v>
      </c>
    </row>
    <row r="829" spans="1:18">
      <c r="A829" s="121">
        <v>828</v>
      </c>
      <c r="B829" s="17" t="s">
        <v>1432</v>
      </c>
      <c r="C829" s="38" t="s">
        <v>5054</v>
      </c>
      <c r="D829" s="83" t="s">
        <v>5803</v>
      </c>
      <c r="E829" s="38" t="s">
        <v>497</v>
      </c>
      <c r="F829" s="38">
        <v>24</v>
      </c>
      <c r="G829" s="38" t="s">
        <v>2812</v>
      </c>
      <c r="H829" s="38" t="s">
        <v>3260</v>
      </c>
      <c r="Q829" t="s">
        <v>497</v>
      </c>
      <c r="R829">
        <f t="shared" si="13"/>
        <v>24</v>
      </c>
    </row>
    <row r="830" spans="1:18">
      <c r="A830" s="121">
        <v>829</v>
      </c>
      <c r="B830" s="17" t="s">
        <v>1433</v>
      </c>
      <c r="C830" s="38" t="s">
        <v>2938</v>
      </c>
      <c r="D830" s="83" t="s">
        <v>2939</v>
      </c>
      <c r="E830" s="38" t="s">
        <v>510</v>
      </c>
      <c r="F830" s="38">
        <v>22</v>
      </c>
      <c r="G830" s="38" t="s">
        <v>323</v>
      </c>
      <c r="H830" s="38" t="s">
        <v>3174</v>
      </c>
      <c r="Q830" t="s">
        <v>510</v>
      </c>
      <c r="R830">
        <f t="shared" si="13"/>
        <v>22</v>
      </c>
    </row>
    <row r="831" spans="1:18">
      <c r="A831" s="121">
        <v>830</v>
      </c>
      <c r="B831" s="17" t="s">
        <v>1434</v>
      </c>
      <c r="C831" s="38" t="s">
        <v>3780</v>
      </c>
      <c r="D831" s="83" t="s">
        <v>2940</v>
      </c>
      <c r="E831" s="38" t="s">
        <v>510</v>
      </c>
      <c r="F831" s="38">
        <v>22</v>
      </c>
      <c r="G831" s="38" t="s">
        <v>323</v>
      </c>
      <c r="H831" s="38" t="s">
        <v>3174</v>
      </c>
      <c r="Q831" t="s">
        <v>510</v>
      </c>
      <c r="R831">
        <f t="shared" si="13"/>
        <v>22</v>
      </c>
    </row>
    <row r="832" spans="1:18">
      <c r="A832" s="121">
        <v>831</v>
      </c>
      <c r="B832" s="17" t="s">
        <v>1435</v>
      </c>
      <c r="C832" s="38" t="s">
        <v>2941</v>
      </c>
      <c r="D832" s="83" t="s">
        <v>2942</v>
      </c>
      <c r="E832" s="38" t="s">
        <v>510</v>
      </c>
      <c r="F832" s="38">
        <v>22</v>
      </c>
      <c r="G832" s="38" t="s">
        <v>323</v>
      </c>
      <c r="H832" s="38" t="s">
        <v>3174</v>
      </c>
      <c r="Q832" t="s">
        <v>510</v>
      </c>
      <c r="R832">
        <f t="shared" si="13"/>
        <v>22</v>
      </c>
    </row>
    <row r="833" spans="1:18">
      <c r="A833" s="121">
        <v>832</v>
      </c>
      <c r="B833" s="17" t="s">
        <v>1436</v>
      </c>
      <c r="C833" s="38" t="s">
        <v>2998</v>
      </c>
      <c r="D833" s="83" t="s">
        <v>2999</v>
      </c>
      <c r="E833" s="38" t="s">
        <v>510</v>
      </c>
      <c r="F833" s="38">
        <v>22</v>
      </c>
      <c r="G833" s="38" t="s">
        <v>323</v>
      </c>
      <c r="H833" s="38" t="s">
        <v>3174</v>
      </c>
      <c r="Q833" t="s">
        <v>510</v>
      </c>
      <c r="R833">
        <f t="shared" si="13"/>
        <v>22</v>
      </c>
    </row>
    <row r="834" spans="1:18">
      <c r="A834" s="121">
        <v>833</v>
      </c>
      <c r="B834" s="17" t="s">
        <v>1437</v>
      </c>
      <c r="C834" s="38" t="s">
        <v>2943</v>
      </c>
      <c r="D834" s="83" t="s">
        <v>2944</v>
      </c>
      <c r="E834" s="38" t="s">
        <v>510</v>
      </c>
      <c r="F834" s="38">
        <v>22</v>
      </c>
      <c r="G834" s="38" t="s">
        <v>323</v>
      </c>
      <c r="H834" s="38" t="s">
        <v>3174</v>
      </c>
      <c r="Q834" t="s">
        <v>510</v>
      </c>
      <c r="R834">
        <f t="shared" si="13"/>
        <v>22</v>
      </c>
    </row>
    <row r="835" spans="1:18">
      <c r="A835" s="121">
        <v>834</v>
      </c>
      <c r="B835" s="17" t="s">
        <v>1438</v>
      </c>
      <c r="C835" s="38" t="s">
        <v>3000</v>
      </c>
      <c r="D835" s="83" t="s">
        <v>3001</v>
      </c>
      <c r="E835" s="38" t="s">
        <v>510</v>
      </c>
      <c r="F835" s="38">
        <v>22</v>
      </c>
      <c r="G835" s="38" t="s">
        <v>323</v>
      </c>
      <c r="H835" s="38" t="s">
        <v>3174</v>
      </c>
      <c r="Q835" t="s">
        <v>510</v>
      </c>
      <c r="R835">
        <f t="shared" si="13"/>
        <v>22</v>
      </c>
    </row>
    <row r="836" spans="1:18">
      <c r="A836" s="121">
        <v>835</v>
      </c>
      <c r="B836" s="17" t="s">
        <v>1439</v>
      </c>
      <c r="C836" s="38" t="s">
        <v>3781</v>
      </c>
      <c r="D836" s="83" t="s">
        <v>3782</v>
      </c>
      <c r="E836" s="38" t="s">
        <v>510</v>
      </c>
      <c r="F836" s="38">
        <v>22</v>
      </c>
      <c r="G836" s="38" t="s">
        <v>323</v>
      </c>
      <c r="H836" s="38" t="s">
        <v>3175</v>
      </c>
      <c r="Q836" t="s">
        <v>510</v>
      </c>
      <c r="R836">
        <f t="shared" si="13"/>
        <v>22</v>
      </c>
    </row>
    <row r="837" spans="1:18">
      <c r="A837" s="121">
        <v>836</v>
      </c>
      <c r="B837" s="17" t="s">
        <v>1440</v>
      </c>
      <c r="C837" s="38" t="s">
        <v>3783</v>
      </c>
      <c r="D837" s="83" t="s">
        <v>3784</v>
      </c>
      <c r="E837" s="38" t="s">
        <v>510</v>
      </c>
      <c r="F837" s="38">
        <v>22</v>
      </c>
      <c r="G837" s="38" t="s">
        <v>323</v>
      </c>
      <c r="H837" s="38" t="s">
        <v>3175</v>
      </c>
      <c r="Q837" t="s">
        <v>510</v>
      </c>
      <c r="R837">
        <f t="shared" si="13"/>
        <v>22</v>
      </c>
    </row>
    <row r="838" spans="1:18">
      <c r="A838" s="121">
        <v>837</v>
      </c>
      <c r="B838" s="17" t="s">
        <v>1441</v>
      </c>
      <c r="C838" s="38" t="s">
        <v>5055</v>
      </c>
      <c r="D838" s="83" t="s">
        <v>5804</v>
      </c>
      <c r="E838" s="38" t="s">
        <v>510</v>
      </c>
      <c r="F838" s="38">
        <v>22</v>
      </c>
      <c r="G838" s="38" t="s">
        <v>323</v>
      </c>
      <c r="H838" s="38" t="s">
        <v>3175</v>
      </c>
      <c r="Q838" t="s">
        <v>510</v>
      </c>
      <c r="R838">
        <f t="shared" si="13"/>
        <v>22</v>
      </c>
    </row>
    <row r="839" spans="1:18">
      <c r="A839" s="121">
        <v>838</v>
      </c>
      <c r="B839" s="17" t="s">
        <v>1442</v>
      </c>
      <c r="C839" s="38" t="s">
        <v>5056</v>
      </c>
      <c r="D839" s="83" t="s">
        <v>3935</v>
      </c>
      <c r="E839" s="38" t="s">
        <v>510</v>
      </c>
      <c r="F839" s="38">
        <v>22</v>
      </c>
      <c r="G839" s="38" t="s">
        <v>323</v>
      </c>
      <c r="H839" s="38" t="s">
        <v>3175</v>
      </c>
      <c r="Q839" t="s">
        <v>510</v>
      </c>
      <c r="R839">
        <f t="shared" si="13"/>
        <v>22</v>
      </c>
    </row>
    <row r="840" spans="1:18">
      <c r="A840" s="121">
        <v>839</v>
      </c>
      <c r="B840" s="17" t="s">
        <v>1443</v>
      </c>
      <c r="C840" s="38" t="s">
        <v>5057</v>
      </c>
      <c r="D840" s="83" t="s">
        <v>5805</v>
      </c>
      <c r="E840" s="38" t="s">
        <v>510</v>
      </c>
      <c r="F840" s="38">
        <v>22</v>
      </c>
      <c r="G840" s="38" t="s">
        <v>323</v>
      </c>
      <c r="H840" s="38" t="s">
        <v>3175</v>
      </c>
      <c r="Q840" t="s">
        <v>510</v>
      </c>
      <c r="R840">
        <f t="shared" si="13"/>
        <v>22</v>
      </c>
    </row>
    <row r="841" spans="1:18">
      <c r="A841" s="121">
        <v>840</v>
      </c>
      <c r="B841" s="17" t="s">
        <v>1444</v>
      </c>
      <c r="C841" s="38" t="s">
        <v>5058</v>
      </c>
      <c r="D841" s="83" t="s">
        <v>3934</v>
      </c>
      <c r="E841" s="38" t="s">
        <v>510</v>
      </c>
      <c r="F841" s="38">
        <v>22</v>
      </c>
      <c r="G841" s="38" t="s">
        <v>323</v>
      </c>
      <c r="H841" s="38" t="s">
        <v>3175</v>
      </c>
      <c r="Q841" t="s">
        <v>510</v>
      </c>
      <c r="R841">
        <f t="shared" si="13"/>
        <v>22</v>
      </c>
    </row>
    <row r="842" spans="1:18">
      <c r="A842" s="121">
        <v>841</v>
      </c>
      <c r="B842" s="17" t="s">
        <v>1447</v>
      </c>
      <c r="C842" s="38" t="s">
        <v>4364</v>
      </c>
      <c r="D842" s="83" t="s">
        <v>3785</v>
      </c>
      <c r="E842" s="38" t="s">
        <v>510</v>
      </c>
      <c r="F842" s="38">
        <v>22</v>
      </c>
      <c r="G842" s="38" t="s">
        <v>323</v>
      </c>
      <c r="H842" s="38" t="s">
        <v>3175</v>
      </c>
      <c r="Q842" t="s">
        <v>510</v>
      </c>
      <c r="R842">
        <f t="shared" ref="R842:R905" si="14">IF(Q842&gt;0,VLOOKUP(Q842,$N$2:$O$48,2,0),"")</f>
        <v>22</v>
      </c>
    </row>
    <row r="843" spans="1:18">
      <c r="A843" s="121">
        <v>842</v>
      </c>
      <c r="B843" s="17" t="s">
        <v>1448</v>
      </c>
      <c r="C843" s="38" t="s">
        <v>5059</v>
      </c>
      <c r="D843" s="83" t="s">
        <v>4358</v>
      </c>
      <c r="E843" s="38" t="s">
        <v>510</v>
      </c>
      <c r="F843" s="38">
        <v>22</v>
      </c>
      <c r="G843" s="38" t="s">
        <v>323</v>
      </c>
      <c r="H843" s="38" t="s">
        <v>3260</v>
      </c>
      <c r="Q843" t="s">
        <v>510</v>
      </c>
      <c r="R843">
        <f t="shared" si="14"/>
        <v>22</v>
      </c>
    </row>
    <row r="844" spans="1:18">
      <c r="A844" s="121">
        <v>843</v>
      </c>
      <c r="B844" s="17" t="s">
        <v>1451</v>
      </c>
      <c r="C844" s="38" t="s">
        <v>5060</v>
      </c>
      <c r="D844" s="83" t="s">
        <v>4625</v>
      </c>
      <c r="E844" s="38" t="s">
        <v>510</v>
      </c>
      <c r="F844" s="38">
        <v>22</v>
      </c>
      <c r="G844" s="38" t="s">
        <v>323</v>
      </c>
      <c r="H844" s="38" t="s">
        <v>3260</v>
      </c>
      <c r="Q844" t="s">
        <v>510</v>
      </c>
      <c r="R844">
        <f t="shared" si="14"/>
        <v>22</v>
      </c>
    </row>
    <row r="845" spans="1:18">
      <c r="A845" s="121">
        <v>844</v>
      </c>
      <c r="B845" s="17" t="s">
        <v>1452</v>
      </c>
      <c r="C845" s="38" t="s">
        <v>5061</v>
      </c>
      <c r="D845" s="83" t="s">
        <v>4359</v>
      </c>
      <c r="E845" s="38" t="s">
        <v>510</v>
      </c>
      <c r="F845" s="38">
        <v>22</v>
      </c>
      <c r="G845" s="38" t="s">
        <v>323</v>
      </c>
      <c r="H845" s="38" t="s">
        <v>3260</v>
      </c>
      <c r="Q845" t="s">
        <v>510</v>
      </c>
      <c r="R845">
        <f t="shared" si="14"/>
        <v>22</v>
      </c>
    </row>
    <row r="846" spans="1:18">
      <c r="A846" s="121">
        <v>845</v>
      </c>
      <c r="B846" s="17" t="s">
        <v>1453</v>
      </c>
      <c r="C846" s="38" t="s">
        <v>4360</v>
      </c>
      <c r="D846" s="83" t="s">
        <v>4361</v>
      </c>
      <c r="E846" s="38" t="s">
        <v>510</v>
      </c>
      <c r="F846" s="38">
        <v>22</v>
      </c>
      <c r="G846" s="38" t="s">
        <v>323</v>
      </c>
      <c r="H846" s="38" t="s">
        <v>3260</v>
      </c>
      <c r="Q846" t="s">
        <v>510</v>
      </c>
      <c r="R846">
        <f t="shared" si="14"/>
        <v>22</v>
      </c>
    </row>
    <row r="847" spans="1:18">
      <c r="A847" s="121">
        <v>846</v>
      </c>
      <c r="B847" s="17" t="s">
        <v>1454</v>
      </c>
      <c r="C847" s="38" t="s">
        <v>5062</v>
      </c>
      <c r="D847" s="83" t="s">
        <v>4626</v>
      </c>
      <c r="E847" s="38" t="s">
        <v>510</v>
      </c>
      <c r="F847" s="38">
        <v>22</v>
      </c>
      <c r="G847" s="38" t="s">
        <v>323</v>
      </c>
      <c r="H847" s="38" t="s">
        <v>3260</v>
      </c>
      <c r="Q847" t="s">
        <v>510</v>
      </c>
      <c r="R847">
        <f t="shared" si="14"/>
        <v>22</v>
      </c>
    </row>
    <row r="848" spans="1:18">
      <c r="A848" s="121">
        <v>847</v>
      </c>
      <c r="B848" s="17" t="s">
        <v>1455</v>
      </c>
      <c r="C848" s="38" t="s">
        <v>4362</v>
      </c>
      <c r="D848" s="83" t="s">
        <v>4363</v>
      </c>
      <c r="E848" s="38" t="s">
        <v>510</v>
      </c>
      <c r="F848" s="38">
        <v>22</v>
      </c>
      <c r="G848" s="38" t="s">
        <v>323</v>
      </c>
      <c r="H848" s="38" t="s">
        <v>3260</v>
      </c>
      <c r="Q848" t="s">
        <v>510</v>
      </c>
      <c r="R848">
        <f t="shared" si="14"/>
        <v>22</v>
      </c>
    </row>
    <row r="849" spans="1:18">
      <c r="A849" s="121">
        <v>848</v>
      </c>
      <c r="B849" s="17" t="s">
        <v>1456</v>
      </c>
      <c r="C849" s="38" t="s">
        <v>4627</v>
      </c>
      <c r="D849" s="83" t="s">
        <v>4628</v>
      </c>
      <c r="E849" s="38" t="s">
        <v>510</v>
      </c>
      <c r="F849" s="38">
        <v>22</v>
      </c>
      <c r="G849" s="38" t="s">
        <v>323</v>
      </c>
      <c r="H849" s="38" t="s">
        <v>3260</v>
      </c>
      <c r="Q849" t="s">
        <v>510</v>
      </c>
      <c r="R849">
        <f t="shared" si="14"/>
        <v>22</v>
      </c>
    </row>
    <row r="850" spans="1:18">
      <c r="A850" s="121">
        <v>849</v>
      </c>
      <c r="B850" s="17" t="s">
        <v>1457</v>
      </c>
      <c r="C850" s="38" t="s">
        <v>5063</v>
      </c>
      <c r="D850" s="83" t="s">
        <v>4629</v>
      </c>
      <c r="E850" s="38" t="s">
        <v>510</v>
      </c>
      <c r="F850" s="38">
        <v>22</v>
      </c>
      <c r="G850" s="38" t="s">
        <v>323</v>
      </c>
      <c r="H850" s="38" t="s">
        <v>3260</v>
      </c>
      <c r="Q850" t="s">
        <v>510</v>
      </c>
      <c r="R850">
        <f t="shared" si="14"/>
        <v>22</v>
      </c>
    </row>
    <row r="851" spans="1:18">
      <c r="A851" s="121">
        <v>850</v>
      </c>
      <c r="B851" s="17" t="s">
        <v>1458</v>
      </c>
      <c r="C851" s="38" t="s">
        <v>5064</v>
      </c>
      <c r="D851" s="83" t="s">
        <v>5806</v>
      </c>
      <c r="E851" s="38" t="s">
        <v>510</v>
      </c>
      <c r="F851" s="38">
        <v>22</v>
      </c>
      <c r="G851" s="38" t="s">
        <v>323</v>
      </c>
      <c r="H851" s="38" t="s">
        <v>3169</v>
      </c>
      <c r="Q851" t="s">
        <v>510</v>
      </c>
      <c r="R851">
        <f t="shared" si="14"/>
        <v>22</v>
      </c>
    </row>
    <row r="852" spans="1:18">
      <c r="A852" s="121">
        <v>851</v>
      </c>
      <c r="B852" s="17" t="s">
        <v>1459</v>
      </c>
      <c r="C852" s="38" t="s">
        <v>5065</v>
      </c>
      <c r="D852" s="83" t="s">
        <v>5807</v>
      </c>
      <c r="E852" s="38" t="s">
        <v>510</v>
      </c>
      <c r="F852" s="38">
        <v>22</v>
      </c>
      <c r="G852" s="38" t="s">
        <v>323</v>
      </c>
      <c r="H852" s="38" t="s">
        <v>3169</v>
      </c>
      <c r="Q852" t="s">
        <v>510</v>
      </c>
      <c r="R852">
        <f t="shared" si="14"/>
        <v>22</v>
      </c>
    </row>
    <row r="853" spans="1:18">
      <c r="A853" s="121">
        <v>852</v>
      </c>
      <c r="B853" s="17" t="s">
        <v>1460</v>
      </c>
      <c r="C853" s="38" t="s">
        <v>5066</v>
      </c>
      <c r="D853" s="83" t="s">
        <v>5808</v>
      </c>
      <c r="E853" s="38" t="s">
        <v>510</v>
      </c>
      <c r="F853" s="38">
        <v>22</v>
      </c>
      <c r="G853" s="38" t="s">
        <v>323</v>
      </c>
      <c r="H853" s="38" t="s">
        <v>3169</v>
      </c>
      <c r="Q853" t="s">
        <v>510</v>
      </c>
      <c r="R853">
        <f t="shared" si="14"/>
        <v>22</v>
      </c>
    </row>
    <row r="854" spans="1:18">
      <c r="A854" s="121">
        <v>853</v>
      </c>
      <c r="B854" s="17" t="s">
        <v>1461</v>
      </c>
      <c r="C854" s="38" t="s">
        <v>5067</v>
      </c>
      <c r="D854" s="83" t="s">
        <v>5809</v>
      </c>
      <c r="E854" s="38" t="s">
        <v>510</v>
      </c>
      <c r="F854" s="38">
        <v>22</v>
      </c>
      <c r="G854" s="38" t="s">
        <v>323</v>
      </c>
      <c r="H854" s="38" t="s">
        <v>3169</v>
      </c>
      <c r="Q854" t="s">
        <v>510</v>
      </c>
      <c r="R854">
        <f t="shared" si="14"/>
        <v>22</v>
      </c>
    </row>
    <row r="855" spans="1:18">
      <c r="A855" s="121">
        <v>854</v>
      </c>
      <c r="B855" s="17" t="s">
        <v>1462</v>
      </c>
      <c r="C855" s="38" t="s">
        <v>5068</v>
      </c>
      <c r="D855" s="83" t="s">
        <v>5810</v>
      </c>
      <c r="E855" s="38" t="s">
        <v>510</v>
      </c>
      <c r="F855" s="38">
        <v>22</v>
      </c>
      <c r="G855" s="38" t="s">
        <v>323</v>
      </c>
      <c r="H855" s="38" t="s">
        <v>3169</v>
      </c>
      <c r="Q855" t="s">
        <v>510</v>
      </c>
      <c r="R855">
        <f t="shared" si="14"/>
        <v>22</v>
      </c>
    </row>
    <row r="856" spans="1:18">
      <c r="A856" s="121">
        <v>855</v>
      </c>
      <c r="B856" s="17" t="s">
        <v>1463</v>
      </c>
      <c r="C856" s="38" t="s">
        <v>3867</v>
      </c>
      <c r="D856" s="83" t="s">
        <v>3868</v>
      </c>
      <c r="E856" s="38" t="s">
        <v>510</v>
      </c>
      <c r="F856" s="38">
        <v>22</v>
      </c>
      <c r="G856" s="38" t="s">
        <v>323</v>
      </c>
      <c r="H856" s="38" t="s">
        <v>3169</v>
      </c>
      <c r="Q856" t="s">
        <v>510</v>
      </c>
      <c r="R856">
        <f t="shared" si="14"/>
        <v>22</v>
      </c>
    </row>
    <row r="857" spans="1:18">
      <c r="A857" s="121">
        <v>856</v>
      </c>
      <c r="B857" s="17" t="s">
        <v>1464</v>
      </c>
      <c r="C857" s="38" t="s">
        <v>4375</v>
      </c>
      <c r="D857" s="83" t="s">
        <v>4376</v>
      </c>
      <c r="E857" s="38" t="s">
        <v>510</v>
      </c>
      <c r="F857" s="38">
        <v>22</v>
      </c>
      <c r="G857" s="38" t="s">
        <v>306</v>
      </c>
      <c r="H857" s="38" t="s">
        <v>3260</v>
      </c>
      <c r="Q857" t="s">
        <v>510</v>
      </c>
      <c r="R857">
        <f t="shared" si="14"/>
        <v>22</v>
      </c>
    </row>
    <row r="858" spans="1:18">
      <c r="A858" s="121">
        <v>857</v>
      </c>
      <c r="B858" s="17" t="s">
        <v>1465</v>
      </c>
      <c r="C858" s="38" t="s">
        <v>5069</v>
      </c>
      <c r="D858" s="83" t="s">
        <v>5811</v>
      </c>
      <c r="E858" s="38" t="s">
        <v>467</v>
      </c>
      <c r="F858" s="38">
        <v>23</v>
      </c>
      <c r="G858" s="38" t="s">
        <v>306</v>
      </c>
      <c r="H858" s="38" t="s">
        <v>3169</v>
      </c>
      <c r="Q858" t="s">
        <v>467</v>
      </c>
      <c r="R858">
        <f t="shared" si="14"/>
        <v>23</v>
      </c>
    </row>
    <row r="859" spans="1:18">
      <c r="A859" s="121">
        <v>858</v>
      </c>
      <c r="B859" s="17" t="s">
        <v>1466</v>
      </c>
      <c r="C859" s="38" t="s">
        <v>5070</v>
      </c>
      <c r="D859" s="83" t="s">
        <v>5812</v>
      </c>
      <c r="E859" s="38" t="s">
        <v>467</v>
      </c>
      <c r="F859" s="38">
        <v>23</v>
      </c>
      <c r="G859" s="38" t="s">
        <v>306</v>
      </c>
      <c r="H859" s="38" t="s">
        <v>3169</v>
      </c>
      <c r="Q859" t="s">
        <v>467</v>
      </c>
      <c r="R859">
        <f t="shared" si="14"/>
        <v>23</v>
      </c>
    </row>
    <row r="860" spans="1:18">
      <c r="A860" s="121">
        <v>859</v>
      </c>
      <c r="B860" s="17" t="s">
        <v>1467</v>
      </c>
      <c r="C860" s="38" t="s">
        <v>5071</v>
      </c>
      <c r="D860" s="83" t="s">
        <v>5813</v>
      </c>
      <c r="E860" s="38" t="s">
        <v>467</v>
      </c>
      <c r="F860" s="38">
        <v>23</v>
      </c>
      <c r="G860" s="38" t="s">
        <v>306</v>
      </c>
      <c r="H860" s="38" t="s">
        <v>3169</v>
      </c>
      <c r="Q860" t="s">
        <v>467</v>
      </c>
      <c r="R860">
        <f t="shared" si="14"/>
        <v>23</v>
      </c>
    </row>
    <row r="861" spans="1:18">
      <c r="A861" s="121">
        <v>860</v>
      </c>
      <c r="B861" s="17" t="s">
        <v>1468</v>
      </c>
      <c r="C861" s="38" t="s">
        <v>5072</v>
      </c>
      <c r="D861" s="83" t="s">
        <v>5814</v>
      </c>
      <c r="E861" s="38" t="s">
        <v>467</v>
      </c>
      <c r="F861" s="38">
        <v>23</v>
      </c>
      <c r="G861" s="38" t="s">
        <v>306</v>
      </c>
      <c r="H861" s="38" t="s">
        <v>3169</v>
      </c>
      <c r="Q861" t="s">
        <v>467</v>
      </c>
      <c r="R861">
        <f t="shared" si="14"/>
        <v>23</v>
      </c>
    </row>
    <row r="862" spans="1:18">
      <c r="A862" s="121">
        <v>861</v>
      </c>
      <c r="B862" s="17" t="s">
        <v>1469</v>
      </c>
      <c r="C862" s="38" t="s">
        <v>5073</v>
      </c>
      <c r="D862" s="83" t="s">
        <v>5815</v>
      </c>
      <c r="E862" s="38" t="s">
        <v>497</v>
      </c>
      <c r="F862" s="38">
        <v>24</v>
      </c>
      <c r="G862" s="38" t="s">
        <v>306</v>
      </c>
      <c r="H862" s="38" t="s">
        <v>3169</v>
      </c>
      <c r="Q862" t="s">
        <v>497</v>
      </c>
      <c r="R862">
        <f t="shared" si="14"/>
        <v>24</v>
      </c>
    </row>
    <row r="863" spans="1:18">
      <c r="A863" s="121">
        <v>862</v>
      </c>
      <c r="B863" s="17" t="s">
        <v>1470</v>
      </c>
      <c r="C863" s="38" t="s">
        <v>5074</v>
      </c>
      <c r="D863" s="83" t="s">
        <v>5816</v>
      </c>
      <c r="E863" s="38" t="s">
        <v>528</v>
      </c>
      <c r="F863" s="38">
        <v>21</v>
      </c>
      <c r="G863" s="38" t="s">
        <v>306</v>
      </c>
      <c r="H863" s="38" t="s">
        <v>3169</v>
      </c>
      <c r="Q863" t="s">
        <v>528</v>
      </c>
      <c r="R863">
        <f t="shared" si="14"/>
        <v>21</v>
      </c>
    </row>
    <row r="864" spans="1:18">
      <c r="A864" s="121">
        <v>863</v>
      </c>
      <c r="B864" s="17" t="s">
        <v>1471</v>
      </c>
      <c r="C864" s="38" t="s">
        <v>5075</v>
      </c>
      <c r="D864" s="83" t="s">
        <v>5817</v>
      </c>
      <c r="E864" s="38" t="s">
        <v>467</v>
      </c>
      <c r="F864" s="38">
        <v>23</v>
      </c>
      <c r="G864" s="38" t="s">
        <v>306</v>
      </c>
      <c r="H864" s="38" t="s">
        <v>3169</v>
      </c>
      <c r="Q864" t="s">
        <v>467</v>
      </c>
      <c r="R864">
        <f t="shared" si="14"/>
        <v>23</v>
      </c>
    </row>
    <row r="865" spans="1:18">
      <c r="A865" s="121">
        <v>864</v>
      </c>
      <c r="B865" s="17" t="s">
        <v>1472</v>
      </c>
      <c r="C865" s="38" t="s">
        <v>5076</v>
      </c>
      <c r="D865" s="83" t="s">
        <v>5818</v>
      </c>
      <c r="E865" s="38" t="s">
        <v>467</v>
      </c>
      <c r="F865" s="38">
        <v>23</v>
      </c>
      <c r="G865" s="38" t="s">
        <v>306</v>
      </c>
      <c r="H865" s="38" t="s">
        <v>3169</v>
      </c>
      <c r="Q865" t="s">
        <v>467</v>
      </c>
      <c r="R865">
        <f t="shared" si="14"/>
        <v>23</v>
      </c>
    </row>
    <row r="866" spans="1:18">
      <c r="A866" s="121">
        <v>865</v>
      </c>
      <c r="B866" s="17" t="s">
        <v>1473</v>
      </c>
      <c r="C866" s="38" t="s">
        <v>4143</v>
      </c>
      <c r="D866" s="83" t="s">
        <v>4144</v>
      </c>
      <c r="E866" s="38" t="s">
        <v>467</v>
      </c>
      <c r="F866" s="38">
        <v>23</v>
      </c>
      <c r="G866" s="38" t="s">
        <v>326</v>
      </c>
      <c r="H866" s="38" t="s">
        <v>3261</v>
      </c>
      <c r="Q866" t="s">
        <v>467</v>
      </c>
      <c r="R866">
        <f t="shared" si="14"/>
        <v>23</v>
      </c>
    </row>
    <row r="867" spans="1:18">
      <c r="A867" s="121">
        <v>866</v>
      </c>
      <c r="B867" s="17" t="s">
        <v>1474</v>
      </c>
      <c r="C867" s="38" t="s">
        <v>4147</v>
      </c>
      <c r="D867" s="83" t="s">
        <v>4148</v>
      </c>
      <c r="E867" s="38" t="s">
        <v>467</v>
      </c>
      <c r="F867" s="38">
        <v>23</v>
      </c>
      <c r="G867" s="38" t="s">
        <v>326</v>
      </c>
      <c r="H867" s="38" t="s">
        <v>3261</v>
      </c>
      <c r="Q867" t="s">
        <v>467</v>
      </c>
      <c r="R867">
        <f t="shared" si="14"/>
        <v>23</v>
      </c>
    </row>
    <row r="868" spans="1:18">
      <c r="A868" s="121">
        <v>867</v>
      </c>
      <c r="B868" s="17" t="s">
        <v>1475</v>
      </c>
      <c r="C868" s="38" t="s">
        <v>4149</v>
      </c>
      <c r="D868" s="83" t="s">
        <v>4150</v>
      </c>
      <c r="E868" s="38" t="s">
        <v>467</v>
      </c>
      <c r="F868" s="38">
        <v>23</v>
      </c>
      <c r="G868" s="38" t="s">
        <v>326</v>
      </c>
      <c r="H868" s="38" t="s">
        <v>3261</v>
      </c>
      <c r="Q868" t="s">
        <v>467</v>
      </c>
      <c r="R868">
        <f t="shared" si="14"/>
        <v>23</v>
      </c>
    </row>
    <row r="869" spans="1:18">
      <c r="A869" s="121">
        <v>868</v>
      </c>
      <c r="B869" s="17" t="s">
        <v>1476</v>
      </c>
      <c r="C869" s="38" t="s">
        <v>4940</v>
      </c>
      <c r="D869" s="287" t="s">
        <v>5431</v>
      </c>
      <c r="E869" s="38" t="s">
        <v>467</v>
      </c>
      <c r="F869" s="38">
        <v>23</v>
      </c>
      <c r="G869" s="38" t="s">
        <v>326</v>
      </c>
      <c r="H869" s="38" t="s">
        <v>3174</v>
      </c>
      <c r="Q869" t="s">
        <v>467</v>
      </c>
      <c r="R869">
        <f t="shared" si="14"/>
        <v>23</v>
      </c>
    </row>
    <row r="870" spans="1:18">
      <c r="A870" s="121">
        <v>869</v>
      </c>
      <c r="B870" s="17" t="s">
        <v>1477</v>
      </c>
      <c r="C870" s="38" t="s">
        <v>5077</v>
      </c>
      <c r="D870" s="83" t="s">
        <v>5819</v>
      </c>
      <c r="E870" s="38" t="s">
        <v>467</v>
      </c>
      <c r="F870" s="38">
        <v>23</v>
      </c>
      <c r="G870" s="38" t="s">
        <v>326</v>
      </c>
      <c r="H870" s="38" t="s">
        <v>3174</v>
      </c>
      <c r="Q870" t="s">
        <v>467</v>
      </c>
      <c r="R870">
        <f t="shared" si="14"/>
        <v>23</v>
      </c>
    </row>
    <row r="871" spans="1:18">
      <c r="A871" s="121">
        <v>870</v>
      </c>
      <c r="B871" s="17" t="s">
        <v>1478</v>
      </c>
      <c r="C871" s="38" t="s">
        <v>5078</v>
      </c>
      <c r="D871" s="83" t="s">
        <v>5820</v>
      </c>
      <c r="E871" s="38" t="s">
        <v>467</v>
      </c>
      <c r="F871" s="38">
        <v>23</v>
      </c>
      <c r="G871" s="38" t="s">
        <v>326</v>
      </c>
      <c r="H871" s="38" t="s">
        <v>3174</v>
      </c>
      <c r="Q871" t="s">
        <v>467</v>
      </c>
      <c r="R871">
        <f t="shared" si="14"/>
        <v>23</v>
      </c>
    </row>
    <row r="872" spans="1:18">
      <c r="A872" s="121">
        <v>871</v>
      </c>
      <c r="B872" s="17" t="s">
        <v>1479</v>
      </c>
      <c r="C872" s="38" t="s">
        <v>5079</v>
      </c>
      <c r="D872" s="83" t="s">
        <v>5821</v>
      </c>
      <c r="E872" s="38" t="s">
        <v>467</v>
      </c>
      <c r="F872" s="38">
        <v>23</v>
      </c>
      <c r="G872" s="38" t="s">
        <v>326</v>
      </c>
      <c r="H872" s="38" t="s">
        <v>3174</v>
      </c>
      <c r="Q872" t="s">
        <v>467</v>
      </c>
      <c r="R872">
        <f t="shared" si="14"/>
        <v>23</v>
      </c>
    </row>
    <row r="873" spans="1:18">
      <c r="A873" s="121">
        <v>872</v>
      </c>
      <c r="B873" s="17" t="s">
        <v>1480</v>
      </c>
      <c r="C873" s="38" t="s">
        <v>4145</v>
      </c>
      <c r="D873" s="83" t="s">
        <v>4146</v>
      </c>
      <c r="E873" s="38" t="s">
        <v>467</v>
      </c>
      <c r="F873" s="38">
        <v>23</v>
      </c>
      <c r="G873" s="38" t="s">
        <v>326</v>
      </c>
      <c r="H873" s="38" t="s">
        <v>3261</v>
      </c>
      <c r="Q873" t="s">
        <v>467</v>
      </c>
      <c r="R873">
        <f t="shared" si="14"/>
        <v>23</v>
      </c>
    </row>
    <row r="874" spans="1:18">
      <c r="A874" s="121">
        <v>873</v>
      </c>
      <c r="B874" s="17" t="s">
        <v>1481</v>
      </c>
      <c r="C874" s="38" t="s">
        <v>5080</v>
      </c>
      <c r="D874" s="83" t="s">
        <v>5822</v>
      </c>
      <c r="E874" s="38" t="s">
        <v>467</v>
      </c>
      <c r="F874" s="38">
        <v>23</v>
      </c>
      <c r="G874" s="38" t="s">
        <v>326</v>
      </c>
      <c r="H874" s="38" t="s">
        <v>3174</v>
      </c>
      <c r="Q874" t="s">
        <v>467</v>
      </c>
      <c r="R874">
        <f t="shared" si="14"/>
        <v>23</v>
      </c>
    </row>
    <row r="875" spans="1:18">
      <c r="A875" s="121">
        <v>874</v>
      </c>
      <c r="B875" s="17" t="s">
        <v>1482</v>
      </c>
      <c r="C875" s="38" t="s">
        <v>5081</v>
      </c>
      <c r="D875" s="83" t="s">
        <v>5823</v>
      </c>
      <c r="E875" s="38" t="s">
        <v>467</v>
      </c>
      <c r="F875" s="38">
        <v>23</v>
      </c>
      <c r="G875" s="38" t="s">
        <v>326</v>
      </c>
      <c r="H875" s="38" t="s">
        <v>3174</v>
      </c>
      <c r="Q875" t="s">
        <v>467</v>
      </c>
      <c r="R875">
        <f t="shared" si="14"/>
        <v>23</v>
      </c>
    </row>
    <row r="876" spans="1:18">
      <c r="A876" s="121">
        <v>875</v>
      </c>
      <c r="B876" s="17" t="s">
        <v>1483</v>
      </c>
      <c r="C876" s="38" t="s">
        <v>5082</v>
      </c>
      <c r="D876" s="83" t="s">
        <v>5824</v>
      </c>
      <c r="E876" s="38" t="s">
        <v>467</v>
      </c>
      <c r="F876" s="38">
        <v>23</v>
      </c>
      <c r="G876" s="38" t="s">
        <v>326</v>
      </c>
      <c r="H876" s="38" t="s">
        <v>3174</v>
      </c>
      <c r="Q876" t="s">
        <v>467</v>
      </c>
      <c r="R876">
        <f t="shared" si="14"/>
        <v>23</v>
      </c>
    </row>
    <row r="877" spans="1:18">
      <c r="A877" s="121">
        <v>876</v>
      </c>
      <c r="B877" s="17" t="s">
        <v>1484</v>
      </c>
      <c r="C877" s="38" t="s">
        <v>3676</v>
      </c>
      <c r="D877" s="83" t="s">
        <v>3677</v>
      </c>
      <c r="E877" s="38" t="s">
        <v>467</v>
      </c>
      <c r="F877" s="38">
        <v>23</v>
      </c>
      <c r="G877" s="38" t="s">
        <v>326</v>
      </c>
      <c r="H877" s="38" t="s">
        <v>3169</v>
      </c>
      <c r="Q877" t="s">
        <v>467</v>
      </c>
      <c r="R877">
        <f t="shared" si="14"/>
        <v>23</v>
      </c>
    </row>
    <row r="878" spans="1:18">
      <c r="A878" s="121">
        <v>877</v>
      </c>
      <c r="B878" s="17" t="s">
        <v>1485</v>
      </c>
      <c r="C878" s="38" t="s">
        <v>5083</v>
      </c>
      <c r="D878" s="83" t="s">
        <v>5825</v>
      </c>
      <c r="E878" s="38" t="s">
        <v>467</v>
      </c>
      <c r="F878" s="38">
        <v>23</v>
      </c>
      <c r="G878" s="38" t="s">
        <v>326</v>
      </c>
      <c r="H878" s="38" t="s">
        <v>3174</v>
      </c>
      <c r="Q878" t="s">
        <v>467</v>
      </c>
      <c r="R878">
        <f t="shared" si="14"/>
        <v>23</v>
      </c>
    </row>
    <row r="879" spans="1:18">
      <c r="A879" s="121">
        <v>878</v>
      </c>
      <c r="B879" s="17" t="s">
        <v>1486</v>
      </c>
      <c r="C879" s="38" t="s">
        <v>3902</v>
      </c>
      <c r="D879" s="83" t="s">
        <v>3903</v>
      </c>
      <c r="E879" s="38" t="s">
        <v>467</v>
      </c>
      <c r="F879" s="38">
        <v>23</v>
      </c>
      <c r="G879" s="38" t="s">
        <v>330</v>
      </c>
      <c r="H879" s="38" t="s">
        <v>3175</v>
      </c>
      <c r="Q879" t="s">
        <v>467</v>
      </c>
      <c r="R879">
        <f t="shared" si="14"/>
        <v>23</v>
      </c>
    </row>
    <row r="880" spans="1:18">
      <c r="A880" s="121">
        <v>879</v>
      </c>
      <c r="B880" s="17" t="s">
        <v>1487</v>
      </c>
      <c r="C880" s="38" t="s">
        <v>5084</v>
      </c>
      <c r="D880" s="83" t="s">
        <v>5826</v>
      </c>
      <c r="E880" s="38" t="s">
        <v>467</v>
      </c>
      <c r="F880" s="38">
        <v>23</v>
      </c>
      <c r="G880" s="38" t="s">
        <v>330</v>
      </c>
      <c r="H880" s="38" t="s">
        <v>492</v>
      </c>
      <c r="Q880" t="s">
        <v>467</v>
      </c>
      <c r="R880">
        <f t="shared" si="14"/>
        <v>23</v>
      </c>
    </row>
    <row r="881" spans="1:18">
      <c r="A881" s="121">
        <v>880</v>
      </c>
      <c r="B881" s="17" t="s">
        <v>1488</v>
      </c>
      <c r="C881" s="38" t="s">
        <v>2086</v>
      </c>
      <c r="D881" s="83" t="s">
        <v>2087</v>
      </c>
      <c r="E881" s="38" t="s">
        <v>467</v>
      </c>
      <c r="F881" s="38">
        <v>23</v>
      </c>
      <c r="G881" s="38" t="s">
        <v>330</v>
      </c>
      <c r="H881" s="38" t="s">
        <v>492</v>
      </c>
      <c r="Q881" t="s">
        <v>467</v>
      </c>
      <c r="R881">
        <f t="shared" si="14"/>
        <v>23</v>
      </c>
    </row>
    <row r="882" spans="1:18">
      <c r="A882" s="121">
        <v>881</v>
      </c>
      <c r="B882" s="17" t="s">
        <v>1489</v>
      </c>
      <c r="C882" s="38" t="s">
        <v>623</v>
      </c>
      <c r="D882" s="83" t="s">
        <v>624</v>
      </c>
      <c r="E882" s="38" t="s">
        <v>467</v>
      </c>
      <c r="F882" s="38">
        <v>23</v>
      </c>
      <c r="G882" s="38" t="s">
        <v>330</v>
      </c>
      <c r="H882" s="38" t="s">
        <v>487</v>
      </c>
      <c r="Q882" t="s">
        <v>467</v>
      </c>
      <c r="R882">
        <f t="shared" si="14"/>
        <v>23</v>
      </c>
    </row>
    <row r="883" spans="1:18">
      <c r="A883" s="121">
        <v>882</v>
      </c>
      <c r="B883" s="17" t="s">
        <v>1490</v>
      </c>
      <c r="C883" s="38" t="s">
        <v>5085</v>
      </c>
      <c r="D883" s="83" t="s">
        <v>5827</v>
      </c>
      <c r="E883" s="38" t="s">
        <v>510</v>
      </c>
      <c r="F883" s="38">
        <v>22</v>
      </c>
      <c r="G883" s="38" t="s">
        <v>292</v>
      </c>
      <c r="H883" s="38" t="s">
        <v>3260</v>
      </c>
      <c r="Q883" t="s">
        <v>510</v>
      </c>
      <c r="R883">
        <f t="shared" si="14"/>
        <v>22</v>
      </c>
    </row>
    <row r="884" spans="1:18">
      <c r="A884" s="121">
        <v>883</v>
      </c>
      <c r="B884" s="17" t="s">
        <v>1491</v>
      </c>
      <c r="C884" s="38" t="s">
        <v>5086</v>
      </c>
      <c r="D884" s="83" t="s">
        <v>5828</v>
      </c>
      <c r="E884" s="38" t="s">
        <v>467</v>
      </c>
      <c r="F884" s="38">
        <v>23</v>
      </c>
      <c r="G884" s="38" t="s">
        <v>241</v>
      </c>
      <c r="H884" s="38" t="s">
        <v>3169</v>
      </c>
      <c r="Q884" t="s">
        <v>467</v>
      </c>
      <c r="R884">
        <f t="shared" si="14"/>
        <v>23</v>
      </c>
    </row>
    <row r="885" spans="1:18">
      <c r="A885" s="121">
        <v>884</v>
      </c>
      <c r="B885" s="17" t="s">
        <v>1492</v>
      </c>
      <c r="C885" s="38" t="s">
        <v>5087</v>
      </c>
      <c r="D885" s="83" t="s">
        <v>5829</v>
      </c>
      <c r="E885" s="38" t="s">
        <v>467</v>
      </c>
      <c r="F885" s="38">
        <v>23</v>
      </c>
      <c r="G885" s="38" t="s">
        <v>241</v>
      </c>
      <c r="H885" s="38" t="s">
        <v>3169</v>
      </c>
      <c r="Q885" t="s">
        <v>467</v>
      </c>
      <c r="R885">
        <f t="shared" si="14"/>
        <v>23</v>
      </c>
    </row>
    <row r="886" spans="1:18">
      <c r="A886" s="121">
        <v>885</v>
      </c>
      <c r="B886" s="17" t="s">
        <v>1493</v>
      </c>
      <c r="C886" s="38" t="s">
        <v>5088</v>
      </c>
      <c r="D886" s="83" t="s">
        <v>5830</v>
      </c>
      <c r="E886" s="38" t="s">
        <v>467</v>
      </c>
      <c r="F886" s="38">
        <v>23</v>
      </c>
      <c r="G886" s="38" t="s">
        <v>241</v>
      </c>
      <c r="H886" s="38" t="s">
        <v>3169</v>
      </c>
      <c r="Q886" t="s">
        <v>467</v>
      </c>
      <c r="R886">
        <f t="shared" si="14"/>
        <v>23</v>
      </c>
    </row>
    <row r="887" spans="1:18">
      <c r="A887" s="121">
        <v>886</v>
      </c>
      <c r="B887" s="17" t="s">
        <v>1494</v>
      </c>
      <c r="C887" s="38" t="s">
        <v>5089</v>
      </c>
      <c r="D887" s="83" t="s">
        <v>5831</v>
      </c>
      <c r="E887" s="38" t="s">
        <v>467</v>
      </c>
      <c r="F887" s="38">
        <v>23</v>
      </c>
      <c r="G887" s="38" t="s">
        <v>241</v>
      </c>
      <c r="H887" s="38" t="s">
        <v>3169</v>
      </c>
      <c r="Q887" t="s">
        <v>467</v>
      </c>
      <c r="R887">
        <f t="shared" si="14"/>
        <v>23</v>
      </c>
    </row>
    <row r="888" spans="1:18">
      <c r="A888" s="121">
        <v>887</v>
      </c>
      <c r="B888" s="17" t="s">
        <v>1495</v>
      </c>
      <c r="C888" s="38" t="s">
        <v>5090</v>
      </c>
      <c r="D888" s="83" t="s">
        <v>5832</v>
      </c>
      <c r="E888" s="38" t="s">
        <v>467</v>
      </c>
      <c r="F888" s="38">
        <v>23</v>
      </c>
      <c r="G888" s="38" t="s">
        <v>241</v>
      </c>
      <c r="H888" s="38" t="s">
        <v>3169</v>
      </c>
      <c r="Q888" t="s">
        <v>467</v>
      </c>
      <c r="R888">
        <f t="shared" si="14"/>
        <v>23</v>
      </c>
    </row>
    <row r="889" spans="1:18">
      <c r="A889" s="121">
        <v>888</v>
      </c>
      <c r="B889" s="17" t="s">
        <v>1496</v>
      </c>
      <c r="C889" s="38" t="s">
        <v>5091</v>
      </c>
      <c r="D889" s="83" t="s">
        <v>5833</v>
      </c>
      <c r="E889" s="38" t="s">
        <v>467</v>
      </c>
      <c r="F889" s="38">
        <v>23</v>
      </c>
      <c r="G889" s="38" t="s">
        <v>241</v>
      </c>
      <c r="H889" s="38" t="s">
        <v>3169</v>
      </c>
      <c r="Q889" t="s">
        <v>467</v>
      </c>
      <c r="R889">
        <f t="shared" si="14"/>
        <v>23</v>
      </c>
    </row>
    <row r="890" spans="1:18">
      <c r="A890" s="121">
        <v>889</v>
      </c>
      <c r="B890" s="17" t="s">
        <v>1497</v>
      </c>
      <c r="C890" s="38" t="s">
        <v>4352</v>
      </c>
      <c r="D890" s="83" t="s">
        <v>4353</v>
      </c>
      <c r="E890" s="38" t="s">
        <v>467</v>
      </c>
      <c r="F890" s="38">
        <v>23</v>
      </c>
      <c r="G890" s="38" t="s">
        <v>254</v>
      </c>
      <c r="H890" s="38" t="s">
        <v>3260</v>
      </c>
      <c r="Q890" t="s">
        <v>467</v>
      </c>
      <c r="R890">
        <f t="shared" si="14"/>
        <v>23</v>
      </c>
    </row>
    <row r="891" spans="1:18">
      <c r="A891" s="121">
        <v>890</v>
      </c>
      <c r="B891" s="17" t="s">
        <v>1498</v>
      </c>
      <c r="C891" s="38" t="s">
        <v>3096</v>
      </c>
      <c r="D891" s="83" t="s">
        <v>3097</v>
      </c>
      <c r="E891" s="38" t="s">
        <v>528</v>
      </c>
      <c r="F891" s="38">
        <v>21</v>
      </c>
      <c r="G891" s="38" t="s">
        <v>3554</v>
      </c>
      <c r="H891" s="38" t="s">
        <v>3174</v>
      </c>
      <c r="Q891" t="s">
        <v>528</v>
      </c>
      <c r="R891">
        <f t="shared" si="14"/>
        <v>21</v>
      </c>
    </row>
    <row r="892" spans="1:18">
      <c r="A892" s="121">
        <v>891</v>
      </c>
      <c r="B892" s="17" t="s">
        <v>1499</v>
      </c>
      <c r="C892" s="38" t="s">
        <v>2904</v>
      </c>
      <c r="D892" s="83" t="s">
        <v>2905</v>
      </c>
      <c r="E892" s="38" t="s">
        <v>528</v>
      </c>
      <c r="F892" s="38">
        <v>21</v>
      </c>
      <c r="G892" s="38" t="s">
        <v>3554</v>
      </c>
      <c r="H892" s="38" t="s">
        <v>3174</v>
      </c>
      <c r="Q892" t="s">
        <v>528</v>
      </c>
      <c r="R892">
        <f t="shared" si="14"/>
        <v>21</v>
      </c>
    </row>
    <row r="893" spans="1:18">
      <c r="A893" s="121">
        <v>892</v>
      </c>
      <c r="B893" s="17" t="s">
        <v>1500</v>
      </c>
      <c r="C893" s="38" t="s">
        <v>3732</v>
      </c>
      <c r="D893" s="83" t="s">
        <v>3733</v>
      </c>
      <c r="E893" s="38" t="s">
        <v>519</v>
      </c>
      <c r="F893" s="38">
        <v>17</v>
      </c>
      <c r="G893" s="38" t="s">
        <v>3554</v>
      </c>
      <c r="H893" s="38" t="s">
        <v>3175</v>
      </c>
      <c r="Q893" t="s">
        <v>519</v>
      </c>
      <c r="R893">
        <f t="shared" si="14"/>
        <v>17</v>
      </c>
    </row>
    <row r="894" spans="1:18">
      <c r="A894" s="121">
        <v>893</v>
      </c>
      <c r="B894" s="17" t="s">
        <v>1501</v>
      </c>
      <c r="C894" s="38" t="s">
        <v>5092</v>
      </c>
      <c r="D894" s="83" t="s">
        <v>5913</v>
      </c>
      <c r="E894" s="38" t="s">
        <v>467</v>
      </c>
      <c r="F894" s="38">
        <v>23</v>
      </c>
      <c r="G894" s="38" t="s">
        <v>3554</v>
      </c>
      <c r="H894" s="38" t="s">
        <v>3169</v>
      </c>
      <c r="Q894" t="s">
        <v>467</v>
      </c>
      <c r="R894">
        <f t="shared" si="14"/>
        <v>23</v>
      </c>
    </row>
    <row r="895" spans="1:18">
      <c r="A895" s="121">
        <v>894</v>
      </c>
      <c r="B895" s="17" t="s">
        <v>1502</v>
      </c>
      <c r="C895" s="38" t="s">
        <v>5093</v>
      </c>
      <c r="D895" s="83" t="s">
        <v>5834</v>
      </c>
      <c r="E895" s="38" t="s">
        <v>528</v>
      </c>
      <c r="F895" s="38">
        <v>21</v>
      </c>
      <c r="G895" s="38" t="s">
        <v>3554</v>
      </c>
      <c r="H895" s="38" t="s">
        <v>3169</v>
      </c>
      <c r="Q895" t="s">
        <v>528</v>
      </c>
      <c r="R895">
        <f t="shared" si="14"/>
        <v>21</v>
      </c>
    </row>
    <row r="896" spans="1:18">
      <c r="A896" s="121">
        <v>895</v>
      </c>
      <c r="B896" s="17" t="s">
        <v>1503</v>
      </c>
      <c r="C896" s="38" t="s">
        <v>5094</v>
      </c>
      <c r="D896" s="83" t="s">
        <v>5835</v>
      </c>
      <c r="E896" s="38" t="s">
        <v>528</v>
      </c>
      <c r="F896" s="38">
        <v>21</v>
      </c>
      <c r="G896" s="38" t="s">
        <v>3554</v>
      </c>
      <c r="H896" s="38" t="s">
        <v>3169</v>
      </c>
      <c r="Q896" t="s">
        <v>528</v>
      </c>
      <c r="R896">
        <f t="shared" si="14"/>
        <v>21</v>
      </c>
    </row>
    <row r="897" spans="1:18">
      <c r="A897" s="121">
        <v>896</v>
      </c>
      <c r="B897" s="17" t="s">
        <v>1504</v>
      </c>
      <c r="C897" s="38" t="s">
        <v>5095</v>
      </c>
      <c r="D897" s="83" t="s">
        <v>5836</v>
      </c>
      <c r="E897" s="38" t="s">
        <v>473</v>
      </c>
      <c r="F897" s="38">
        <v>25</v>
      </c>
      <c r="G897" s="38" t="s">
        <v>3554</v>
      </c>
      <c r="H897" s="38" t="s">
        <v>3169</v>
      </c>
      <c r="Q897" t="s">
        <v>473</v>
      </c>
      <c r="R897">
        <f t="shared" si="14"/>
        <v>25</v>
      </c>
    </row>
    <row r="898" spans="1:18">
      <c r="A898" s="121">
        <v>897</v>
      </c>
      <c r="B898" s="17" t="s">
        <v>1505</v>
      </c>
      <c r="C898" s="38" t="s">
        <v>5096</v>
      </c>
      <c r="D898" s="83" t="s">
        <v>5837</v>
      </c>
      <c r="E898" s="38" t="s">
        <v>528</v>
      </c>
      <c r="F898" s="38">
        <v>21</v>
      </c>
      <c r="G898" s="38" t="s">
        <v>264</v>
      </c>
      <c r="H898" s="38" t="s">
        <v>492</v>
      </c>
      <c r="Q898" t="s">
        <v>528</v>
      </c>
      <c r="R898">
        <f t="shared" si="14"/>
        <v>21</v>
      </c>
    </row>
    <row r="899" spans="1:18">
      <c r="A899" s="121">
        <v>898</v>
      </c>
      <c r="B899" s="17" t="s">
        <v>1506</v>
      </c>
      <c r="C899" s="38" t="s">
        <v>2969</v>
      </c>
      <c r="D899" s="83" t="s">
        <v>2970</v>
      </c>
      <c r="E899" s="38" t="s">
        <v>528</v>
      </c>
      <c r="F899" s="38">
        <v>21</v>
      </c>
      <c r="G899" s="38" t="s">
        <v>264</v>
      </c>
      <c r="H899" s="38" t="s">
        <v>3174</v>
      </c>
      <c r="Q899" t="s">
        <v>528</v>
      </c>
      <c r="R899">
        <f t="shared" si="14"/>
        <v>21</v>
      </c>
    </row>
    <row r="900" spans="1:18">
      <c r="A900" s="121">
        <v>899</v>
      </c>
      <c r="B900" s="17" t="s">
        <v>1507</v>
      </c>
      <c r="C900" s="38" t="s">
        <v>3149</v>
      </c>
      <c r="D900" s="83" t="s">
        <v>3150</v>
      </c>
      <c r="E900" s="38" t="s">
        <v>528</v>
      </c>
      <c r="F900" s="38">
        <v>21</v>
      </c>
      <c r="G900" s="38" t="s">
        <v>264</v>
      </c>
      <c r="H900" s="38" t="s">
        <v>3174</v>
      </c>
      <c r="Q900" t="s">
        <v>528</v>
      </c>
      <c r="R900">
        <f t="shared" si="14"/>
        <v>21</v>
      </c>
    </row>
    <row r="901" spans="1:18">
      <c r="A901" s="121">
        <v>900</v>
      </c>
      <c r="B901" s="17" t="s">
        <v>1508</v>
      </c>
      <c r="C901" s="38" t="s">
        <v>3734</v>
      </c>
      <c r="D901" s="83" t="s">
        <v>3735</v>
      </c>
      <c r="E901" s="38" t="s">
        <v>528</v>
      </c>
      <c r="F901" s="38">
        <v>21</v>
      </c>
      <c r="G901" s="38" t="s">
        <v>264</v>
      </c>
      <c r="H901" s="38" t="s">
        <v>3175</v>
      </c>
      <c r="Q901" t="s">
        <v>528</v>
      </c>
      <c r="R901">
        <f t="shared" si="14"/>
        <v>21</v>
      </c>
    </row>
    <row r="902" spans="1:18">
      <c r="A902" s="121">
        <v>901</v>
      </c>
      <c r="B902" s="17" t="s">
        <v>1509</v>
      </c>
      <c r="C902" s="38" t="s">
        <v>4550</v>
      </c>
      <c r="D902" s="83" t="s">
        <v>4551</v>
      </c>
      <c r="E902" s="38" t="s">
        <v>528</v>
      </c>
      <c r="F902" s="38">
        <v>21</v>
      </c>
      <c r="G902" s="38" t="s">
        <v>264</v>
      </c>
      <c r="H902" s="38" t="s">
        <v>3260</v>
      </c>
      <c r="Q902" t="s">
        <v>528</v>
      </c>
      <c r="R902">
        <f t="shared" si="14"/>
        <v>21</v>
      </c>
    </row>
    <row r="903" spans="1:18">
      <c r="A903" s="121">
        <v>902</v>
      </c>
      <c r="B903" s="17" t="s">
        <v>1510</v>
      </c>
      <c r="C903" s="38" t="s">
        <v>5097</v>
      </c>
      <c r="D903" s="83" t="s">
        <v>5838</v>
      </c>
      <c r="E903" s="38" t="s">
        <v>725</v>
      </c>
      <c r="F903" s="38">
        <v>30</v>
      </c>
      <c r="G903" s="38" t="s">
        <v>283</v>
      </c>
      <c r="H903" s="38" t="s">
        <v>3169</v>
      </c>
      <c r="Q903" t="s">
        <v>725</v>
      </c>
      <c r="R903">
        <f t="shared" si="14"/>
        <v>30</v>
      </c>
    </row>
    <row r="904" spans="1:18">
      <c r="A904" s="121">
        <v>903</v>
      </c>
      <c r="B904" s="17" t="s">
        <v>1511</v>
      </c>
      <c r="C904" s="38" t="s">
        <v>5098</v>
      </c>
      <c r="D904" s="83" t="s">
        <v>5839</v>
      </c>
      <c r="E904" s="38" t="s">
        <v>528</v>
      </c>
      <c r="F904" s="38">
        <v>21</v>
      </c>
      <c r="G904" s="38" t="s">
        <v>283</v>
      </c>
      <c r="H904" s="38" t="s">
        <v>3169</v>
      </c>
      <c r="Q904" t="s">
        <v>528</v>
      </c>
      <c r="R904">
        <f t="shared" si="14"/>
        <v>21</v>
      </c>
    </row>
    <row r="905" spans="1:18">
      <c r="A905" s="121">
        <v>904</v>
      </c>
      <c r="B905" s="17" t="s">
        <v>1512</v>
      </c>
      <c r="C905" s="38" t="s">
        <v>5099</v>
      </c>
      <c r="D905" s="83" t="s">
        <v>5840</v>
      </c>
      <c r="E905" s="38" t="s">
        <v>467</v>
      </c>
      <c r="F905" s="38">
        <v>23</v>
      </c>
      <c r="G905" s="38" t="s">
        <v>283</v>
      </c>
      <c r="H905" s="38" t="s">
        <v>3169</v>
      </c>
      <c r="Q905" t="s">
        <v>467</v>
      </c>
      <c r="R905">
        <f t="shared" si="14"/>
        <v>23</v>
      </c>
    </row>
    <row r="906" spans="1:18">
      <c r="A906" s="121">
        <v>905</v>
      </c>
      <c r="B906" s="17" t="s">
        <v>1513</v>
      </c>
      <c r="C906" s="38" t="s">
        <v>5100</v>
      </c>
      <c r="D906" s="83" t="s">
        <v>5841</v>
      </c>
      <c r="E906" s="38" t="s">
        <v>998</v>
      </c>
      <c r="F906" s="38">
        <v>42</v>
      </c>
      <c r="G906" s="38" t="s">
        <v>283</v>
      </c>
      <c r="H906" s="38" t="s">
        <v>3169</v>
      </c>
      <c r="Q906" t="s">
        <v>998</v>
      </c>
      <c r="R906">
        <f t="shared" ref="R906:R969" si="15">IF(Q906&gt;0,VLOOKUP(Q906,$N$2:$O$48,2,0),"")</f>
        <v>42</v>
      </c>
    </row>
    <row r="907" spans="1:18">
      <c r="A907" s="121">
        <v>906</v>
      </c>
      <c r="B907" s="17" t="s">
        <v>1514</v>
      </c>
      <c r="C907" s="38" t="s">
        <v>5101</v>
      </c>
      <c r="D907" s="83" t="s">
        <v>5842</v>
      </c>
      <c r="E907" s="38" t="s">
        <v>467</v>
      </c>
      <c r="F907" s="38">
        <v>23</v>
      </c>
      <c r="G907" s="38" t="s">
        <v>283</v>
      </c>
      <c r="H907" s="38" t="s">
        <v>3169</v>
      </c>
      <c r="Q907" t="s">
        <v>467</v>
      </c>
      <c r="R907">
        <f t="shared" si="15"/>
        <v>23</v>
      </c>
    </row>
    <row r="908" spans="1:18">
      <c r="A908" s="121">
        <v>907</v>
      </c>
      <c r="B908" s="17" t="s">
        <v>1515</v>
      </c>
      <c r="C908" s="38" t="s">
        <v>5102</v>
      </c>
      <c r="D908" s="83" t="s">
        <v>5843</v>
      </c>
      <c r="E908" s="38" t="s">
        <v>725</v>
      </c>
      <c r="F908" s="38">
        <v>30</v>
      </c>
      <c r="G908" s="38" t="s">
        <v>283</v>
      </c>
      <c r="H908" s="38" t="s">
        <v>3169</v>
      </c>
      <c r="Q908" t="s">
        <v>725</v>
      </c>
      <c r="R908">
        <f t="shared" si="15"/>
        <v>30</v>
      </c>
    </row>
    <row r="909" spans="1:18">
      <c r="A909" s="121">
        <v>908</v>
      </c>
      <c r="B909" s="17" t="s">
        <v>1516</v>
      </c>
      <c r="C909" s="38" t="s">
        <v>5103</v>
      </c>
      <c r="D909" s="83" t="s">
        <v>5844</v>
      </c>
      <c r="E909" s="38" t="s">
        <v>4695</v>
      </c>
      <c r="F909" s="38">
        <v>4</v>
      </c>
      <c r="G909" s="38" t="s">
        <v>283</v>
      </c>
      <c r="H909" s="38" t="s">
        <v>3169</v>
      </c>
      <c r="Q909" t="s">
        <v>4695</v>
      </c>
      <c r="R909">
        <f t="shared" si="15"/>
        <v>4</v>
      </c>
    </row>
    <row r="910" spans="1:18">
      <c r="A910" s="121">
        <v>909</v>
      </c>
      <c r="B910" s="17" t="s">
        <v>1517</v>
      </c>
      <c r="C910" s="38" t="s">
        <v>5104</v>
      </c>
      <c r="D910" s="83" t="s">
        <v>5845</v>
      </c>
      <c r="E910" s="38" t="s">
        <v>497</v>
      </c>
      <c r="F910" s="38">
        <v>24</v>
      </c>
      <c r="G910" s="38" t="s">
        <v>283</v>
      </c>
      <c r="H910" s="38" t="s">
        <v>3169</v>
      </c>
      <c r="Q910" t="s">
        <v>497</v>
      </c>
      <c r="R910">
        <f t="shared" si="15"/>
        <v>24</v>
      </c>
    </row>
    <row r="911" spans="1:18">
      <c r="A911" s="121">
        <v>910</v>
      </c>
      <c r="B911" s="17" t="s">
        <v>1518</v>
      </c>
      <c r="C911" s="38" t="s">
        <v>5105</v>
      </c>
      <c r="D911" s="83" t="s">
        <v>5846</v>
      </c>
      <c r="E911" s="38" t="s">
        <v>497</v>
      </c>
      <c r="F911" s="38">
        <v>24</v>
      </c>
      <c r="G911" s="38" t="s">
        <v>283</v>
      </c>
      <c r="H911" s="38" t="s">
        <v>3169</v>
      </c>
      <c r="Q911" t="s">
        <v>497</v>
      </c>
      <c r="R911">
        <f t="shared" si="15"/>
        <v>24</v>
      </c>
    </row>
    <row r="912" spans="1:18">
      <c r="A912" s="121">
        <v>911</v>
      </c>
      <c r="B912" s="17" t="s">
        <v>1519</v>
      </c>
      <c r="C912" s="38" t="s">
        <v>5106</v>
      </c>
      <c r="D912" s="83" t="s">
        <v>4303</v>
      </c>
      <c r="E912" s="38" t="s">
        <v>473</v>
      </c>
      <c r="F912" s="38">
        <v>25</v>
      </c>
      <c r="G912" s="38" t="s">
        <v>283</v>
      </c>
      <c r="H912" s="38" t="s">
        <v>3169</v>
      </c>
      <c r="Q912" t="s">
        <v>473</v>
      </c>
      <c r="R912">
        <f t="shared" si="15"/>
        <v>25</v>
      </c>
    </row>
    <row r="913" spans="1:18">
      <c r="A913" s="121">
        <v>912</v>
      </c>
      <c r="B913" s="17" t="s">
        <v>1520</v>
      </c>
      <c r="C913" s="38" t="s">
        <v>5107</v>
      </c>
      <c r="D913" s="83" t="s">
        <v>5847</v>
      </c>
      <c r="E913" s="38" t="s">
        <v>473</v>
      </c>
      <c r="F913" s="38">
        <v>25</v>
      </c>
      <c r="G913" s="38" t="s">
        <v>283</v>
      </c>
      <c r="H913" s="38" t="s">
        <v>3169</v>
      </c>
      <c r="Q913" t="s">
        <v>473</v>
      </c>
      <c r="R913">
        <f t="shared" si="15"/>
        <v>25</v>
      </c>
    </row>
    <row r="914" spans="1:18">
      <c r="A914" s="121">
        <v>913</v>
      </c>
      <c r="B914" s="17" t="s">
        <v>1521</v>
      </c>
      <c r="C914" s="38" t="s">
        <v>5108</v>
      </c>
      <c r="D914" s="83" t="s">
        <v>5848</v>
      </c>
      <c r="E914" s="38" t="s">
        <v>573</v>
      </c>
      <c r="F914" s="38">
        <v>18</v>
      </c>
      <c r="G914" s="38" t="s">
        <v>283</v>
      </c>
      <c r="H914" s="38" t="s">
        <v>3169</v>
      </c>
      <c r="Q914" t="s">
        <v>573</v>
      </c>
      <c r="R914">
        <f t="shared" si="15"/>
        <v>18</v>
      </c>
    </row>
    <row r="915" spans="1:18">
      <c r="A915" s="121">
        <v>914</v>
      </c>
      <c r="B915" s="17" t="s">
        <v>1522</v>
      </c>
      <c r="C915" s="38" t="s">
        <v>5109</v>
      </c>
      <c r="D915" s="83" t="s">
        <v>5849</v>
      </c>
      <c r="E915" s="38" t="s">
        <v>467</v>
      </c>
      <c r="F915" s="38">
        <v>23</v>
      </c>
      <c r="G915" s="38" t="s">
        <v>283</v>
      </c>
      <c r="H915" s="38" t="s">
        <v>3169</v>
      </c>
      <c r="Q915" t="s">
        <v>467</v>
      </c>
      <c r="R915">
        <f t="shared" si="15"/>
        <v>23</v>
      </c>
    </row>
    <row r="916" spans="1:18">
      <c r="A916" s="121">
        <v>915</v>
      </c>
      <c r="B916" s="17" t="s">
        <v>1523</v>
      </c>
      <c r="C916" s="38" t="s">
        <v>5110</v>
      </c>
      <c r="D916" s="83" t="s">
        <v>5850</v>
      </c>
      <c r="E916" s="38" t="s">
        <v>467</v>
      </c>
      <c r="F916" s="38">
        <v>23</v>
      </c>
      <c r="G916" s="38" t="s">
        <v>283</v>
      </c>
      <c r="H916" s="38" t="s">
        <v>3169</v>
      </c>
      <c r="Q916" t="s">
        <v>467</v>
      </c>
      <c r="R916">
        <f t="shared" si="15"/>
        <v>23</v>
      </c>
    </row>
    <row r="917" spans="1:18">
      <c r="A917" s="121">
        <v>916</v>
      </c>
      <c r="B917" s="17" t="s">
        <v>1524</v>
      </c>
      <c r="C917" s="38" t="s">
        <v>5111</v>
      </c>
      <c r="D917" s="83" t="s">
        <v>5851</v>
      </c>
      <c r="E917" s="38" t="s">
        <v>497</v>
      </c>
      <c r="F917" s="38">
        <v>24</v>
      </c>
      <c r="G917" s="38" t="s">
        <v>283</v>
      </c>
      <c r="H917" s="38" t="s">
        <v>3169</v>
      </c>
      <c r="Q917" t="s">
        <v>497</v>
      </c>
      <c r="R917">
        <f t="shared" si="15"/>
        <v>24</v>
      </c>
    </row>
    <row r="918" spans="1:18">
      <c r="A918" s="121">
        <v>917</v>
      </c>
      <c r="B918" s="17" t="s">
        <v>1525</v>
      </c>
      <c r="C918" s="38" t="s">
        <v>5112</v>
      </c>
      <c r="D918" s="83" t="s">
        <v>5852</v>
      </c>
      <c r="E918" s="38" t="s">
        <v>497</v>
      </c>
      <c r="F918" s="38">
        <v>24</v>
      </c>
      <c r="G918" s="38" t="s">
        <v>283</v>
      </c>
      <c r="H918" s="38" t="s">
        <v>3169</v>
      </c>
      <c r="Q918" t="s">
        <v>497</v>
      </c>
      <c r="R918">
        <f t="shared" si="15"/>
        <v>24</v>
      </c>
    </row>
    <row r="919" spans="1:18">
      <c r="A919" s="121">
        <v>918</v>
      </c>
      <c r="B919" s="17" t="s">
        <v>1526</v>
      </c>
      <c r="C919" s="38" t="s">
        <v>5113</v>
      </c>
      <c r="D919" s="83" t="s">
        <v>5853</v>
      </c>
      <c r="E919" s="38" t="s">
        <v>497</v>
      </c>
      <c r="F919" s="38">
        <v>24</v>
      </c>
      <c r="G919" s="38" t="s">
        <v>283</v>
      </c>
      <c r="H919" s="38" t="s">
        <v>3169</v>
      </c>
      <c r="Q919" t="s">
        <v>497</v>
      </c>
      <c r="R919">
        <f t="shared" si="15"/>
        <v>24</v>
      </c>
    </row>
    <row r="920" spans="1:18">
      <c r="A920" s="121">
        <v>919</v>
      </c>
      <c r="B920" s="17" t="s">
        <v>1527</v>
      </c>
      <c r="C920" s="38" t="s">
        <v>5114</v>
      </c>
      <c r="D920" s="83" t="s">
        <v>5854</v>
      </c>
      <c r="E920" s="38" t="s">
        <v>467</v>
      </c>
      <c r="F920" s="38">
        <v>23</v>
      </c>
      <c r="G920" s="38" t="s">
        <v>283</v>
      </c>
      <c r="H920" s="38" t="s">
        <v>3169</v>
      </c>
      <c r="Q920" t="s">
        <v>467</v>
      </c>
      <c r="R920">
        <f t="shared" si="15"/>
        <v>23</v>
      </c>
    </row>
    <row r="921" spans="1:18">
      <c r="A921" s="121">
        <v>920</v>
      </c>
      <c r="B921" s="17" t="s">
        <v>1528</v>
      </c>
      <c r="C921" s="38" t="s">
        <v>5115</v>
      </c>
      <c r="D921" s="83" t="s">
        <v>5855</v>
      </c>
      <c r="E921" s="38" t="s">
        <v>467</v>
      </c>
      <c r="F921" s="38">
        <v>23</v>
      </c>
      <c r="G921" s="38" t="s">
        <v>283</v>
      </c>
      <c r="H921" s="38" t="s">
        <v>3169</v>
      </c>
      <c r="Q921" t="s">
        <v>467</v>
      </c>
      <c r="R921">
        <f t="shared" si="15"/>
        <v>23</v>
      </c>
    </row>
    <row r="922" spans="1:18">
      <c r="A922" s="121">
        <v>921</v>
      </c>
      <c r="B922" s="17" t="s">
        <v>1529</v>
      </c>
      <c r="C922" s="38" t="s">
        <v>5116</v>
      </c>
      <c r="D922" s="83" t="s">
        <v>5856</v>
      </c>
      <c r="E922" s="38" t="s">
        <v>519</v>
      </c>
      <c r="F922" s="38">
        <v>17</v>
      </c>
      <c r="G922" s="38" t="s">
        <v>283</v>
      </c>
      <c r="H922" s="38" t="s">
        <v>3169</v>
      </c>
      <c r="Q922" t="s">
        <v>519</v>
      </c>
      <c r="R922">
        <f t="shared" si="15"/>
        <v>17</v>
      </c>
    </row>
    <row r="923" spans="1:18">
      <c r="A923" s="121">
        <v>922</v>
      </c>
      <c r="B923" s="17" t="s">
        <v>1530</v>
      </c>
      <c r="C923" s="38" t="s">
        <v>5117</v>
      </c>
      <c r="D923" s="83" t="s">
        <v>5857</v>
      </c>
      <c r="E923" s="38" t="s">
        <v>497</v>
      </c>
      <c r="F923" s="38">
        <v>24</v>
      </c>
      <c r="G923" s="38" t="s">
        <v>283</v>
      </c>
      <c r="H923" s="38" t="s">
        <v>3169</v>
      </c>
      <c r="Q923" t="s">
        <v>497</v>
      </c>
      <c r="R923">
        <f t="shared" si="15"/>
        <v>24</v>
      </c>
    </row>
    <row r="924" spans="1:18">
      <c r="A924" s="121">
        <v>923</v>
      </c>
      <c r="B924" s="17" t="s">
        <v>1531</v>
      </c>
      <c r="C924" s="38" t="s">
        <v>5118</v>
      </c>
      <c r="D924" s="83" t="s">
        <v>5858</v>
      </c>
      <c r="E924" s="38" t="s">
        <v>657</v>
      </c>
      <c r="F924" s="38">
        <v>28</v>
      </c>
      <c r="G924" s="38" t="s">
        <v>283</v>
      </c>
      <c r="H924" s="38" t="s">
        <v>3169</v>
      </c>
      <c r="Q924" t="s">
        <v>657</v>
      </c>
      <c r="R924">
        <f t="shared" si="15"/>
        <v>28</v>
      </c>
    </row>
    <row r="925" spans="1:18">
      <c r="A925" s="121">
        <v>924</v>
      </c>
      <c r="B925" s="17" t="s">
        <v>1532</v>
      </c>
      <c r="C925" s="38" t="s">
        <v>3931</v>
      </c>
      <c r="D925" s="83" t="s">
        <v>3932</v>
      </c>
      <c r="E925" s="38" t="s">
        <v>467</v>
      </c>
      <c r="F925" s="38">
        <v>23</v>
      </c>
      <c r="G925" s="38" t="s">
        <v>351</v>
      </c>
      <c r="H925" s="38" t="s">
        <v>3175</v>
      </c>
      <c r="Q925" t="s">
        <v>467</v>
      </c>
      <c r="R925">
        <f t="shared" si="15"/>
        <v>23</v>
      </c>
    </row>
    <row r="926" spans="1:18">
      <c r="A926" s="121">
        <v>925</v>
      </c>
      <c r="B926" s="17" t="s">
        <v>1533</v>
      </c>
      <c r="C926" s="38" t="s">
        <v>5119</v>
      </c>
      <c r="D926" s="83" t="s">
        <v>5859</v>
      </c>
      <c r="E926" s="38" t="s">
        <v>497</v>
      </c>
      <c r="F926" s="38">
        <v>24</v>
      </c>
      <c r="G926" s="38" t="s">
        <v>351</v>
      </c>
      <c r="H926" s="38" t="s">
        <v>3260</v>
      </c>
      <c r="Q926" t="s">
        <v>497</v>
      </c>
      <c r="R926">
        <f t="shared" si="15"/>
        <v>24</v>
      </c>
    </row>
    <row r="927" spans="1:18">
      <c r="A927" s="121">
        <v>926</v>
      </c>
      <c r="B927" s="17" t="s">
        <v>1534</v>
      </c>
      <c r="C927" s="38" t="s">
        <v>3692</v>
      </c>
      <c r="D927" s="83" t="s">
        <v>3693</v>
      </c>
      <c r="E927" s="38" t="s">
        <v>467</v>
      </c>
      <c r="F927" s="38">
        <v>23</v>
      </c>
      <c r="G927" s="38" t="s">
        <v>286</v>
      </c>
      <c r="H927" s="38" t="s">
        <v>3175</v>
      </c>
      <c r="Q927" t="s">
        <v>467</v>
      </c>
      <c r="R927">
        <f t="shared" si="15"/>
        <v>23</v>
      </c>
    </row>
    <row r="928" spans="1:18">
      <c r="A928" s="121">
        <v>927</v>
      </c>
      <c r="B928" s="17" t="s">
        <v>1535</v>
      </c>
      <c r="C928" s="38" t="s">
        <v>3626</v>
      </c>
      <c r="D928" s="83" t="s">
        <v>3627</v>
      </c>
      <c r="E928" s="38" t="s">
        <v>528</v>
      </c>
      <c r="F928" s="38">
        <v>21</v>
      </c>
      <c r="G928" s="38" t="s">
        <v>286</v>
      </c>
      <c r="H928" s="38" t="s">
        <v>3175</v>
      </c>
      <c r="Q928" t="s">
        <v>528</v>
      </c>
      <c r="R928">
        <f t="shared" si="15"/>
        <v>21</v>
      </c>
    </row>
    <row r="929" spans="1:18">
      <c r="A929" s="121">
        <v>928</v>
      </c>
      <c r="B929" s="17" t="s">
        <v>1536</v>
      </c>
      <c r="C929" s="38" t="s">
        <v>5120</v>
      </c>
      <c r="D929" s="83" t="s">
        <v>4314</v>
      </c>
      <c r="E929" s="38" t="s">
        <v>467</v>
      </c>
      <c r="F929" s="38">
        <v>23</v>
      </c>
      <c r="G929" s="38" t="s">
        <v>286</v>
      </c>
      <c r="H929" s="38" t="s">
        <v>3260</v>
      </c>
      <c r="Q929" t="s">
        <v>467</v>
      </c>
      <c r="R929">
        <f t="shared" si="15"/>
        <v>23</v>
      </c>
    </row>
    <row r="930" spans="1:18">
      <c r="A930" s="121">
        <v>929</v>
      </c>
      <c r="B930" s="17" t="s">
        <v>1537</v>
      </c>
      <c r="C930" s="38" t="s">
        <v>5121</v>
      </c>
      <c r="D930" s="83" t="s">
        <v>5860</v>
      </c>
      <c r="E930" s="38" t="s">
        <v>510</v>
      </c>
      <c r="F930" s="38">
        <v>22</v>
      </c>
      <c r="G930" s="38" t="s">
        <v>2002</v>
      </c>
      <c r="H930" s="38" t="s">
        <v>3261</v>
      </c>
      <c r="Q930" t="s">
        <v>510</v>
      </c>
      <c r="R930">
        <f t="shared" si="15"/>
        <v>22</v>
      </c>
    </row>
    <row r="931" spans="1:18">
      <c r="A931" s="121">
        <v>930</v>
      </c>
      <c r="B931" s="17" t="s">
        <v>1538</v>
      </c>
      <c r="C931" s="38" t="s">
        <v>2996</v>
      </c>
      <c r="D931" s="83" t="s">
        <v>2997</v>
      </c>
      <c r="E931" s="38" t="s">
        <v>510</v>
      </c>
      <c r="F931" s="38">
        <v>22</v>
      </c>
      <c r="G931" s="38" t="s">
        <v>2002</v>
      </c>
      <c r="H931" s="38" t="s">
        <v>3260</v>
      </c>
      <c r="Q931" t="s">
        <v>510</v>
      </c>
      <c r="R931">
        <f t="shared" si="15"/>
        <v>22</v>
      </c>
    </row>
    <row r="932" spans="1:18">
      <c r="A932" s="121">
        <v>931</v>
      </c>
      <c r="B932" s="17" t="s">
        <v>1539</v>
      </c>
      <c r="C932" s="38" t="s">
        <v>4488</v>
      </c>
      <c r="D932" s="83" t="s">
        <v>4489</v>
      </c>
      <c r="E932" s="38" t="s">
        <v>510</v>
      </c>
      <c r="F932" s="38">
        <v>22</v>
      </c>
      <c r="G932" s="38" t="s">
        <v>292</v>
      </c>
      <c r="H932" s="38" t="s">
        <v>3260</v>
      </c>
      <c r="Q932" t="s">
        <v>510</v>
      </c>
      <c r="R932">
        <f t="shared" si="15"/>
        <v>22</v>
      </c>
    </row>
    <row r="933" spans="1:18">
      <c r="A933" s="121">
        <v>932</v>
      </c>
      <c r="B933" s="17" t="s">
        <v>1541</v>
      </c>
      <c r="C933" s="38" t="s">
        <v>5122</v>
      </c>
      <c r="D933" s="83" t="s">
        <v>5861</v>
      </c>
      <c r="E933" s="38" t="s">
        <v>510</v>
      </c>
      <c r="F933" s="38">
        <v>22</v>
      </c>
      <c r="G933" s="38" t="s">
        <v>292</v>
      </c>
      <c r="H933" s="38" t="s">
        <v>3169</v>
      </c>
      <c r="Q933" t="s">
        <v>510</v>
      </c>
      <c r="R933">
        <f t="shared" si="15"/>
        <v>22</v>
      </c>
    </row>
    <row r="934" spans="1:18">
      <c r="A934" s="121">
        <v>933</v>
      </c>
      <c r="B934" s="17" t="s">
        <v>1542</v>
      </c>
      <c r="C934" s="38" t="s">
        <v>3004</v>
      </c>
      <c r="D934" s="83" t="s">
        <v>3005</v>
      </c>
      <c r="E934" s="38" t="s">
        <v>510</v>
      </c>
      <c r="F934" s="38">
        <v>22</v>
      </c>
      <c r="G934" s="38" t="s">
        <v>292</v>
      </c>
      <c r="H934" s="38" t="s">
        <v>3174</v>
      </c>
      <c r="Q934" t="s">
        <v>510</v>
      </c>
      <c r="R934">
        <f t="shared" si="15"/>
        <v>22</v>
      </c>
    </row>
    <row r="935" spans="1:18">
      <c r="A935" s="121">
        <v>934</v>
      </c>
      <c r="B935" s="17" t="s">
        <v>1543</v>
      </c>
      <c r="C935" s="38" t="s">
        <v>3008</v>
      </c>
      <c r="D935" s="83" t="s">
        <v>3009</v>
      </c>
      <c r="E935" s="38" t="s">
        <v>510</v>
      </c>
      <c r="F935" s="38">
        <v>22</v>
      </c>
      <c r="G935" s="38" t="s">
        <v>295</v>
      </c>
      <c r="H935" s="38" t="s">
        <v>3174</v>
      </c>
      <c r="Q935" t="s">
        <v>510</v>
      </c>
      <c r="R935">
        <f t="shared" si="15"/>
        <v>22</v>
      </c>
    </row>
    <row r="936" spans="1:18">
      <c r="A936" s="121">
        <v>935</v>
      </c>
      <c r="B936" s="17" t="s">
        <v>1544</v>
      </c>
      <c r="C936" s="38" t="s">
        <v>3936</v>
      </c>
      <c r="D936" s="83" t="s">
        <v>3937</v>
      </c>
      <c r="E936" s="38" t="s">
        <v>510</v>
      </c>
      <c r="F936" s="38">
        <v>22</v>
      </c>
      <c r="G936" s="38" t="s">
        <v>295</v>
      </c>
      <c r="H936" s="38" t="s">
        <v>3175</v>
      </c>
      <c r="Q936" t="s">
        <v>510</v>
      </c>
      <c r="R936">
        <f t="shared" si="15"/>
        <v>22</v>
      </c>
    </row>
    <row r="937" spans="1:18">
      <c r="A937" s="121">
        <v>936</v>
      </c>
      <c r="B937" s="17" t="s">
        <v>1545</v>
      </c>
      <c r="C937" s="38" t="s">
        <v>4258</v>
      </c>
      <c r="D937" s="83" t="s">
        <v>4259</v>
      </c>
      <c r="E937" s="38" t="s">
        <v>510</v>
      </c>
      <c r="F937" s="38">
        <v>22</v>
      </c>
      <c r="G937" s="38" t="s">
        <v>295</v>
      </c>
      <c r="H937" s="38" t="s">
        <v>3260</v>
      </c>
      <c r="Q937" t="s">
        <v>510</v>
      </c>
      <c r="R937">
        <f t="shared" si="15"/>
        <v>22</v>
      </c>
    </row>
    <row r="938" spans="1:18">
      <c r="A938" s="121">
        <v>937</v>
      </c>
      <c r="B938" s="17" t="s">
        <v>1546</v>
      </c>
      <c r="C938" s="38" t="s">
        <v>4630</v>
      </c>
      <c r="D938" s="83" t="s">
        <v>4631</v>
      </c>
      <c r="E938" s="38" t="s">
        <v>510</v>
      </c>
      <c r="F938" s="38">
        <v>22</v>
      </c>
      <c r="G938" s="38" t="s">
        <v>295</v>
      </c>
      <c r="H938" s="38" t="s">
        <v>3260</v>
      </c>
      <c r="Q938" t="s">
        <v>510</v>
      </c>
      <c r="R938">
        <f t="shared" si="15"/>
        <v>22</v>
      </c>
    </row>
    <row r="939" spans="1:18">
      <c r="A939" s="121">
        <v>938</v>
      </c>
      <c r="B939" s="17" t="s">
        <v>1547</v>
      </c>
      <c r="C939" s="38" t="s">
        <v>5123</v>
      </c>
      <c r="D939" s="83" t="s">
        <v>5862</v>
      </c>
      <c r="E939" s="38" t="s">
        <v>510</v>
      </c>
      <c r="F939" s="38">
        <v>22</v>
      </c>
      <c r="G939" s="38" t="s">
        <v>295</v>
      </c>
      <c r="H939" s="38" t="s">
        <v>3169</v>
      </c>
      <c r="Q939" t="s">
        <v>510</v>
      </c>
      <c r="R939">
        <f t="shared" si="15"/>
        <v>22</v>
      </c>
    </row>
    <row r="940" spans="1:18">
      <c r="A940" s="121">
        <v>939</v>
      </c>
      <c r="B940" s="17" t="s">
        <v>1548</v>
      </c>
      <c r="C940" s="38" t="s">
        <v>3154</v>
      </c>
      <c r="D940" s="83" t="s">
        <v>3155</v>
      </c>
      <c r="E940" s="38" t="s">
        <v>510</v>
      </c>
      <c r="F940" s="38">
        <v>22</v>
      </c>
      <c r="G940" s="38" t="s">
        <v>289</v>
      </c>
      <c r="H940" s="38" t="s">
        <v>3174</v>
      </c>
      <c r="Q940" t="s">
        <v>510</v>
      </c>
      <c r="R940">
        <f t="shared" si="15"/>
        <v>22</v>
      </c>
    </row>
    <row r="941" spans="1:18">
      <c r="A941" s="121">
        <v>940</v>
      </c>
      <c r="B941" s="17" t="s">
        <v>1549</v>
      </c>
      <c r="C941" s="38" t="s">
        <v>5124</v>
      </c>
      <c r="D941" s="83" t="s">
        <v>5863</v>
      </c>
      <c r="E941" s="38" t="s">
        <v>467</v>
      </c>
      <c r="F941" s="38">
        <v>23</v>
      </c>
      <c r="G941" s="38" t="s">
        <v>306</v>
      </c>
      <c r="H941" s="38" t="s">
        <v>492</v>
      </c>
      <c r="Q941" t="s">
        <v>467</v>
      </c>
      <c r="R941">
        <f t="shared" si="15"/>
        <v>23</v>
      </c>
    </row>
    <row r="942" spans="1:18">
      <c r="A942" s="121">
        <v>941</v>
      </c>
      <c r="B942" s="17" t="s">
        <v>1550</v>
      </c>
      <c r="C942" s="38" t="s">
        <v>5125</v>
      </c>
      <c r="D942" s="83" t="s">
        <v>5864</v>
      </c>
      <c r="E942" s="38" t="s">
        <v>793</v>
      </c>
      <c r="F942" s="38">
        <v>19</v>
      </c>
      <c r="G942" s="38" t="s">
        <v>306</v>
      </c>
      <c r="H942" s="38" t="s">
        <v>3169</v>
      </c>
      <c r="Q942" t="s">
        <v>793</v>
      </c>
      <c r="R942">
        <f t="shared" si="15"/>
        <v>19</v>
      </c>
    </row>
    <row r="943" spans="1:18">
      <c r="A943" s="121">
        <v>942</v>
      </c>
      <c r="B943" s="17" t="s">
        <v>1551</v>
      </c>
      <c r="C943" s="38" t="s">
        <v>5126</v>
      </c>
      <c r="D943" s="83" t="s">
        <v>5865</v>
      </c>
      <c r="E943" s="38" t="s">
        <v>467</v>
      </c>
      <c r="F943" s="38">
        <v>23</v>
      </c>
      <c r="G943" s="38" t="s">
        <v>306</v>
      </c>
      <c r="H943" s="38" t="s">
        <v>3169</v>
      </c>
      <c r="Q943" t="s">
        <v>467</v>
      </c>
      <c r="R943">
        <f t="shared" si="15"/>
        <v>23</v>
      </c>
    </row>
    <row r="944" spans="1:18">
      <c r="A944" s="121">
        <v>943</v>
      </c>
      <c r="B944" s="17" t="s">
        <v>1552</v>
      </c>
      <c r="C944" s="38" t="s">
        <v>5127</v>
      </c>
      <c r="D944" s="83" t="s">
        <v>5866</v>
      </c>
      <c r="E944" s="38" t="s">
        <v>510</v>
      </c>
      <c r="F944" s="38">
        <v>22</v>
      </c>
      <c r="G944" s="38" t="s">
        <v>306</v>
      </c>
      <c r="H944" s="38" t="s">
        <v>3169</v>
      </c>
      <c r="Q944" t="s">
        <v>510</v>
      </c>
      <c r="R944">
        <f t="shared" si="15"/>
        <v>22</v>
      </c>
    </row>
    <row r="945" spans="1:18">
      <c r="A945" s="121">
        <v>944</v>
      </c>
      <c r="B945" s="17" t="s">
        <v>1553</v>
      </c>
      <c r="C945" s="38" t="s">
        <v>5128</v>
      </c>
      <c r="D945" s="83" t="s">
        <v>5867</v>
      </c>
      <c r="E945" s="38" t="s">
        <v>497</v>
      </c>
      <c r="F945" s="38">
        <v>24</v>
      </c>
      <c r="G945" s="38" t="s">
        <v>306</v>
      </c>
      <c r="H945" s="38" t="s">
        <v>3169</v>
      </c>
      <c r="Q945" t="s">
        <v>497</v>
      </c>
      <c r="R945">
        <f t="shared" si="15"/>
        <v>24</v>
      </c>
    </row>
    <row r="946" spans="1:18">
      <c r="A946" s="121">
        <v>945</v>
      </c>
      <c r="B946" s="17" t="s">
        <v>1554</v>
      </c>
      <c r="C946" s="38" t="s">
        <v>5129</v>
      </c>
      <c r="D946" s="83" t="s">
        <v>5868</v>
      </c>
      <c r="E946" s="38" t="s">
        <v>519</v>
      </c>
      <c r="F946" s="38">
        <v>17</v>
      </c>
      <c r="G946" s="38" t="s">
        <v>306</v>
      </c>
      <c r="H946" s="38" t="s">
        <v>3169</v>
      </c>
      <c r="Q946" t="s">
        <v>519</v>
      </c>
      <c r="R946">
        <f t="shared" si="15"/>
        <v>17</v>
      </c>
    </row>
    <row r="947" spans="1:18">
      <c r="A947" s="121">
        <v>946</v>
      </c>
      <c r="B947" s="17" t="s">
        <v>1555</v>
      </c>
      <c r="C947" s="38" t="s">
        <v>5130</v>
      </c>
      <c r="D947" s="83" t="s">
        <v>5869</v>
      </c>
      <c r="E947" s="38" t="s">
        <v>519</v>
      </c>
      <c r="F947" s="38">
        <v>17</v>
      </c>
      <c r="G947" s="38" t="s">
        <v>306</v>
      </c>
      <c r="H947" s="38" t="s">
        <v>3169</v>
      </c>
      <c r="Q947" t="s">
        <v>519</v>
      </c>
      <c r="R947">
        <f t="shared" si="15"/>
        <v>17</v>
      </c>
    </row>
    <row r="948" spans="1:18">
      <c r="A948" s="121">
        <v>947</v>
      </c>
      <c r="B948" s="17" t="s">
        <v>1556</v>
      </c>
      <c r="C948" s="38" t="s">
        <v>5131</v>
      </c>
      <c r="D948" s="83" t="s">
        <v>5870</v>
      </c>
      <c r="E948" s="38" t="s">
        <v>723</v>
      </c>
      <c r="F948" s="38">
        <v>26</v>
      </c>
      <c r="G948" s="38" t="s">
        <v>306</v>
      </c>
      <c r="H948" s="38" t="s">
        <v>3169</v>
      </c>
      <c r="Q948" t="s">
        <v>723</v>
      </c>
      <c r="R948">
        <f t="shared" si="15"/>
        <v>26</v>
      </c>
    </row>
    <row r="949" spans="1:18">
      <c r="A949" s="121">
        <v>948</v>
      </c>
      <c r="B949" s="17" t="s">
        <v>1557</v>
      </c>
      <c r="C949" s="38" t="s">
        <v>3655</v>
      </c>
      <c r="D949" s="83" t="s">
        <v>3656</v>
      </c>
      <c r="E949" s="38" t="s">
        <v>467</v>
      </c>
      <c r="F949" s="38">
        <v>23</v>
      </c>
      <c r="G949" s="38" t="s">
        <v>306</v>
      </c>
      <c r="H949" s="38" t="s">
        <v>3175</v>
      </c>
      <c r="Q949" t="s">
        <v>467</v>
      </c>
      <c r="R949">
        <f t="shared" si="15"/>
        <v>23</v>
      </c>
    </row>
    <row r="950" spans="1:18">
      <c r="A950" s="121">
        <v>949</v>
      </c>
      <c r="B950" s="17" t="s">
        <v>1558</v>
      </c>
      <c r="C950" s="38" t="s">
        <v>5132</v>
      </c>
      <c r="D950" s="83" t="s">
        <v>5871</v>
      </c>
      <c r="E950" s="38" t="s">
        <v>805</v>
      </c>
      <c r="F950" s="38">
        <v>37</v>
      </c>
      <c r="G950" s="38" t="s">
        <v>306</v>
      </c>
      <c r="H950" s="38" t="s">
        <v>3169</v>
      </c>
      <c r="Q950" t="s">
        <v>805</v>
      </c>
      <c r="R950">
        <f t="shared" si="15"/>
        <v>37</v>
      </c>
    </row>
    <row r="951" spans="1:18">
      <c r="A951" s="121">
        <v>950</v>
      </c>
      <c r="B951" s="17" t="s">
        <v>1559</v>
      </c>
      <c r="C951" s="38" t="s">
        <v>5133</v>
      </c>
      <c r="D951" s="83" t="s">
        <v>5872</v>
      </c>
      <c r="E951" s="38" t="s">
        <v>497</v>
      </c>
      <c r="F951" s="38">
        <v>24</v>
      </c>
      <c r="G951" s="38" t="s">
        <v>306</v>
      </c>
      <c r="H951" s="38" t="s">
        <v>3169</v>
      </c>
      <c r="Q951" t="s">
        <v>497</v>
      </c>
      <c r="R951">
        <f t="shared" si="15"/>
        <v>24</v>
      </c>
    </row>
    <row r="952" spans="1:18">
      <c r="A952" s="121">
        <v>951</v>
      </c>
      <c r="B952" s="17" t="s">
        <v>1560</v>
      </c>
      <c r="C952" s="38" t="s">
        <v>5134</v>
      </c>
      <c r="D952" s="83" t="s">
        <v>5873</v>
      </c>
      <c r="E952" s="38" t="s">
        <v>467</v>
      </c>
      <c r="F952" s="38">
        <v>23</v>
      </c>
      <c r="G952" s="38" t="s">
        <v>306</v>
      </c>
      <c r="H952" s="38" t="s">
        <v>3169</v>
      </c>
      <c r="Q952" t="s">
        <v>467</v>
      </c>
      <c r="R952">
        <f t="shared" si="15"/>
        <v>23</v>
      </c>
    </row>
    <row r="953" spans="1:18">
      <c r="A953" s="121">
        <v>952</v>
      </c>
      <c r="B953" s="17" t="s">
        <v>1561</v>
      </c>
      <c r="C953" s="38" t="s">
        <v>5135</v>
      </c>
      <c r="D953" s="83" t="s">
        <v>5874</v>
      </c>
      <c r="E953" s="38" t="s">
        <v>467</v>
      </c>
      <c r="F953" s="38">
        <v>23</v>
      </c>
      <c r="G953" s="38" t="s">
        <v>306</v>
      </c>
      <c r="H953" s="38" t="s">
        <v>3169</v>
      </c>
      <c r="Q953" t="s">
        <v>467</v>
      </c>
      <c r="R953">
        <f t="shared" si="15"/>
        <v>23</v>
      </c>
    </row>
    <row r="954" spans="1:18">
      <c r="A954" s="121">
        <v>953</v>
      </c>
      <c r="B954" s="17" t="s">
        <v>1562</v>
      </c>
      <c r="C954" s="38" t="s">
        <v>5136</v>
      </c>
      <c r="D954" s="83" t="s">
        <v>5875</v>
      </c>
      <c r="E954" s="38" t="s">
        <v>740</v>
      </c>
      <c r="F954" s="38">
        <v>27</v>
      </c>
      <c r="G954" s="38" t="s">
        <v>306</v>
      </c>
      <c r="H954" s="38" t="s">
        <v>3169</v>
      </c>
      <c r="Q954" t="s">
        <v>740</v>
      </c>
      <c r="R954">
        <f t="shared" si="15"/>
        <v>27</v>
      </c>
    </row>
    <row r="955" spans="1:18">
      <c r="A955" s="121">
        <v>954</v>
      </c>
      <c r="B955" s="17" t="s">
        <v>1563</v>
      </c>
      <c r="C955" s="38" t="s">
        <v>5137</v>
      </c>
      <c r="D955" s="83" t="s">
        <v>3705</v>
      </c>
      <c r="E955" s="38" t="s">
        <v>86</v>
      </c>
      <c r="F955" s="38">
        <v>1</v>
      </c>
      <c r="G955" s="38" t="s">
        <v>306</v>
      </c>
      <c r="H955" s="38" t="s">
        <v>3169</v>
      </c>
      <c r="Q955" t="s">
        <v>86</v>
      </c>
      <c r="R955">
        <f t="shared" si="15"/>
        <v>1</v>
      </c>
    </row>
    <row r="956" spans="1:18">
      <c r="A956" s="121">
        <v>955</v>
      </c>
      <c r="B956" s="17" t="s">
        <v>1564</v>
      </c>
      <c r="C956" s="38" t="s">
        <v>5138</v>
      </c>
      <c r="D956" s="83" t="s">
        <v>5876</v>
      </c>
      <c r="E956" s="38" t="s">
        <v>467</v>
      </c>
      <c r="F956" s="38">
        <v>23</v>
      </c>
      <c r="G956" s="38" t="s">
        <v>306</v>
      </c>
      <c r="H956" s="38" t="s">
        <v>3169</v>
      </c>
      <c r="Q956" t="s">
        <v>467</v>
      </c>
      <c r="R956">
        <f t="shared" si="15"/>
        <v>23</v>
      </c>
    </row>
    <row r="957" spans="1:18">
      <c r="A957" s="121">
        <v>956</v>
      </c>
      <c r="B957" s="17" t="s">
        <v>1565</v>
      </c>
      <c r="C957" s="38" t="s">
        <v>5139</v>
      </c>
      <c r="D957" s="83" t="s">
        <v>5877</v>
      </c>
      <c r="E957" s="38" t="s">
        <v>600</v>
      </c>
      <c r="F957" s="38">
        <v>15</v>
      </c>
      <c r="G957" s="38" t="s">
        <v>306</v>
      </c>
      <c r="H957" s="38" t="s">
        <v>3169</v>
      </c>
      <c r="Q957" t="s">
        <v>600</v>
      </c>
      <c r="R957">
        <f t="shared" si="15"/>
        <v>15</v>
      </c>
    </row>
    <row r="958" spans="1:18">
      <c r="A958" s="121">
        <v>957</v>
      </c>
      <c r="B958" s="17" t="s">
        <v>1566</v>
      </c>
      <c r="C958" s="38" t="s">
        <v>5140</v>
      </c>
      <c r="D958" s="83" t="s">
        <v>5878</v>
      </c>
      <c r="E958" s="38" t="s">
        <v>467</v>
      </c>
      <c r="F958" s="38">
        <v>23</v>
      </c>
      <c r="G958" s="38" t="s">
        <v>306</v>
      </c>
      <c r="H958" s="38" t="s">
        <v>3169</v>
      </c>
      <c r="Q958" t="s">
        <v>467</v>
      </c>
      <c r="R958">
        <f t="shared" si="15"/>
        <v>23</v>
      </c>
    </row>
    <row r="959" spans="1:18">
      <c r="A959" s="121">
        <v>958</v>
      </c>
      <c r="B959" s="17" t="s">
        <v>1567</v>
      </c>
      <c r="C959" s="38" t="s">
        <v>5141</v>
      </c>
      <c r="D959" s="83" t="s">
        <v>5879</v>
      </c>
      <c r="E959" s="38" t="s">
        <v>528</v>
      </c>
      <c r="F959" s="38">
        <v>21</v>
      </c>
      <c r="G959" s="38" t="s">
        <v>315</v>
      </c>
      <c r="H959" s="38" t="s">
        <v>3260</v>
      </c>
      <c r="Q959" t="s">
        <v>528</v>
      </c>
      <c r="R959">
        <f t="shared" si="15"/>
        <v>21</v>
      </c>
    </row>
    <row r="960" spans="1:18">
      <c r="A960" s="121">
        <v>959</v>
      </c>
      <c r="B960" s="17" t="s">
        <v>1568</v>
      </c>
      <c r="C960" s="38" t="s">
        <v>5142</v>
      </c>
      <c r="D960" s="83" t="s">
        <v>5880</v>
      </c>
      <c r="E960" s="38" t="s">
        <v>528</v>
      </c>
      <c r="F960" s="38">
        <v>21</v>
      </c>
      <c r="G960" s="38" t="s">
        <v>315</v>
      </c>
      <c r="H960" s="38" t="s">
        <v>3169</v>
      </c>
      <c r="Q960" t="s">
        <v>528</v>
      </c>
      <c r="R960">
        <f t="shared" si="15"/>
        <v>21</v>
      </c>
    </row>
    <row r="961" spans="1:18">
      <c r="A961" s="121">
        <v>960</v>
      </c>
      <c r="B961" s="17" t="s">
        <v>1569</v>
      </c>
      <c r="C961" s="38" t="s">
        <v>4425</v>
      </c>
      <c r="D961" s="83" t="s">
        <v>4426</v>
      </c>
      <c r="E961" s="38" t="s">
        <v>467</v>
      </c>
      <c r="F961" s="38">
        <v>23</v>
      </c>
      <c r="G961" s="38" t="s">
        <v>312</v>
      </c>
      <c r="H961" s="38" t="s">
        <v>3174</v>
      </c>
      <c r="Q961" t="s">
        <v>467</v>
      </c>
      <c r="R961">
        <f t="shared" si="15"/>
        <v>23</v>
      </c>
    </row>
    <row r="962" spans="1:18">
      <c r="A962" s="121">
        <v>961</v>
      </c>
      <c r="B962" s="17" t="s">
        <v>1570</v>
      </c>
      <c r="C962" s="38" t="s">
        <v>5143</v>
      </c>
      <c r="D962" s="83" t="s">
        <v>5881</v>
      </c>
      <c r="E962" s="38" t="s">
        <v>467</v>
      </c>
      <c r="F962" s="38">
        <v>23</v>
      </c>
      <c r="G962" s="38" t="s">
        <v>312</v>
      </c>
      <c r="H962" s="38" t="s">
        <v>3169</v>
      </c>
      <c r="Q962" t="s">
        <v>467</v>
      </c>
      <c r="R962">
        <f t="shared" si="15"/>
        <v>23</v>
      </c>
    </row>
    <row r="963" spans="1:18">
      <c r="A963" s="121">
        <v>962</v>
      </c>
      <c r="B963" s="17" t="s">
        <v>1571</v>
      </c>
      <c r="C963" s="38" t="s">
        <v>3030</v>
      </c>
      <c r="D963" s="83" t="s">
        <v>3031</v>
      </c>
      <c r="E963" s="38" t="s">
        <v>467</v>
      </c>
      <c r="F963" s="38">
        <v>23</v>
      </c>
      <c r="G963" s="38" t="s">
        <v>312</v>
      </c>
      <c r="H963" s="38" t="s">
        <v>3174</v>
      </c>
      <c r="Q963" t="s">
        <v>467</v>
      </c>
      <c r="R963">
        <f t="shared" si="15"/>
        <v>23</v>
      </c>
    </row>
    <row r="964" spans="1:18">
      <c r="A964" s="121">
        <v>963</v>
      </c>
      <c r="B964" s="17" t="s">
        <v>1572</v>
      </c>
      <c r="C964" s="38" t="s">
        <v>4654</v>
      </c>
      <c r="D964" s="83" t="s">
        <v>4655</v>
      </c>
      <c r="E964" s="38" t="s">
        <v>467</v>
      </c>
      <c r="F964" s="38">
        <v>23</v>
      </c>
      <c r="G964" s="38" t="s">
        <v>312</v>
      </c>
      <c r="H964" s="38" t="s">
        <v>3175</v>
      </c>
      <c r="Q964" t="s">
        <v>467</v>
      </c>
      <c r="R964">
        <f t="shared" si="15"/>
        <v>23</v>
      </c>
    </row>
    <row r="965" spans="1:18">
      <c r="A965" s="121">
        <v>964</v>
      </c>
      <c r="B965" s="17" t="s">
        <v>1573</v>
      </c>
      <c r="C965" s="38" t="s">
        <v>5144</v>
      </c>
      <c r="D965" s="83" t="s">
        <v>5882</v>
      </c>
      <c r="E965" s="38" t="s">
        <v>467</v>
      </c>
      <c r="F965" s="38">
        <v>23</v>
      </c>
      <c r="G965" s="38" t="s">
        <v>312</v>
      </c>
      <c r="H965" s="38" t="s">
        <v>3260</v>
      </c>
      <c r="Q965" t="s">
        <v>467</v>
      </c>
      <c r="R965">
        <f t="shared" si="15"/>
        <v>23</v>
      </c>
    </row>
    <row r="966" spans="1:18">
      <c r="A966" s="121">
        <v>965</v>
      </c>
      <c r="B966" s="17" t="s">
        <v>1574</v>
      </c>
      <c r="C966" s="38" t="s">
        <v>5145</v>
      </c>
      <c r="D966" s="83" t="s">
        <v>5883</v>
      </c>
      <c r="E966" s="38" t="s">
        <v>467</v>
      </c>
      <c r="F966" s="38">
        <v>23</v>
      </c>
      <c r="G966" s="38" t="s">
        <v>312</v>
      </c>
      <c r="H966" s="38" t="s">
        <v>3169</v>
      </c>
      <c r="Q966" t="s">
        <v>467</v>
      </c>
      <c r="R966">
        <f t="shared" si="15"/>
        <v>23</v>
      </c>
    </row>
    <row r="967" spans="1:18">
      <c r="A967" s="121">
        <v>966</v>
      </c>
      <c r="B967" s="17" t="s">
        <v>1575</v>
      </c>
      <c r="C967" s="38" t="s">
        <v>5146</v>
      </c>
      <c r="D967" s="83" t="s">
        <v>5884</v>
      </c>
      <c r="E967" s="38" t="s">
        <v>467</v>
      </c>
      <c r="F967" s="38">
        <v>23</v>
      </c>
      <c r="G967" s="38" t="s">
        <v>341</v>
      </c>
      <c r="H967" s="38" t="s">
        <v>3169</v>
      </c>
      <c r="Q967" t="s">
        <v>467</v>
      </c>
      <c r="R967">
        <f t="shared" si="15"/>
        <v>23</v>
      </c>
    </row>
    <row r="968" spans="1:18">
      <c r="A968" s="121">
        <v>967</v>
      </c>
      <c r="B968" s="17" t="s">
        <v>1576</v>
      </c>
      <c r="C968" s="38" t="s">
        <v>5147</v>
      </c>
      <c r="D968" s="83" t="s">
        <v>5885</v>
      </c>
      <c r="E968" s="38" t="s">
        <v>661</v>
      </c>
      <c r="F968" s="38">
        <v>16</v>
      </c>
      <c r="G968" s="38" t="s">
        <v>5360</v>
      </c>
      <c r="H968" s="38" t="s">
        <v>3175</v>
      </c>
      <c r="Q968" t="s">
        <v>661</v>
      </c>
      <c r="R968">
        <f t="shared" si="15"/>
        <v>16</v>
      </c>
    </row>
    <row r="969" spans="1:18">
      <c r="A969" s="121">
        <v>968</v>
      </c>
      <c r="B969" s="17" t="s">
        <v>1577</v>
      </c>
      <c r="C969" s="38" t="s">
        <v>5148</v>
      </c>
      <c r="D969" s="83" t="s">
        <v>5886</v>
      </c>
      <c r="E969" s="38" t="s">
        <v>528</v>
      </c>
      <c r="F969" s="38">
        <v>21</v>
      </c>
      <c r="G969" s="38" t="s">
        <v>333</v>
      </c>
      <c r="H969" s="38">
        <v>3</v>
      </c>
      <c r="Q969" t="s">
        <v>528</v>
      </c>
      <c r="R969">
        <f t="shared" si="15"/>
        <v>21</v>
      </c>
    </row>
    <row r="970" spans="1:18">
      <c r="A970" s="121">
        <v>969</v>
      </c>
      <c r="B970" s="17" t="s">
        <v>1578</v>
      </c>
      <c r="C970" s="38" t="s">
        <v>5149</v>
      </c>
      <c r="D970" s="83" t="s">
        <v>5887</v>
      </c>
      <c r="E970" s="38" t="s">
        <v>467</v>
      </c>
      <c r="F970" s="38">
        <v>23</v>
      </c>
      <c r="G970" s="38" t="s">
        <v>336</v>
      </c>
      <c r="H970" s="38" t="s">
        <v>3169</v>
      </c>
      <c r="Q970" t="s">
        <v>467</v>
      </c>
      <c r="R970">
        <f t="shared" ref="R970:R1033" si="16">IF(Q970&gt;0,VLOOKUP(Q970,$N$2:$O$48,2,0),"")</f>
        <v>23</v>
      </c>
    </row>
    <row r="971" spans="1:18">
      <c r="A971" s="121">
        <v>970</v>
      </c>
      <c r="B971" s="17" t="s">
        <v>1579</v>
      </c>
      <c r="C971" s="38" t="s">
        <v>5150</v>
      </c>
      <c r="D971" s="83" t="s">
        <v>5888</v>
      </c>
      <c r="E971" s="38" t="s">
        <v>467</v>
      </c>
      <c r="F971" s="38">
        <v>23</v>
      </c>
      <c r="G971" s="38" t="s">
        <v>336</v>
      </c>
      <c r="H971" s="38" t="s">
        <v>3260</v>
      </c>
      <c r="Q971" t="s">
        <v>467</v>
      </c>
      <c r="R971">
        <f t="shared" si="16"/>
        <v>23</v>
      </c>
    </row>
    <row r="972" spans="1:18">
      <c r="A972" s="121">
        <v>971</v>
      </c>
      <c r="B972" s="17" t="s">
        <v>1580</v>
      </c>
      <c r="C972" s="38" t="s">
        <v>2881</v>
      </c>
      <c r="D972" s="83" t="s">
        <v>2882</v>
      </c>
      <c r="E972" s="38" t="s">
        <v>467</v>
      </c>
      <c r="F972" s="38">
        <v>23</v>
      </c>
      <c r="G972" s="38" t="s">
        <v>336</v>
      </c>
      <c r="H972" s="38" t="s">
        <v>492</v>
      </c>
      <c r="Q972" t="s">
        <v>467</v>
      </c>
      <c r="R972">
        <f t="shared" si="16"/>
        <v>23</v>
      </c>
    </row>
    <row r="973" spans="1:18">
      <c r="A973" s="121">
        <v>972</v>
      </c>
      <c r="B973" s="17" t="s">
        <v>1581</v>
      </c>
      <c r="C973" s="38" t="s">
        <v>5151</v>
      </c>
      <c r="D973" s="83" t="s">
        <v>5889</v>
      </c>
      <c r="E973" s="38" t="s">
        <v>467</v>
      </c>
      <c r="F973" s="38">
        <v>23</v>
      </c>
      <c r="G973" s="38" t="s">
        <v>330</v>
      </c>
      <c r="H973" s="38" t="s">
        <v>3169</v>
      </c>
      <c r="Q973" t="s">
        <v>467</v>
      </c>
      <c r="R973">
        <f t="shared" si="16"/>
        <v>23</v>
      </c>
    </row>
    <row r="974" spans="1:18">
      <c r="A974" s="121">
        <v>973</v>
      </c>
      <c r="B974" s="17" t="s">
        <v>1582</v>
      </c>
      <c r="C974" s="38" t="s">
        <v>2099</v>
      </c>
      <c r="D974" s="83" t="s">
        <v>2100</v>
      </c>
      <c r="E974" s="38" t="s">
        <v>467</v>
      </c>
      <c r="F974" s="38">
        <v>23</v>
      </c>
      <c r="G974" s="38" t="s">
        <v>330</v>
      </c>
      <c r="H974" s="38" t="s">
        <v>492</v>
      </c>
      <c r="Q974" t="s">
        <v>467</v>
      </c>
      <c r="R974">
        <f t="shared" si="16"/>
        <v>23</v>
      </c>
    </row>
    <row r="975" spans="1:18">
      <c r="A975" s="121">
        <v>974</v>
      </c>
      <c r="B975" s="17" t="s">
        <v>1584</v>
      </c>
      <c r="C975" s="38" t="s">
        <v>5152</v>
      </c>
      <c r="D975" s="83" t="s">
        <v>5890</v>
      </c>
      <c r="E975" s="38" t="s">
        <v>467</v>
      </c>
      <c r="F975" s="38">
        <v>23</v>
      </c>
      <c r="G975" s="38" t="s">
        <v>330</v>
      </c>
      <c r="H975" s="38" t="s">
        <v>3169</v>
      </c>
      <c r="Q975" t="s">
        <v>467</v>
      </c>
      <c r="R975">
        <f t="shared" si="16"/>
        <v>23</v>
      </c>
    </row>
    <row r="976" spans="1:18">
      <c r="A976" s="121">
        <v>975</v>
      </c>
      <c r="B976" s="17" t="s">
        <v>1585</v>
      </c>
      <c r="C976" s="38" t="s">
        <v>5153</v>
      </c>
      <c r="D976" s="83" t="s">
        <v>5891</v>
      </c>
      <c r="E976" s="38" t="s">
        <v>467</v>
      </c>
      <c r="F976" s="38">
        <v>23</v>
      </c>
      <c r="G976" s="38" t="s">
        <v>330</v>
      </c>
      <c r="H976" s="38" t="s">
        <v>3169</v>
      </c>
      <c r="Q976" t="s">
        <v>467</v>
      </c>
      <c r="R976">
        <f t="shared" si="16"/>
        <v>23</v>
      </c>
    </row>
    <row r="977" spans="1:18">
      <c r="A977" s="121">
        <v>976</v>
      </c>
      <c r="B977" s="17" t="s">
        <v>1586</v>
      </c>
      <c r="C977" s="38" t="s">
        <v>5154</v>
      </c>
      <c r="D977" s="83" t="s">
        <v>5892</v>
      </c>
      <c r="E977" s="38" t="s">
        <v>467</v>
      </c>
      <c r="F977" s="38">
        <v>23</v>
      </c>
      <c r="G977" s="38" t="s">
        <v>330</v>
      </c>
      <c r="H977" s="38" t="s">
        <v>3169</v>
      </c>
      <c r="Q977" t="s">
        <v>467</v>
      </c>
      <c r="R977">
        <f t="shared" si="16"/>
        <v>23</v>
      </c>
    </row>
    <row r="978" spans="1:18">
      <c r="A978" s="121">
        <v>977</v>
      </c>
      <c r="B978" s="17" t="s">
        <v>1587</v>
      </c>
      <c r="C978" s="38" t="s">
        <v>5155</v>
      </c>
      <c r="D978" s="83" t="s">
        <v>5893</v>
      </c>
      <c r="E978" s="38" t="s">
        <v>467</v>
      </c>
      <c r="F978" s="38">
        <v>23</v>
      </c>
      <c r="G978" s="38" t="s">
        <v>354</v>
      </c>
      <c r="H978" s="38" t="s">
        <v>3169</v>
      </c>
      <c r="Q978" t="s">
        <v>467</v>
      </c>
      <c r="R978">
        <f t="shared" si="16"/>
        <v>23</v>
      </c>
    </row>
    <row r="979" spans="1:18">
      <c r="A979" s="121">
        <v>978</v>
      </c>
      <c r="B979" s="17" t="s">
        <v>1588</v>
      </c>
      <c r="C979" s="38" t="s">
        <v>5156</v>
      </c>
      <c r="D979" s="83" t="s">
        <v>5894</v>
      </c>
      <c r="E979" s="38" t="s">
        <v>528</v>
      </c>
      <c r="F979" s="38">
        <v>21</v>
      </c>
      <c r="G979" s="38" t="s">
        <v>354</v>
      </c>
      <c r="H979" s="38" t="s">
        <v>3169</v>
      </c>
      <c r="Q979" t="s">
        <v>528</v>
      </c>
      <c r="R979">
        <f t="shared" si="16"/>
        <v>21</v>
      </c>
    </row>
    <row r="980" spans="1:18">
      <c r="A980" s="121">
        <v>979</v>
      </c>
      <c r="B980" s="17" t="s">
        <v>1589</v>
      </c>
      <c r="C980" s="221" t="s">
        <v>5157</v>
      </c>
      <c r="D980" s="83" t="s">
        <v>5914</v>
      </c>
      <c r="E980" s="38" t="s">
        <v>473</v>
      </c>
      <c r="F980" s="38">
        <v>25</v>
      </c>
      <c r="G980" s="38" t="s">
        <v>273</v>
      </c>
      <c r="H980" s="38" t="s">
        <v>3169</v>
      </c>
      <c r="Q980" t="s">
        <v>473</v>
      </c>
      <c r="R980">
        <f t="shared" si="16"/>
        <v>25</v>
      </c>
    </row>
    <row r="981" spans="1:18">
      <c r="A981" s="121">
        <v>980</v>
      </c>
      <c r="B981" s="17" t="s">
        <v>1590</v>
      </c>
      <c r="C981" s="221" t="s">
        <v>4126</v>
      </c>
      <c r="D981" s="83" t="s">
        <v>4127</v>
      </c>
      <c r="E981" s="38" t="s">
        <v>528</v>
      </c>
      <c r="F981" s="38">
        <v>21</v>
      </c>
      <c r="G981" s="38" t="s">
        <v>273</v>
      </c>
      <c r="H981" s="38" t="s">
        <v>3260</v>
      </c>
      <c r="Q981" t="s">
        <v>528</v>
      </c>
      <c r="R981">
        <f t="shared" si="16"/>
        <v>21</v>
      </c>
    </row>
    <row r="982" spans="1:18">
      <c r="A982" s="121">
        <v>981</v>
      </c>
      <c r="B982" s="17" t="s">
        <v>1591</v>
      </c>
      <c r="C982" s="221" t="s">
        <v>4459</v>
      </c>
      <c r="D982" s="83" t="s">
        <v>4460</v>
      </c>
      <c r="E982" s="38" t="s">
        <v>497</v>
      </c>
      <c r="F982" s="38">
        <v>24</v>
      </c>
      <c r="G982" s="38" t="s">
        <v>283</v>
      </c>
      <c r="H982" s="38" t="s">
        <v>3260</v>
      </c>
      <c r="Q982" t="s">
        <v>497</v>
      </c>
      <c r="R982">
        <f t="shared" si="16"/>
        <v>24</v>
      </c>
    </row>
    <row r="983" spans="1:18">
      <c r="A983" s="121">
        <v>982</v>
      </c>
      <c r="B983" s="17" t="s">
        <v>1592</v>
      </c>
      <c r="C983" s="221" t="s">
        <v>5158</v>
      </c>
      <c r="D983" s="83" t="s">
        <v>5915</v>
      </c>
      <c r="E983" s="38" t="s">
        <v>497</v>
      </c>
      <c r="F983" s="38">
        <v>24</v>
      </c>
      <c r="G983" s="38" t="s">
        <v>283</v>
      </c>
      <c r="H983" s="38" t="s">
        <v>3169</v>
      </c>
      <c r="Q983" t="s">
        <v>497</v>
      </c>
      <c r="R983">
        <f t="shared" si="16"/>
        <v>24</v>
      </c>
    </row>
    <row r="984" spans="1:18">
      <c r="A984" s="121">
        <v>983</v>
      </c>
      <c r="B984" s="17" t="s">
        <v>1593</v>
      </c>
      <c r="C984" s="221" t="s">
        <v>5159</v>
      </c>
      <c r="D984" s="83" t="s">
        <v>5916</v>
      </c>
      <c r="E984" s="38" t="s">
        <v>497</v>
      </c>
      <c r="F984" s="38">
        <v>24</v>
      </c>
      <c r="G984" s="38" t="s">
        <v>283</v>
      </c>
      <c r="H984" s="38" t="s">
        <v>3169</v>
      </c>
      <c r="Q984" t="s">
        <v>497</v>
      </c>
      <c r="R984">
        <f t="shared" si="16"/>
        <v>24</v>
      </c>
    </row>
    <row r="985" spans="1:18">
      <c r="A985" s="121">
        <v>984</v>
      </c>
      <c r="B985" s="17" t="s">
        <v>1594</v>
      </c>
      <c r="C985" s="221" t="s">
        <v>5160</v>
      </c>
      <c r="D985" s="83" t="s">
        <v>5917</v>
      </c>
      <c r="E985" s="38" t="s">
        <v>497</v>
      </c>
      <c r="F985" s="38">
        <v>24</v>
      </c>
      <c r="G985" s="38" t="s">
        <v>283</v>
      </c>
      <c r="H985" s="38" t="s">
        <v>3169</v>
      </c>
      <c r="Q985" t="s">
        <v>497</v>
      </c>
      <c r="R985">
        <f t="shared" si="16"/>
        <v>24</v>
      </c>
    </row>
    <row r="986" spans="1:18">
      <c r="A986" s="121">
        <v>985</v>
      </c>
      <c r="B986" s="17" t="s">
        <v>1595</v>
      </c>
      <c r="C986" s="221" t="s">
        <v>5161</v>
      </c>
      <c r="D986" s="83" t="s">
        <v>5918</v>
      </c>
      <c r="E986" s="38" t="s">
        <v>497</v>
      </c>
      <c r="F986" s="38">
        <v>24</v>
      </c>
      <c r="G986" s="38" t="s">
        <v>283</v>
      </c>
      <c r="H986" s="38" t="s">
        <v>3169</v>
      </c>
      <c r="Q986" t="s">
        <v>497</v>
      </c>
      <c r="R986">
        <f t="shared" si="16"/>
        <v>24</v>
      </c>
    </row>
    <row r="987" spans="1:18">
      <c r="A987" s="121">
        <v>986</v>
      </c>
      <c r="B987" s="17" t="s">
        <v>1596</v>
      </c>
      <c r="C987" s="221" t="s">
        <v>5162</v>
      </c>
      <c r="D987" s="83" t="s">
        <v>5919</v>
      </c>
      <c r="E987" s="38" t="s">
        <v>467</v>
      </c>
      <c r="F987" s="38">
        <v>23</v>
      </c>
      <c r="G987" s="38" t="s">
        <v>254</v>
      </c>
      <c r="H987" s="38" t="s">
        <v>3169</v>
      </c>
      <c r="Q987" t="s">
        <v>467</v>
      </c>
      <c r="R987">
        <f t="shared" si="16"/>
        <v>23</v>
      </c>
    </row>
    <row r="988" spans="1:18">
      <c r="A988" s="121">
        <v>987</v>
      </c>
      <c r="B988" s="17" t="s">
        <v>1597</v>
      </c>
      <c r="C988" s="221" t="s">
        <v>5163</v>
      </c>
      <c r="D988" s="83" t="s">
        <v>5920</v>
      </c>
      <c r="E988" s="38" t="s">
        <v>467</v>
      </c>
      <c r="F988" s="38">
        <v>23</v>
      </c>
      <c r="G988" s="38" t="s">
        <v>254</v>
      </c>
      <c r="H988" s="38" t="s">
        <v>3169</v>
      </c>
      <c r="Q988" t="s">
        <v>467</v>
      </c>
      <c r="R988">
        <f t="shared" si="16"/>
        <v>23</v>
      </c>
    </row>
    <row r="989" spans="1:18">
      <c r="A989" s="121">
        <v>988</v>
      </c>
      <c r="B989" s="17" t="s">
        <v>1598</v>
      </c>
      <c r="C989" s="221" t="s">
        <v>4750</v>
      </c>
      <c r="D989" s="83" t="s">
        <v>4751</v>
      </c>
      <c r="E989" s="38" t="s">
        <v>467</v>
      </c>
      <c r="F989" s="38">
        <v>23</v>
      </c>
      <c r="G989" s="38" t="s">
        <v>221</v>
      </c>
      <c r="H989" s="38" t="s">
        <v>3260</v>
      </c>
      <c r="Q989" t="s">
        <v>467</v>
      </c>
      <c r="R989">
        <f t="shared" si="16"/>
        <v>23</v>
      </c>
    </row>
    <row r="990" spans="1:18">
      <c r="A990" s="121">
        <v>989</v>
      </c>
      <c r="B990" s="17" t="s">
        <v>1599</v>
      </c>
      <c r="C990" s="221" t="s">
        <v>5164</v>
      </c>
      <c r="D990" s="83" t="s">
        <v>5921</v>
      </c>
      <c r="E990" s="38" t="s">
        <v>467</v>
      </c>
      <c r="F990" s="38">
        <v>23</v>
      </c>
      <c r="G990" s="38" t="s">
        <v>221</v>
      </c>
      <c r="H990" s="38" t="s">
        <v>3169</v>
      </c>
      <c r="Q990" t="s">
        <v>467</v>
      </c>
      <c r="R990">
        <f t="shared" si="16"/>
        <v>23</v>
      </c>
    </row>
    <row r="991" spans="1:18">
      <c r="A991" s="121">
        <v>990</v>
      </c>
      <c r="B991" s="17" t="s">
        <v>1600</v>
      </c>
      <c r="C991" s="221" t="s">
        <v>5165</v>
      </c>
      <c r="D991" s="83" t="s">
        <v>5922</v>
      </c>
      <c r="E991" s="38" t="s">
        <v>467</v>
      </c>
      <c r="F991" s="38">
        <v>23</v>
      </c>
      <c r="G991" s="38" t="s">
        <v>221</v>
      </c>
      <c r="H991" s="38" t="s">
        <v>3169</v>
      </c>
      <c r="Q991" t="s">
        <v>467</v>
      </c>
      <c r="R991">
        <f t="shared" si="16"/>
        <v>23</v>
      </c>
    </row>
    <row r="992" spans="1:18">
      <c r="A992" s="121">
        <v>991</v>
      </c>
      <c r="B992" s="17" t="s">
        <v>1601</v>
      </c>
      <c r="C992" s="221" t="s">
        <v>5166</v>
      </c>
      <c r="D992" s="83" t="s">
        <v>5923</v>
      </c>
      <c r="E992" s="38" t="s">
        <v>467</v>
      </c>
      <c r="F992" s="38">
        <v>23</v>
      </c>
      <c r="G992" s="38" t="s">
        <v>221</v>
      </c>
      <c r="H992" s="38" t="s">
        <v>3169</v>
      </c>
      <c r="Q992" t="s">
        <v>467</v>
      </c>
      <c r="R992">
        <f t="shared" si="16"/>
        <v>23</v>
      </c>
    </row>
    <row r="993" spans="1:18">
      <c r="A993" s="121">
        <v>992</v>
      </c>
      <c r="B993" s="17" t="s">
        <v>1602</v>
      </c>
      <c r="C993" s="221" t="s">
        <v>5167</v>
      </c>
      <c r="D993" s="83" t="s">
        <v>5924</v>
      </c>
      <c r="E993" s="38" t="s">
        <v>467</v>
      </c>
      <c r="F993" s="38">
        <v>23</v>
      </c>
      <c r="G993" s="38" t="s">
        <v>221</v>
      </c>
      <c r="H993" s="38" t="s">
        <v>3169</v>
      </c>
      <c r="Q993" t="s">
        <v>467</v>
      </c>
      <c r="R993">
        <f t="shared" si="16"/>
        <v>23</v>
      </c>
    </row>
    <row r="994" spans="1:18">
      <c r="A994" s="121">
        <v>993</v>
      </c>
      <c r="B994" s="17" t="s">
        <v>1603</v>
      </c>
      <c r="C994" s="221" t="s">
        <v>5168</v>
      </c>
      <c r="D994" s="83" t="s">
        <v>5925</v>
      </c>
      <c r="E994" s="38" t="s">
        <v>467</v>
      </c>
      <c r="F994" s="38">
        <v>23</v>
      </c>
      <c r="G994" s="38" t="s">
        <v>221</v>
      </c>
      <c r="H994" s="38" t="s">
        <v>3169</v>
      </c>
      <c r="Q994" t="s">
        <v>467</v>
      </c>
      <c r="R994">
        <f t="shared" si="16"/>
        <v>23</v>
      </c>
    </row>
    <row r="995" spans="1:18">
      <c r="A995" s="121">
        <v>994</v>
      </c>
      <c r="B995" s="17" t="s">
        <v>1604</v>
      </c>
      <c r="C995" s="221" t="s">
        <v>5169</v>
      </c>
      <c r="D995" s="83" t="s">
        <v>5926</v>
      </c>
      <c r="E995" s="38" t="s">
        <v>467</v>
      </c>
      <c r="F995" s="38">
        <v>23</v>
      </c>
      <c r="G995" s="38" t="s">
        <v>221</v>
      </c>
      <c r="H995" s="38" t="s">
        <v>3169</v>
      </c>
      <c r="Q995" t="s">
        <v>467</v>
      </c>
      <c r="R995">
        <f t="shared" si="16"/>
        <v>23</v>
      </c>
    </row>
    <row r="996" spans="1:18">
      <c r="A996" s="121">
        <v>995</v>
      </c>
      <c r="B996" s="17" t="s">
        <v>1605</v>
      </c>
      <c r="C996" s="221" t="s">
        <v>5170</v>
      </c>
      <c r="D996" s="83" t="s">
        <v>5927</v>
      </c>
      <c r="E996" s="38" t="s">
        <v>467</v>
      </c>
      <c r="F996" s="38">
        <v>23</v>
      </c>
      <c r="G996" s="38" t="s">
        <v>221</v>
      </c>
      <c r="H996" s="38" t="s">
        <v>3169</v>
      </c>
      <c r="Q996" t="s">
        <v>467</v>
      </c>
      <c r="R996">
        <f t="shared" si="16"/>
        <v>23</v>
      </c>
    </row>
    <row r="997" spans="1:18">
      <c r="A997" s="121">
        <v>996</v>
      </c>
      <c r="B997" s="17" t="s">
        <v>1606</v>
      </c>
      <c r="C997" s="221" t="s">
        <v>5171</v>
      </c>
      <c r="D997" s="83" t="s">
        <v>5928</v>
      </c>
      <c r="E997" s="38" t="s">
        <v>467</v>
      </c>
      <c r="F997" s="38">
        <v>23</v>
      </c>
      <c r="G997" s="38" t="s">
        <v>221</v>
      </c>
      <c r="H997" s="38" t="s">
        <v>3169</v>
      </c>
      <c r="Q997" t="s">
        <v>467</v>
      </c>
      <c r="R997">
        <f t="shared" si="16"/>
        <v>23</v>
      </c>
    </row>
    <row r="998" spans="1:18">
      <c r="A998" s="121">
        <v>997</v>
      </c>
      <c r="B998" s="17" t="s">
        <v>1607</v>
      </c>
      <c r="C998" s="221" t="s">
        <v>5172</v>
      </c>
      <c r="D998" s="83" t="s">
        <v>5929</v>
      </c>
      <c r="E998" s="38" t="s">
        <v>467</v>
      </c>
      <c r="F998" s="38">
        <v>23</v>
      </c>
      <c r="G998" s="38" t="s">
        <v>221</v>
      </c>
      <c r="H998" s="38" t="s">
        <v>3169</v>
      </c>
      <c r="Q998" t="s">
        <v>467</v>
      </c>
      <c r="R998">
        <f t="shared" si="16"/>
        <v>23</v>
      </c>
    </row>
    <row r="999" spans="1:18">
      <c r="A999" s="121">
        <v>998</v>
      </c>
      <c r="B999" s="17" t="s">
        <v>1608</v>
      </c>
      <c r="C999" s="221" t="s">
        <v>5173</v>
      </c>
      <c r="D999" s="83" t="s">
        <v>5930</v>
      </c>
      <c r="E999" s="38" t="s">
        <v>467</v>
      </c>
      <c r="F999" s="38">
        <v>23</v>
      </c>
      <c r="G999" s="38" t="s">
        <v>221</v>
      </c>
      <c r="H999" s="38" t="s">
        <v>3169</v>
      </c>
      <c r="Q999" t="s">
        <v>467</v>
      </c>
      <c r="R999">
        <f t="shared" si="16"/>
        <v>23</v>
      </c>
    </row>
    <row r="1000" spans="1:18">
      <c r="A1000" s="121">
        <v>999</v>
      </c>
      <c r="B1000" s="17" t="s">
        <v>1609</v>
      </c>
      <c r="C1000" s="221" t="s">
        <v>5174</v>
      </c>
      <c r="D1000" s="83" t="s">
        <v>5931</v>
      </c>
      <c r="E1000" s="38" t="s">
        <v>467</v>
      </c>
      <c r="F1000" s="38">
        <v>23</v>
      </c>
      <c r="G1000" s="38" t="s">
        <v>221</v>
      </c>
      <c r="H1000" s="38" t="s">
        <v>3169</v>
      </c>
      <c r="Q1000" t="s">
        <v>467</v>
      </c>
      <c r="R1000">
        <f t="shared" si="16"/>
        <v>23</v>
      </c>
    </row>
    <row r="1001" spans="1:18">
      <c r="A1001" s="121">
        <v>1000</v>
      </c>
      <c r="B1001" s="17" t="s">
        <v>1610</v>
      </c>
      <c r="C1001" s="221" t="s">
        <v>3103</v>
      </c>
      <c r="D1001" s="83" t="s">
        <v>3104</v>
      </c>
      <c r="E1001" s="38" t="s">
        <v>528</v>
      </c>
      <c r="F1001" s="38">
        <v>21</v>
      </c>
      <c r="G1001" s="38" t="s">
        <v>264</v>
      </c>
      <c r="H1001" s="38" t="s">
        <v>3175</v>
      </c>
      <c r="Q1001" t="s">
        <v>528</v>
      </c>
      <c r="R1001">
        <f t="shared" si="16"/>
        <v>21</v>
      </c>
    </row>
    <row r="1002" spans="1:18">
      <c r="A1002" s="121">
        <v>1001</v>
      </c>
      <c r="B1002" s="17" t="s">
        <v>1611</v>
      </c>
      <c r="C1002" s="221" t="s">
        <v>5175</v>
      </c>
      <c r="D1002" s="83" t="s">
        <v>5932</v>
      </c>
      <c r="E1002" s="38" t="s">
        <v>528</v>
      </c>
      <c r="F1002" s="38">
        <v>21</v>
      </c>
      <c r="G1002" s="38" t="s">
        <v>264</v>
      </c>
      <c r="H1002" s="38" t="s">
        <v>3169</v>
      </c>
      <c r="Q1002" t="s">
        <v>528</v>
      </c>
      <c r="R1002">
        <f t="shared" si="16"/>
        <v>21</v>
      </c>
    </row>
    <row r="1003" spans="1:18">
      <c r="A1003" s="121">
        <v>1002</v>
      </c>
      <c r="B1003" s="17" t="s">
        <v>1612</v>
      </c>
      <c r="C1003" s="221" t="s">
        <v>5176</v>
      </c>
      <c r="D1003" s="83" t="s">
        <v>5933</v>
      </c>
      <c r="E1003" s="38" t="s">
        <v>528</v>
      </c>
      <c r="F1003" s="38">
        <v>21</v>
      </c>
      <c r="G1003" s="38" t="s">
        <v>264</v>
      </c>
      <c r="H1003" s="38" t="s">
        <v>3169</v>
      </c>
      <c r="Q1003" t="s">
        <v>528</v>
      </c>
      <c r="R1003">
        <f t="shared" si="16"/>
        <v>21</v>
      </c>
    </row>
    <row r="1004" spans="1:18">
      <c r="A1004" s="121">
        <v>1003</v>
      </c>
      <c r="B1004" s="17" t="s">
        <v>1613</v>
      </c>
      <c r="C1004" s="221" t="s">
        <v>5177</v>
      </c>
      <c r="D1004" s="83" t="s">
        <v>5934</v>
      </c>
      <c r="E1004" s="38" t="s">
        <v>536</v>
      </c>
      <c r="F1004" s="38">
        <v>31</v>
      </c>
      <c r="G1004" s="38" t="s">
        <v>306</v>
      </c>
      <c r="H1004" s="38" t="s">
        <v>3169</v>
      </c>
      <c r="Q1004" t="s">
        <v>536</v>
      </c>
      <c r="R1004">
        <f t="shared" si="16"/>
        <v>31</v>
      </c>
    </row>
    <row r="1005" spans="1:18">
      <c r="A1005" s="121">
        <v>1004</v>
      </c>
      <c r="B1005" s="17" t="s">
        <v>1614</v>
      </c>
      <c r="C1005" s="221" t="s">
        <v>5178</v>
      </c>
      <c r="D1005" s="83" t="s">
        <v>5935</v>
      </c>
      <c r="E1005" s="38" t="s">
        <v>528</v>
      </c>
      <c r="F1005" s="38">
        <v>21</v>
      </c>
      <c r="G1005" s="38" t="s">
        <v>306</v>
      </c>
      <c r="H1005" s="38" t="s">
        <v>3169</v>
      </c>
      <c r="Q1005" t="s">
        <v>528</v>
      </c>
      <c r="R1005">
        <f t="shared" si="16"/>
        <v>21</v>
      </c>
    </row>
    <row r="1006" spans="1:18">
      <c r="A1006" s="121">
        <v>1005</v>
      </c>
      <c r="B1006" s="17" t="s">
        <v>1615</v>
      </c>
      <c r="C1006" s="221" t="s">
        <v>5179</v>
      </c>
      <c r="D1006" s="83" t="s">
        <v>5936</v>
      </c>
      <c r="E1006" s="38" t="s">
        <v>528</v>
      </c>
      <c r="F1006" s="38">
        <v>21</v>
      </c>
      <c r="G1006" s="38" t="s">
        <v>306</v>
      </c>
      <c r="H1006" s="38" t="s">
        <v>3169</v>
      </c>
      <c r="Q1006" t="s">
        <v>528</v>
      </c>
      <c r="R1006">
        <f t="shared" si="16"/>
        <v>21</v>
      </c>
    </row>
    <row r="1007" spans="1:18">
      <c r="A1007" s="121">
        <v>1006</v>
      </c>
      <c r="B1007" s="17" t="s">
        <v>1616</v>
      </c>
      <c r="C1007" s="221" t="s">
        <v>5180</v>
      </c>
      <c r="D1007" s="83" t="s">
        <v>5937</v>
      </c>
      <c r="E1007" s="38" t="s">
        <v>467</v>
      </c>
      <c r="F1007" s="38">
        <v>23</v>
      </c>
      <c r="G1007" s="38" t="s">
        <v>306</v>
      </c>
      <c r="H1007" s="38" t="s">
        <v>3169</v>
      </c>
      <c r="Q1007" t="s">
        <v>467</v>
      </c>
      <c r="R1007">
        <f t="shared" si="16"/>
        <v>23</v>
      </c>
    </row>
    <row r="1008" spans="1:18">
      <c r="A1008" s="121">
        <v>1007</v>
      </c>
      <c r="B1008" s="17" t="s">
        <v>1617</v>
      </c>
      <c r="C1008" s="221" t="s">
        <v>5181</v>
      </c>
      <c r="D1008" s="83" t="s">
        <v>5938</v>
      </c>
      <c r="E1008" s="38" t="s">
        <v>752</v>
      </c>
      <c r="F1008" s="38">
        <v>44</v>
      </c>
      <c r="G1008" s="38" t="s">
        <v>306</v>
      </c>
      <c r="H1008" s="38" t="s">
        <v>3169</v>
      </c>
      <c r="Q1008" t="s">
        <v>752</v>
      </c>
      <c r="R1008">
        <f t="shared" si="16"/>
        <v>44</v>
      </c>
    </row>
    <row r="1009" spans="1:18">
      <c r="A1009" s="121">
        <v>1008</v>
      </c>
      <c r="B1009" s="17" t="s">
        <v>1618</v>
      </c>
      <c r="C1009" s="221" t="s">
        <v>5182</v>
      </c>
      <c r="D1009" s="83" t="s">
        <v>5939</v>
      </c>
      <c r="E1009" s="38" t="s">
        <v>740</v>
      </c>
      <c r="F1009" s="38">
        <v>27</v>
      </c>
      <c r="G1009" s="38" t="s">
        <v>306</v>
      </c>
      <c r="H1009" s="38" t="s">
        <v>3169</v>
      </c>
      <c r="Q1009" t="s">
        <v>740</v>
      </c>
      <c r="R1009">
        <f t="shared" si="16"/>
        <v>27</v>
      </c>
    </row>
    <row r="1010" spans="1:18">
      <c r="A1010" s="121">
        <v>1009</v>
      </c>
      <c r="B1010" s="17" t="s">
        <v>1619</v>
      </c>
      <c r="C1010" s="221" t="s">
        <v>5183</v>
      </c>
      <c r="D1010" s="83" t="s">
        <v>5940</v>
      </c>
      <c r="E1010" s="38" t="s">
        <v>497</v>
      </c>
      <c r="F1010" s="38">
        <v>24</v>
      </c>
      <c r="G1010" s="38" t="s">
        <v>306</v>
      </c>
      <c r="H1010" s="38" t="s">
        <v>3169</v>
      </c>
      <c r="Q1010" t="s">
        <v>497</v>
      </c>
      <c r="R1010">
        <f t="shared" si="16"/>
        <v>24</v>
      </c>
    </row>
    <row r="1011" spans="1:18">
      <c r="A1011" s="121">
        <v>1010</v>
      </c>
      <c r="B1011" s="17" t="s">
        <v>1620</v>
      </c>
      <c r="C1011" s="221" t="s">
        <v>5183</v>
      </c>
      <c r="D1011" s="83" t="s">
        <v>5940</v>
      </c>
      <c r="E1011" s="38" t="s">
        <v>467</v>
      </c>
      <c r="F1011" s="38">
        <v>23</v>
      </c>
      <c r="G1011" s="38" t="s">
        <v>306</v>
      </c>
      <c r="H1011" s="38" t="s">
        <v>3169</v>
      </c>
      <c r="Q1011" t="s">
        <v>467</v>
      </c>
      <c r="R1011">
        <f t="shared" si="16"/>
        <v>23</v>
      </c>
    </row>
    <row r="1012" spans="1:18">
      <c r="A1012" s="121">
        <v>1011</v>
      </c>
      <c r="B1012" s="17" t="s">
        <v>1621</v>
      </c>
      <c r="C1012" s="221" t="s">
        <v>5184</v>
      </c>
      <c r="D1012" s="83" t="s">
        <v>5941</v>
      </c>
      <c r="E1012" s="38" t="s">
        <v>510</v>
      </c>
      <c r="F1012" s="38">
        <v>22</v>
      </c>
      <c r="G1012" s="38" t="s">
        <v>306</v>
      </c>
      <c r="H1012" s="38" t="s">
        <v>3169</v>
      </c>
      <c r="Q1012" t="s">
        <v>510</v>
      </c>
      <c r="R1012">
        <f t="shared" si="16"/>
        <v>22</v>
      </c>
    </row>
    <row r="1013" spans="1:18">
      <c r="A1013" s="121">
        <v>1012</v>
      </c>
      <c r="B1013" s="17" t="s">
        <v>1622</v>
      </c>
      <c r="C1013" s="221" t="s">
        <v>5185</v>
      </c>
      <c r="D1013" s="83" t="s">
        <v>5942</v>
      </c>
      <c r="E1013" s="38" t="s">
        <v>743</v>
      </c>
      <c r="F1013" s="38">
        <v>45</v>
      </c>
      <c r="G1013" s="38" t="s">
        <v>306</v>
      </c>
      <c r="H1013" s="38" t="s">
        <v>3169</v>
      </c>
      <c r="Q1013" t="s">
        <v>743</v>
      </c>
      <c r="R1013">
        <f t="shared" si="16"/>
        <v>45</v>
      </c>
    </row>
    <row r="1014" spans="1:18">
      <c r="A1014" s="121">
        <v>1013</v>
      </c>
      <c r="B1014" s="17" t="s">
        <v>1623</v>
      </c>
      <c r="C1014" s="221" t="s">
        <v>5186</v>
      </c>
      <c r="D1014" s="83" t="s">
        <v>5943</v>
      </c>
      <c r="E1014" s="38" t="s">
        <v>497</v>
      </c>
      <c r="F1014" s="38">
        <v>24</v>
      </c>
      <c r="G1014" s="38" t="s">
        <v>306</v>
      </c>
      <c r="H1014" s="38" t="s">
        <v>3169</v>
      </c>
      <c r="Q1014" t="s">
        <v>497</v>
      </c>
      <c r="R1014">
        <f t="shared" si="16"/>
        <v>24</v>
      </c>
    </row>
    <row r="1015" spans="1:18">
      <c r="A1015" s="121">
        <v>1014</v>
      </c>
      <c r="B1015" s="17" t="s">
        <v>1624</v>
      </c>
      <c r="C1015" s="221" t="s">
        <v>5187</v>
      </c>
      <c r="D1015" s="83" t="s">
        <v>5944</v>
      </c>
      <c r="E1015" s="38" t="s">
        <v>731</v>
      </c>
      <c r="F1015" s="38">
        <v>40</v>
      </c>
      <c r="G1015" s="38" t="s">
        <v>306</v>
      </c>
      <c r="H1015" s="38" t="s">
        <v>3169</v>
      </c>
      <c r="Q1015" t="s">
        <v>731</v>
      </c>
      <c r="R1015">
        <f t="shared" si="16"/>
        <v>40</v>
      </c>
    </row>
    <row r="1016" spans="1:18">
      <c r="A1016" s="121">
        <v>1015</v>
      </c>
      <c r="B1016" s="17" t="s">
        <v>1625</v>
      </c>
      <c r="C1016" s="221" t="s">
        <v>4379</v>
      </c>
      <c r="D1016" s="83" t="s">
        <v>4380</v>
      </c>
      <c r="E1016" s="38" t="s">
        <v>571</v>
      </c>
      <c r="F1016" s="38">
        <v>20</v>
      </c>
      <c r="G1016" s="38" t="s">
        <v>306</v>
      </c>
      <c r="H1016" s="38" t="s">
        <v>3260</v>
      </c>
      <c r="Q1016" t="s">
        <v>571</v>
      </c>
      <c r="R1016">
        <f t="shared" si="16"/>
        <v>20</v>
      </c>
    </row>
    <row r="1017" spans="1:18">
      <c r="A1017" s="121">
        <v>1016</v>
      </c>
      <c r="B1017" s="17" t="s">
        <v>1626</v>
      </c>
      <c r="C1017" s="221" t="s">
        <v>3983</v>
      </c>
      <c r="D1017" s="83" t="s">
        <v>3984</v>
      </c>
      <c r="E1017" s="38" t="s">
        <v>467</v>
      </c>
      <c r="F1017" s="38">
        <v>23</v>
      </c>
      <c r="G1017" s="38" t="s">
        <v>312</v>
      </c>
      <c r="H1017" s="38" t="s">
        <v>3175</v>
      </c>
      <c r="Q1017" t="s">
        <v>467</v>
      </c>
      <c r="R1017">
        <f t="shared" si="16"/>
        <v>23</v>
      </c>
    </row>
    <row r="1018" spans="1:18">
      <c r="A1018" s="121">
        <v>1017</v>
      </c>
      <c r="B1018" s="17" t="s">
        <v>1627</v>
      </c>
      <c r="C1018" s="221" t="s">
        <v>5188</v>
      </c>
      <c r="D1018" s="83" t="s">
        <v>5945</v>
      </c>
      <c r="E1018" s="38" t="s">
        <v>467</v>
      </c>
      <c r="F1018" s="38">
        <v>23</v>
      </c>
      <c r="G1018" s="38" t="s">
        <v>312</v>
      </c>
      <c r="H1018" s="38" t="s">
        <v>3169</v>
      </c>
      <c r="Q1018" t="s">
        <v>467</v>
      </c>
      <c r="R1018">
        <f t="shared" si="16"/>
        <v>23</v>
      </c>
    </row>
    <row r="1019" spans="1:18">
      <c r="A1019" s="121">
        <v>1018</v>
      </c>
      <c r="B1019" s="17" t="s">
        <v>1628</v>
      </c>
      <c r="C1019" s="221" t="s">
        <v>5189</v>
      </c>
      <c r="D1019" s="83" t="s">
        <v>5946</v>
      </c>
      <c r="E1019" s="38" t="s">
        <v>467</v>
      </c>
      <c r="F1019" s="38">
        <v>23</v>
      </c>
      <c r="G1019" s="38" t="s">
        <v>312</v>
      </c>
      <c r="H1019" s="38" t="s">
        <v>3169</v>
      </c>
      <c r="Q1019" t="s">
        <v>467</v>
      </c>
      <c r="R1019">
        <f t="shared" si="16"/>
        <v>23</v>
      </c>
    </row>
    <row r="1020" spans="1:18">
      <c r="A1020" s="121">
        <v>1019</v>
      </c>
      <c r="B1020" s="17" t="s">
        <v>1629</v>
      </c>
      <c r="C1020" s="221" t="s">
        <v>5190</v>
      </c>
      <c r="D1020" s="83" t="s">
        <v>5947</v>
      </c>
      <c r="E1020" s="38" t="s">
        <v>467</v>
      </c>
      <c r="F1020" s="38">
        <v>23</v>
      </c>
      <c r="G1020" s="38" t="s">
        <v>312</v>
      </c>
      <c r="H1020" s="38" t="s">
        <v>3169</v>
      </c>
      <c r="Q1020" t="s">
        <v>467</v>
      </c>
      <c r="R1020">
        <f t="shared" si="16"/>
        <v>23</v>
      </c>
    </row>
    <row r="1021" spans="1:18">
      <c r="A1021" s="121">
        <v>1020</v>
      </c>
      <c r="B1021" s="17" t="s">
        <v>1630</v>
      </c>
      <c r="C1021" s="221" t="s">
        <v>5191</v>
      </c>
      <c r="D1021" s="83" t="s">
        <v>5948</v>
      </c>
      <c r="E1021" s="38" t="s">
        <v>467</v>
      </c>
      <c r="F1021" s="38">
        <v>23</v>
      </c>
      <c r="G1021" s="38" t="s">
        <v>312</v>
      </c>
      <c r="H1021" s="38" t="s">
        <v>3169</v>
      </c>
      <c r="Q1021" t="s">
        <v>467</v>
      </c>
      <c r="R1021">
        <f t="shared" si="16"/>
        <v>23</v>
      </c>
    </row>
    <row r="1022" spans="1:18">
      <c r="A1022" s="121">
        <v>1021</v>
      </c>
      <c r="B1022" s="17" t="s">
        <v>1631</v>
      </c>
      <c r="C1022" s="221" t="s">
        <v>5192</v>
      </c>
      <c r="D1022" s="83" t="s">
        <v>5949</v>
      </c>
      <c r="E1022" s="38" t="s">
        <v>467</v>
      </c>
      <c r="F1022" s="38">
        <v>23</v>
      </c>
      <c r="G1022" s="38" t="s">
        <v>318</v>
      </c>
      <c r="H1022" s="38" t="s">
        <v>3169</v>
      </c>
      <c r="Q1022" t="s">
        <v>467</v>
      </c>
      <c r="R1022">
        <f t="shared" si="16"/>
        <v>23</v>
      </c>
    </row>
    <row r="1023" spans="1:18">
      <c r="A1023" s="121">
        <v>1022</v>
      </c>
      <c r="B1023" s="17" t="s">
        <v>1632</v>
      </c>
      <c r="C1023" s="221" t="s">
        <v>5193</v>
      </c>
      <c r="D1023" s="83" t="s">
        <v>5950</v>
      </c>
      <c r="E1023" s="38" t="s">
        <v>467</v>
      </c>
      <c r="F1023" s="38">
        <v>23</v>
      </c>
      <c r="G1023" s="38" t="s">
        <v>318</v>
      </c>
      <c r="H1023" s="38" t="s">
        <v>3169</v>
      </c>
      <c r="Q1023" t="s">
        <v>467</v>
      </c>
      <c r="R1023">
        <f t="shared" si="16"/>
        <v>23</v>
      </c>
    </row>
    <row r="1024" spans="1:18">
      <c r="A1024" s="121">
        <v>1023</v>
      </c>
      <c r="B1024" s="17" t="s">
        <v>1633</v>
      </c>
      <c r="C1024" s="221" t="s">
        <v>5194</v>
      </c>
      <c r="D1024" s="83" t="s">
        <v>5951</v>
      </c>
      <c r="E1024" s="38" t="s">
        <v>467</v>
      </c>
      <c r="F1024" s="38">
        <v>23</v>
      </c>
      <c r="G1024" s="38" t="s">
        <v>318</v>
      </c>
      <c r="H1024" s="38" t="s">
        <v>3169</v>
      </c>
      <c r="Q1024" t="s">
        <v>467</v>
      </c>
      <c r="R1024">
        <f t="shared" si="16"/>
        <v>23</v>
      </c>
    </row>
    <row r="1025" spans="1:18">
      <c r="A1025" s="121">
        <v>1024</v>
      </c>
      <c r="B1025" s="17" t="s">
        <v>1634</v>
      </c>
      <c r="C1025" s="221" t="s">
        <v>5195</v>
      </c>
      <c r="D1025" s="83" t="s">
        <v>5952</v>
      </c>
      <c r="E1025" s="38" t="s">
        <v>467</v>
      </c>
      <c r="F1025" s="38">
        <v>23</v>
      </c>
      <c r="G1025" s="38" t="s">
        <v>318</v>
      </c>
      <c r="H1025" s="38" t="s">
        <v>3169</v>
      </c>
      <c r="Q1025" t="s">
        <v>467</v>
      </c>
      <c r="R1025">
        <f t="shared" si="16"/>
        <v>23</v>
      </c>
    </row>
    <row r="1026" spans="1:18">
      <c r="A1026" s="121">
        <v>1025</v>
      </c>
      <c r="B1026" s="17" t="s">
        <v>1635</v>
      </c>
      <c r="C1026" s="221" t="s">
        <v>5196</v>
      </c>
      <c r="D1026" s="83" t="s">
        <v>5953</v>
      </c>
      <c r="E1026" s="38" t="s">
        <v>467</v>
      </c>
      <c r="F1026" s="38">
        <v>23</v>
      </c>
      <c r="G1026" s="38" t="s">
        <v>318</v>
      </c>
      <c r="H1026" s="38" t="s">
        <v>3169</v>
      </c>
      <c r="Q1026" t="s">
        <v>467</v>
      </c>
      <c r="R1026">
        <f t="shared" si="16"/>
        <v>23</v>
      </c>
    </row>
    <row r="1027" spans="1:18">
      <c r="A1027" s="121">
        <v>1026</v>
      </c>
      <c r="B1027" s="17" t="s">
        <v>1637</v>
      </c>
      <c r="C1027" s="221" t="s">
        <v>5197</v>
      </c>
      <c r="D1027" s="83" t="s">
        <v>5954</v>
      </c>
      <c r="E1027" s="38" t="s">
        <v>467</v>
      </c>
      <c r="F1027" s="38">
        <v>23</v>
      </c>
      <c r="G1027" s="38" t="s">
        <v>318</v>
      </c>
      <c r="H1027" s="38" t="s">
        <v>3169</v>
      </c>
      <c r="Q1027" t="s">
        <v>467</v>
      </c>
      <c r="R1027">
        <f t="shared" si="16"/>
        <v>23</v>
      </c>
    </row>
    <row r="1028" spans="1:18">
      <c r="A1028" s="121">
        <v>1027</v>
      </c>
      <c r="B1028" s="17" t="s">
        <v>1638</v>
      </c>
      <c r="C1028" s="221" t="s">
        <v>5198</v>
      </c>
      <c r="D1028" s="83" t="s">
        <v>3176</v>
      </c>
      <c r="E1028" s="38" t="s">
        <v>467</v>
      </c>
      <c r="F1028" s="38">
        <v>23</v>
      </c>
      <c r="G1028" s="38" t="s">
        <v>318</v>
      </c>
      <c r="H1028" s="38" t="s">
        <v>3169</v>
      </c>
      <c r="Q1028" t="s">
        <v>467</v>
      </c>
      <c r="R1028">
        <f t="shared" si="16"/>
        <v>23</v>
      </c>
    </row>
    <row r="1029" spans="1:18">
      <c r="A1029" s="121">
        <v>1028</v>
      </c>
      <c r="B1029" s="17" t="s">
        <v>1639</v>
      </c>
      <c r="C1029" s="221" t="s">
        <v>3047</v>
      </c>
      <c r="D1029" s="83" t="s">
        <v>3048</v>
      </c>
      <c r="E1029" s="38" t="s">
        <v>467</v>
      </c>
      <c r="F1029" s="38">
        <v>23</v>
      </c>
      <c r="G1029" s="38" t="s">
        <v>318</v>
      </c>
      <c r="H1029" s="38" t="s">
        <v>3174</v>
      </c>
      <c r="Q1029" t="s">
        <v>467</v>
      </c>
      <c r="R1029">
        <f t="shared" si="16"/>
        <v>23</v>
      </c>
    </row>
    <row r="1030" spans="1:18">
      <c r="A1030" s="121">
        <v>1029</v>
      </c>
      <c r="B1030" s="17" t="s">
        <v>1640</v>
      </c>
      <c r="C1030" s="221" t="s">
        <v>5199</v>
      </c>
      <c r="D1030" s="83" t="s">
        <v>5955</v>
      </c>
      <c r="E1030" s="38" t="s">
        <v>912</v>
      </c>
      <c r="F1030" s="38">
        <v>47</v>
      </c>
      <c r="G1030" s="38" t="s">
        <v>341</v>
      </c>
      <c r="H1030" s="38" t="s">
        <v>3169</v>
      </c>
      <c r="Q1030" t="s">
        <v>912</v>
      </c>
      <c r="R1030">
        <f t="shared" si="16"/>
        <v>47</v>
      </c>
    </row>
    <row r="1031" spans="1:18">
      <c r="A1031" s="121">
        <v>1030</v>
      </c>
      <c r="B1031" s="17" t="s">
        <v>1641</v>
      </c>
      <c r="C1031" s="221" t="s">
        <v>5200</v>
      </c>
      <c r="D1031" s="83" t="s">
        <v>5956</v>
      </c>
      <c r="E1031" s="38" t="s">
        <v>771</v>
      </c>
      <c r="F1031" s="38">
        <v>38</v>
      </c>
      <c r="G1031" s="38" t="s">
        <v>341</v>
      </c>
      <c r="H1031" s="38" t="s">
        <v>3169</v>
      </c>
      <c r="Q1031" t="s">
        <v>771</v>
      </c>
      <c r="R1031">
        <f t="shared" si="16"/>
        <v>38</v>
      </c>
    </row>
    <row r="1032" spans="1:18">
      <c r="A1032" s="121">
        <v>1031</v>
      </c>
      <c r="B1032" s="17" t="s">
        <v>1642</v>
      </c>
      <c r="C1032" s="221" t="s">
        <v>5201</v>
      </c>
      <c r="D1032" s="83" t="s">
        <v>5957</v>
      </c>
      <c r="E1032" s="38" t="s">
        <v>467</v>
      </c>
      <c r="F1032" s="38">
        <v>23</v>
      </c>
      <c r="G1032" s="38" t="s">
        <v>341</v>
      </c>
      <c r="H1032" s="38" t="s">
        <v>3260</v>
      </c>
      <c r="Q1032" t="s">
        <v>467</v>
      </c>
      <c r="R1032">
        <f t="shared" si="16"/>
        <v>23</v>
      </c>
    </row>
    <row r="1033" spans="1:18">
      <c r="A1033" s="121">
        <v>1032</v>
      </c>
      <c r="B1033" s="17" t="s">
        <v>1643</v>
      </c>
      <c r="C1033" s="221" t="s">
        <v>5202</v>
      </c>
      <c r="D1033" s="83" t="s">
        <v>5958</v>
      </c>
      <c r="E1033" s="38" t="s">
        <v>467</v>
      </c>
      <c r="F1033" s="38">
        <v>23</v>
      </c>
      <c r="G1033" s="38" t="s">
        <v>341</v>
      </c>
      <c r="H1033" s="38" t="s">
        <v>3169</v>
      </c>
      <c r="Q1033" t="s">
        <v>467</v>
      </c>
      <c r="R1033">
        <f t="shared" si="16"/>
        <v>23</v>
      </c>
    </row>
    <row r="1034" spans="1:18">
      <c r="A1034" s="121">
        <v>1033</v>
      </c>
      <c r="B1034" s="17" t="s">
        <v>1644</v>
      </c>
      <c r="C1034" s="221" t="s">
        <v>5203</v>
      </c>
      <c r="D1034" s="83" t="s">
        <v>5959</v>
      </c>
      <c r="E1034" s="38" t="s">
        <v>528</v>
      </c>
      <c r="F1034" s="38">
        <v>21</v>
      </c>
      <c r="G1034" s="38" t="s">
        <v>341</v>
      </c>
      <c r="H1034" s="38" t="s">
        <v>3169</v>
      </c>
      <c r="Q1034" t="s">
        <v>528</v>
      </c>
      <c r="R1034">
        <f t="shared" ref="R1034:R1097" si="17">IF(Q1034&gt;0,VLOOKUP(Q1034,$N$2:$O$48,2,0),"")</f>
        <v>21</v>
      </c>
    </row>
    <row r="1035" spans="1:18">
      <c r="A1035" s="121">
        <v>1034</v>
      </c>
      <c r="B1035" s="17" t="s">
        <v>1645</v>
      </c>
      <c r="C1035" s="221" t="s">
        <v>5204</v>
      </c>
      <c r="D1035" s="83" t="s">
        <v>5960</v>
      </c>
      <c r="E1035" s="38" t="s">
        <v>467</v>
      </c>
      <c r="F1035" s="38">
        <v>23</v>
      </c>
      <c r="G1035" s="38" t="s">
        <v>341</v>
      </c>
      <c r="H1035" s="38" t="s">
        <v>3169</v>
      </c>
      <c r="Q1035" t="s">
        <v>467</v>
      </c>
      <c r="R1035">
        <f t="shared" si="17"/>
        <v>23</v>
      </c>
    </row>
    <row r="1036" spans="1:18">
      <c r="A1036" s="121">
        <v>1035</v>
      </c>
      <c r="B1036" s="17" t="s">
        <v>1646</v>
      </c>
      <c r="C1036" s="221" t="s">
        <v>5205</v>
      </c>
      <c r="D1036" s="83" t="s">
        <v>5961</v>
      </c>
      <c r="E1036" s="38" t="s">
        <v>528</v>
      </c>
      <c r="F1036" s="38">
        <v>21</v>
      </c>
      <c r="G1036" s="38" t="s">
        <v>341</v>
      </c>
      <c r="H1036" s="38" t="s">
        <v>3169</v>
      </c>
      <c r="Q1036" t="s">
        <v>528</v>
      </c>
      <c r="R1036">
        <f t="shared" si="17"/>
        <v>21</v>
      </c>
    </row>
    <row r="1037" spans="1:18">
      <c r="A1037" s="121">
        <v>1036</v>
      </c>
      <c r="B1037" s="17" t="s">
        <v>1647</v>
      </c>
      <c r="C1037" s="221" t="s">
        <v>5206</v>
      </c>
      <c r="D1037" s="83" t="s">
        <v>5962</v>
      </c>
      <c r="E1037" s="38" t="s">
        <v>467</v>
      </c>
      <c r="F1037" s="38">
        <v>23</v>
      </c>
      <c r="G1037" s="38" t="s">
        <v>341</v>
      </c>
      <c r="H1037" s="38" t="s">
        <v>3169</v>
      </c>
      <c r="Q1037" t="s">
        <v>467</v>
      </c>
      <c r="R1037">
        <f t="shared" si="17"/>
        <v>23</v>
      </c>
    </row>
    <row r="1038" spans="1:18">
      <c r="A1038" s="121">
        <v>1037</v>
      </c>
      <c r="B1038" s="17" t="s">
        <v>1648</v>
      </c>
      <c r="C1038" s="221" t="s">
        <v>5207</v>
      </c>
      <c r="D1038" s="83" t="s">
        <v>5963</v>
      </c>
      <c r="E1038" s="38" t="s">
        <v>467</v>
      </c>
      <c r="F1038" s="38">
        <v>23</v>
      </c>
      <c r="G1038" s="38" t="s">
        <v>341</v>
      </c>
      <c r="H1038" s="38" t="s">
        <v>3169</v>
      </c>
      <c r="Q1038" t="s">
        <v>467</v>
      </c>
      <c r="R1038">
        <f t="shared" si="17"/>
        <v>23</v>
      </c>
    </row>
    <row r="1039" spans="1:18">
      <c r="A1039" s="121">
        <v>1038</v>
      </c>
      <c r="B1039" s="17" t="s">
        <v>1649</v>
      </c>
      <c r="C1039" s="221" t="s">
        <v>5208</v>
      </c>
      <c r="D1039" s="83" t="s">
        <v>5964</v>
      </c>
      <c r="E1039" s="38" t="s">
        <v>467</v>
      </c>
      <c r="F1039" s="38">
        <v>23</v>
      </c>
      <c r="G1039" s="38" t="s">
        <v>341</v>
      </c>
      <c r="H1039" s="38" t="s">
        <v>3169</v>
      </c>
      <c r="Q1039" t="s">
        <v>467</v>
      </c>
      <c r="R1039">
        <f t="shared" si="17"/>
        <v>23</v>
      </c>
    </row>
    <row r="1040" spans="1:18">
      <c r="A1040" s="121">
        <v>1039</v>
      </c>
      <c r="B1040" s="17" t="s">
        <v>1650</v>
      </c>
      <c r="C1040" s="221" t="s">
        <v>5209</v>
      </c>
      <c r="D1040" s="83" t="s">
        <v>5965</v>
      </c>
      <c r="E1040" s="38" t="s">
        <v>467</v>
      </c>
      <c r="F1040" s="38">
        <v>23</v>
      </c>
      <c r="G1040" s="38" t="s">
        <v>341</v>
      </c>
      <c r="H1040" s="38" t="s">
        <v>3169</v>
      </c>
      <c r="Q1040" t="s">
        <v>467</v>
      </c>
      <c r="R1040">
        <f t="shared" si="17"/>
        <v>23</v>
      </c>
    </row>
    <row r="1041" spans="1:18">
      <c r="A1041" s="121">
        <v>1040</v>
      </c>
      <c r="B1041" s="17" t="s">
        <v>1651</v>
      </c>
      <c r="C1041" s="221" t="s">
        <v>5210</v>
      </c>
      <c r="D1041" s="83" t="s">
        <v>5966</v>
      </c>
      <c r="E1041" s="38" t="s">
        <v>467</v>
      </c>
      <c r="F1041" s="38">
        <v>23</v>
      </c>
      <c r="G1041" s="38" t="s">
        <v>341</v>
      </c>
      <c r="H1041" s="38" t="s">
        <v>3260</v>
      </c>
      <c r="Q1041" t="s">
        <v>467</v>
      </c>
      <c r="R1041">
        <f t="shared" si="17"/>
        <v>23</v>
      </c>
    </row>
    <row r="1042" spans="1:18">
      <c r="A1042" s="121">
        <v>1041</v>
      </c>
      <c r="B1042" s="17" t="s">
        <v>1652</v>
      </c>
      <c r="C1042" s="221" t="s">
        <v>5211</v>
      </c>
      <c r="D1042" s="83" t="s">
        <v>5967</v>
      </c>
      <c r="E1042" s="38" t="s">
        <v>467</v>
      </c>
      <c r="F1042" s="38">
        <v>23</v>
      </c>
      <c r="G1042" s="38" t="s">
        <v>336</v>
      </c>
      <c r="H1042" s="38" t="s">
        <v>3169</v>
      </c>
      <c r="Q1042" t="s">
        <v>467</v>
      </c>
      <c r="R1042">
        <f t="shared" si="17"/>
        <v>23</v>
      </c>
    </row>
    <row r="1043" spans="1:18">
      <c r="A1043" s="121">
        <v>1042</v>
      </c>
      <c r="B1043" s="17" t="s">
        <v>1653</v>
      </c>
      <c r="C1043" s="221" t="s">
        <v>5212</v>
      </c>
      <c r="D1043" s="83" t="s">
        <v>5968</v>
      </c>
      <c r="E1043" s="38" t="s">
        <v>467</v>
      </c>
      <c r="F1043" s="38">
        <v>23</v>
      </c>
      <c r="G1043" s="38" t="s">
        <v>336</v>
      </c>
      <c r="H1043" s="38" t="s">
        <v>3169</v>
      </c>
      <c r="Q1043" t="s">
        <v>467</v>
      </c>
      <c r="R1043">
        <f t="shared" si="17"/>
        <v>23</v>
      </c>
    </row>
    <row r="1044" spans="1:18">
      <c r="A1044" s="121">
        <v>1043</v>
      </c>
      <c r="B1044" s="17" t="s">
        <v>1654</v>
      </c>
      <c r="C1044" s="221" t="s">
        <v>5213</v>
      </c>
      <c r="D1044" s="83" t="s">
        <v>5969</v>
      </c>
      <c r="E1044" s="38" t="s">
        <v>467</v>
      </c>
      <c r="F1044" s="38">
        <v>23</v>
      </c>
      <c r="G1044" s="38" t="s">
        <v>336</v>
      </c>
      <c r="H1044" s="38" t="s">
        <v>3169</v>
      </c>
      <c r="Q1044" t="s">
        <v>467</v>
      </c>
      <c r="R1044">
        <f t="shared" si="17"/>
        <v>23</v>
      </c>
    </row>
    <row r="1045" spans="1:18">
      <c r="A1045" s="121">
        <v>1044</v>
      </c>
      <c r="B1045" s="17" t="s">
        <v>1655</v>
      </c>
      <c r="C1045" s="221" t="s">
        <v>5214</v>
      </c>
      <c r="D1045" s="83" t="s">
        <v>5970</v>
      </c>
      <c r="E1045" s="38" t="s">
        <v>467</v>
      </c>
      <c r="F1045" s="38">
        <v>23</v>
      </c>
      <c r="G1045" s="38" t="s">
        <v>336</v>
      </c>
      <c r="H1045" s="38" t="s">
        <v>3169</v>
      </c>
      <c r="Q1045" t="s">
        <v>467</v>
      </c>
      <c r="R1045">
        <f t="shared" si="17"/>
        <v>23</v>
      </c>
    </row>
    <row r="1046" spans="1:18">
      <c r="A1046" s="121">
        <v>1045</v>
      </c>
      <c r="B1046" s="17" t="s">
        <v>1656</v>
      </c>
      <c r="C1046" s="221" t="s">
        <v>5215</v>
      </c>
      <c r="D1046" s="83" t="s">
        <v>5971</v>
      </c>
      <c r="E1046" s="38" t="s">
        <v>467</v>
      </c>
      <c r="F1046" s="38">
        <v>23</v>
      </c>
      <c r="G1046" s="38" t="s">
        <v>336</v>
      </c>
      <c r="H1046" s="38" t="s">
        <v>3169</v>
      </c>
      <c r="Q1046" t="s">
        <v>467</v>
      </c>
      <c r="R1046">
        <f t="shared" si="17"/>
        <v>23</v>
      </c>
    </row>
    <row r="1047" spans="1:18">
      <c r="A1047" s="121">
        <v>1046</v>
      </c>
      <c r="B1047" s="17" t="s">
        <v>1657</v>
      </c>
      <c r="C1047" s="221" t="s">
        <v>5216</v>
      </c>
      <c r="D1047" s="83" t="s">
        <v>5972</v>
      </c>
      <c r="E1047" s="38" t="s">
        <v>467</v>
      </c>
      <c r="F1047" s="38">
        <v>23</v>
      </c>
      <c r="G1047" s="38" t="s">
        <v>336</v>
      </c>
      <c r="H1047" s="38" t="s">
        <v>3169</v>
      </c>
      <c r="Q1047" t="s">
        <v>467</v>
      </c>
      <c r="R1047">
        <f t="shared" si="17"/>
        <v>23</v>
      </c>
    </row>
    <row r="1048" spans="1:18">
      <c r="A1048" s="121">
        <v>1047</v>
      </c>
      <c r="B1048" s="17" t="s">
        <v>1658</v>
      </c>
      <c r="C1048" s="221" t="s">
        <v>5217</v>
      </c>
      <c r="D1048" s="83" t="s">
        <v>5973</v>
      </c>
      <c r="E1048" s="38" t="s">
        <v>467</v>
      </c>
      <c r="F1048" s="38">
        <v>23</v>
      </c>
      <c r="G1048" s="38" t="s">
        <v>336</v>
      </c>
      <c r="H1048" s="38" t="s">
        <v>3169</v>
      </c>
      <c r="Q1048" t="s">
        <v>467</v>
      </c>
      <c r="R1048">
        <f t="shared" si="17"/>
        <v>23</v>
      </c>
    </row>
    <row r="1049" spans="1:18">
      <c r="A1049" s="121">
        <v>1048</v>
      </c>
      <c r="B1049" s="17" t="s">
        <v>1659</v>
      </c>
      <c r="C1049" s="221" t="s">
        <v>3884</v>
      </c>
      <c r="D1049" s="83" t="s">
        <v>3885</v>
      </c>
      <c r="E1049" s="38" t="s">
        <v>467</v>
      </c>
      <c r="F1049" s="38">
        <v>23</v>
      </c>
      <c r="G1049" s="38" t="s">
        <v>336</v>
      </c>
      <c r="H1049" s="38" t="s">
        <v>3175</v>
      </c>
      <c r="Q1049" t="s">
        <v>467</v>
      </c>
      <c r="R1049">
        <f t="shared" si="17"/>
        <v>23</v>
      </c>
    </row>
    <row r="1050" spans="1:18">
      <c r="A1050" s="121">
        <v>1049</v>
      </c>
      <c r="B1050" s="17" t="s">
        <v>1660</v>
      </c>
      <c r="C1050" s="221" t="s">
        <v>1132</v>
      </c>
      <c r="D1050" s="83" t="s">
        <v>1133</v>
      </c>
      <c r="E1050" s="38" t="s">
        <v>467</v>
      </c>
      <c r="F1050" s="38">
        <v>23</v>
      </c>
      <c r="G1050" s="38" t="s">
        <v>336</v>
      </c>
      <c r="H1050" s="38" t="s">
        <v>487</v>
      </c>
      <c r="Q1050" t="s">
        <v>467</v>
      </c>
      <c r="R1050">
        <f t="shared" si="17"/>
        <v>23</v>
      </c>
    </row>
    <row r="1051" spans="1:18">
      <c r="A1051" s="121">
        <v>1050</v>
      </c>
      <c r="B1051" s="17" t="s">
        <v>1661</v>
      </c>
      <c r="C1051" s="221" t="s">
        <v>5218</v>
      </c>
      <c r="D1051" s="83" t="s">
        <v>5974</v>
      </c>
      <c r="E1051" s="38" t="s">
        <v>467</v>
      </c>
      <c r="F1051" s="38">
        <v>23</v>
      </c>
      <c r="G1051" s="38" t="s">
        <v>339</v>
      </c>
      <c r="H1051" s="38" t="s">
        <v>3260</v>
      </c>
      <c r="Q1051" t="s">
        <v>467</v>
      </c>
      <c r="R1051">
        <f t="shared" si="17"/>
        <v>23</v>
      </c>
    </row>
    <row r="1052" spans="1:18">
      <c r="A1052" s="121">
        <v>1051</v>
      </c>
      <c r="B1052" s="17" t="s">
        <v>1662</v>
      </c>
      <c r="C1052" s="221" t="s">
        <v>4689</v>
      </c>
      <c r="D1052" s="83" t="s">
        <v>4690</v>
      </c>
      <c r="E1052" s="38" t="s">
        <v>528</v>
      </c>
      <c r="F1052" s="38">
        <v>21</v>
      </c>
      <c r="G1052" s="38" t="s">
        <v>339</v>
      </c>
      <c r="H1052" s="38" t="s">
        <v>3260</v>
      </c>
      <c r="Q1052" t="s">
        <v>528</v>
      </c>
      <c r="R1052">
        <f t="shared" si="17"/>
        <v>21</v>
      </c>
    </row>
    <row r="1053" spans="1:18">
      <c r="A1053" s="121">
        <v>1052</v>
      </c>
      <c r="B1053" s="17" t="s">
        <v>1664</v>
      </c>
      <c r="C1053" s="221" t="s">
        <v>5219</v>
      </c>
      <c r="D1053" s="83" t="s">
        <v>5975</v>
      </c>
      <c r="E1053" s="38" t="s">
        <v>473</v>
      </c>
      <c r="F1053" s="38">
        <v>25</v>
      </c>
      <c r="G1053" s="38" t="s">
        <v>330</v>
      </c>
      <c r="H1053" s="38" t="s">
        <v>3169</v>
      </c>
      <c r="Q1053" t="s">
        <v>473</v>
      </c>
      <c r="R1053">
        <f t="shared" si="17"/>
        <v>25</v>
      </c>
    </row>
    <row r="1054" spans="1:18">
      <c r="A1054" s="121">
        <v>1053</v>
      </c>
      <c r="B1054" s="17" t="s">
        <v>1665</v>
      </c>
      <c r="C1054" s="221" t="s">
        <v>5220</v>
      </c>
      <c r="D1054" s="83" t="s">
        <v>5976</v>
      </c>
      <c r="E1054" s="38" t="s">
        <v>467</v>
      </c>
      <c r="F1054" s="38">
        <v>23</v>
      </c>
      <c r="G1054" s="38" t="s">
        <v>330</v>
      </c>
      <c r="H1054" s="38" t="s">
        <v>3169</v>
      </c>
      <c r="Q1054" t="s">
        <v>467</v>
      </c>
      <c r="R1054">
        <f t="shared" si="17"/>
        <v>23</v>
      </c>
    </row>
    <row r="1055" spans="1:18">
      <c r="A1055" s="121">
        <v>1054</v>
      </c>
      <c r="B1055" s="17" t="s">
        <v>1666</v>
      </c>
      <c r="C1055" s="221" t="s">
        <v>5221</v>
      </c>
      <c r="D1055" s="83" t="s">
        <v>5977</v>
      </c>
      <c r="E1055" s="38" t="s">
        <v>467</v>
      </c>
      <c r="F1055" s="38">
        <v>23</v>
      </c>
      <c r="G1055" s="38" t="s">
        <v>330</v>
      </c>
      <c r="H1055" s="38" t="s">
        <v>3169</v>
      </c>
      <c r="Q1055" t="s">
        <v>467</v>
      </c>
      <c r="R1055">
        <f t="shared" si="17"/>
        <v>23</v>
      </c>
    </row>
    <row r="1056" spans="1:18">
      <c r="A1056" s="121">
        <v>1055</v>
      </c>
      <c r="B1056" s="17" t="s">
        <v>1667</v>
      </c>
      <c r="C1056" s="221" t="s">
        <v>5222</v>
      </c>
      <c r="D1056" s="83" t="s">
        <v>5978</v>
      </c>
      <c r="E1056" s="38" t="s">
        <v>467</v>
      </c>
      <c r="F1056" s="38">
        <v>23</v>
      </c>
      <c r="G1056" s="38" t="s">
        <v>330</v>
      </c>
      <c r="H1056" s="38" t="s">
        <v>3169</v>
      </c>
      <c r="Q1056" t="s">
        <v>467</v>
      </c>
      <c r="R1056">
        <f t="shared" si="17"/>
        <v>23</v>
      </c>
    </row>
    <row r="1057" spans="1:18">
      <c r="A1057" s="121">
        <v>1056</v>
      </c>
      <c r="B1057" s="17" t="s">
        <v>1668</v>
      </c>
      <c r="C1057" s="221" t="s">
        <v>5223</v>
      </c>
      <c r="D1057" s="83" t="s">
        <v>5979</v>
      </c>
      <c r="E1057" s="38" t="s">
        <v>467</v>
      </c>
      <c r="F1057" s="38">
        <v>23</v>
      </c>
      <c r="G1057" s="38" t="s">
        <v>330</v>
      </c>
      <c r="H1057" s="38" t="s">
        <v>3169</v>
      </c>
      <c r="Q1057" t="s">
        <v>467</v>
      </c>
      <c r="R1057">
        <f t="shared" si="17"/>
        <v>23</v>
      </c>
    </row>
    <row r="1058" spans="1:18">
      <c r="A1058" s="121">
        <v>1057</v>
      </c>
      <c r="B1058" s="17" t="s">
        <v>1669</v>
      </c>
      <c r="C1058" s="221" t="s">
        <v>2883</v>
      </c>
      <c r="D1058" s="83" t="s">
        <v>3678</v>
      </c>
      <c r="E1058" s="38" t="s">
        <v>467</v>
      </c>
      <c r="F1058" s="38">
        <v>23</v>
      </c>
      <c r="G1058" s="38" t="s">
        <v>330</v>
      </c>
      <c r="H1058" s="38" t="s">
        <v>3174</v>
      </c>
      <c r="Q1058" t="s">
        <v>467</v>
      </c>
      <c r="R1058">
        <f t="shared" si="17"/>
        <v>23</v>
      </c>
    </row>
    <row r="1059" spans="1:18">
      <c r="A1059" s="121">
        <v>1058</v>
      </c>
      <c r="B1059" s="17" t="s">
        <v>1671</v>
      </c>
      <c r="C1059" s="221" t="s">
        <v>5224</v>
      </c>
      <c r="D1059" s="83" t="s">
        <v>5980</v>
      </c>
      <c r="E1059" s="38" t="s">
        <v>467</v>
      </c>
      <c r="F1059" s="38">
        <v>23</v>
      </c>
      <c r="G1059" s="38" t="s">
        <v>330</v>
      </c>
      <c r="H1059" s="38" t="s">
        <v>3260</v>
      </c>
      <c r="Q1059" t="s">
        <v>467</v>
      </c>
      <c r="R1059">
        <f t="shared" si="17"/>
        <v>23</v>
      </c>
    </row>
    <row r="1060" spans="1:18">
      <c r="A1060" s="121">
        <v>1059</v>
      </c>
      <c r="B1060" s="17" t="s">
        <v>1672</v>
      </c>
      <c r="C1060" s="221" t="s">
        <v>5225</v>
      </c>
      <c r="D1060" s="83" t="s">
        <v>5981</v>
      </c>
      <c r="E1060" s="38" t="s">
        <v>467</v>
      </c>
      <c r="F1060" s="38">
        <v>23</v>
      </c>
      <c r="G1060" s="38" t="s">
        <v>330</v>
      </c>
      <c r="H1060" s="38" t="s">
        <v>3169</v>
      </c>
      <c r="Q1060" t="s">
        <v>467</v>
      </c>
      <c r="R1060">
        <f t="shared" si="17"/>
        <v>23</v>
      </c>
    </row>
    <row r="1061" spans="1:18">
      <c r="A1061" s="121">
        <v>1060</v>
      </c>
      <c r="B1061" s="17" t="s">
        <v>1673</v>
      </c>
      <c r="C1061" s="221" t="s">
        <v>3686</v>
      </c>
      <c r="D1061" s="83" t="s">
        <v>3687</v>
      </c>
      <c r="E1061" s="38" t="s">
        <v>467</v>
      </c>
      <c r="F1061" s="38">
        <v>23</v>
      </c>
      <c r="G1061" s="38" t="s">
        <v>330</v>
      </c>
      <c r="H1061" s="38" t="s">
        <v>3175</v>
      </c>
      <c r="Q1061" t="s">
        <v>467</v>
      </c>
      <c r="R1061">
        <f t="shared" si="17"/>
        <v>23</v>
      </c>
    </row>
    <row r="1062" spans="1:18">
      <c r="A1062" s="121">
        <v>1061</v>
      </c>
      <c r="B1062" s="17" t="s">
        <v>1674</v>
      </c>
      <c r="C1062" s="38" t="s">
        <v>5226</v>
      </c>
      <c r="D1062" s="83" t="s">
        <v>5982</v>
      </c>
      <c r="E1062" s="38" t="s">
        <v>467</v>
      </c>
      <c r="F1062" s="38">
        <v>23</v>
      </c>
      <c r="G1062" s="38" t="s">
        <v>330</v>
      </c>
      <c r="H1062" s="38" t="s">
        <v>3169</v>
      </c>
      <c r="Q1062" t="s">
        <v>467</v>
      </c>
      <c r="R1062">
        <f t="shared" si="17"/>
        <v>23</v>
      </c>
    </row>
    <row r="1063" spans="1:18">
      <c r="A1063" s="121">
        <v>1062</v>
      </c>
      <c r="B1063" s="17" t="s">
        <v>1675</v>
      </c>
      <c r="C1063" s="38" t="s">
        <v>5227</v>
      </c>
      <c r="D1063" s="83" t="s">
        <v>5983</v>
      </c>
      <c r="E1063" s="38" t="s">
        <v>467</v>
      </c>
      <c r="F1063" s="38">
        <v>23</v>
      </c>
      <c r="G1063" s="38" t="s">
        <v>354</v>
      </c>
      <c r="H1063" s="38" t="s">
        <v>3169</v>
      </c>
      <c r="Q1063" t="s">
        <v>467</v>
      </c>
      <c r="R1063">
        <f t="shared" si="17"/>
        <v>23</v>
      </c>
    </row>
    <row r="1064" spans="1:18">
      <c r="A1064" s="121">
        <v>1063</v>
      </c>
      <c r="B1064" s="17" t="s">
        <v>1676</v>
      </c>
      <c r="C1064" s="38" t="s">
        <v>5228</v>
      </c>
      <c r="D1064" s="83" t="s">
        <v>5984</v>
      </c>
      <c r="E1064" s="38" t="s">
        <v>497</v>
      </c>
      <c r="F1064" s="38">
        <v>24</v>
      </c>
      <c r="G1064" s="38" t="s">
        <v>301</v>
      </c>
      <c r="H1064" s="38" t="s">
        <v>3174</v>
      </c>
      <c r="Q1064" t="s">
        <v>497</v>
      </c>
      <c r="R1064">
        <f t="shared" si="17"/>
        <v>24</v>
      </c>
    </row>
    <row r="1065" spans="1:18">
      <c r="A1065" s="121">
        <v>1064</v>
      </c>
      <c r="B1065" s="17" t="s">
        <v>1677</v>
      </c>
      <c r="C1065" s="38" t="s">
        <v>5229</v>
      </c>
      <c r="D1065" s="83" t="s">
        <v>5985</v>
      </c>
      <c r="E1065" s="38" t="s">
        <v>467</v>
      </c>
      <c r="F1065" s="38">
        <v>23</v>
      </c>
      <c r="G1065" s="38" t="s">
        <v>344</v>
      </c>
      <c r="H1065" s="38" t="s">
        <v>492</v>
      </c>
      <c r="Q1065" t="s">
        <v>467</v>
      </c>
      <c r="R1065">
        <f t="shared" si="17"/>
        <v>23</v>
      </c>
    </row>
    <row r="1066" spans="1:18">
      <c r="A1066" s="121">
        <v>1065</v>
      </c>
      <c r="B1066" s="17" t="s">
        <v>1678</v>
      </c>
      <c r="C1066" s="38" t="s">
        <v>2066</v>
      </c>
      <c r="D1066" s="83" t="s">
        <v>2067</v>
      </c>
      <c r="E1066" s="38" t="s">
        <v>467</v>
      </c>
      <c r="F1066" s="38">
        <v>23</v>
      </c>
      <c r="G1066" s="38" t="s">
        <v>344</v>
      </c>
      <c r="H1066" s="38" t="s">
        <v>492</v>
      </c>
      <c r="Q1066" t="s">
        <v>467</v>
      </c>
      <c r="R1066">
        <f t="shared" si="17"/>
        <v>23</v>
      </c>
    </row>
    <row r="1067" spans="1:18">
      <c r="A1067" s="121">
        <v>1066</v>
      </c>
      <c r="B1067" s="17" t="s">
        <v>1679</v>
      </c>
      <c r="C1067" s="38" t="s">
        <v>5230</v>
      </c>
      <c r="D1067" s="83" t="s">
        <v>5986</v>
      </c>
      <c r="E1067" s="38" t="s">
        <v>467</v>
      </c>
      <c r="F1067" s="38">
        <v>23</v>
      </c>
      <c r="G1067" s="38" t="s">
        <v>344</v>
      </c>
      <c r="H1067" s="38" t="s">
        <v>3175</v>
      </c>
      <c r="Q1067" t="s">
        <v>467</v>
      </c>
      <c r="R1067">
        <f t="shared" si="17"/>
        <v>23</v>
      </c>
    </row>
    <row r="1068" spans="1:18">
      <c r="A1068" s="121">
        <v>1067</v>
      </c>
      <c r="B1068" s="17" t="s">
        <v>1681</v>
      </c>
      <c r="C1068" s="38" t="s">
        <v>5231</v>
      </c>
      <c r="D1068" s="83" t="s">
        <v>5987</v>
      </c>
      <c r="E1068" s="38" t="s">
        <v>467</v>
      </c>
      <c r="F1068" s="38">
        <v>23</v>
      </c>
      <c r="G1068" s="38" t="s">
        <v>344</v>
      </c>
      <c r="H1068" s="38" t="s">
        <v>3175</v>
      </c>
      <c r="Q1068" t="s">
        <v>467</v>
      </c>
      <c r="R1068">
        <f t="shared" si="17"/>
        <v>23</v>
      </c>
    </row>
    <row r="1069" spans="1:18">
      <c r="A1069" s="121">
        <v>1068</v>
      </c>
      <c r="B1069" s="17" t="s">
        <v>1682</v>
      </c>
      <c r="C1069" s="38" t="s">
        <v>5232</v>
      </c>
      <c r="D1069" s="83" t="s">
        <v>5988</v>
      </c>
      <c r="E1069" s="38" t="s">
        <v>467</v>
      </c>
      <c r="F1069" s="38">
        <v>23</v>
      </c>
      <c r="G1069" s="38" t="s">
        <v>344</v>
      </c>
      <c r="H1069" s="38" t="s">
        <v>3175</v>
      </c>
      <c r="Q1069" t="s">
        <v>467</v>
      </c>
      <c r="R1069">
        <f t="shared" si="17"/>
        <v>23</v>
      </c>
    </row>
    <row r="1070" spans="1:18">
      <c r="A1070" s="121">
        <v>1069</v>
      </c>
      <c r="B1070" s="17" t="s">
        <v>1683</v>
      </c>
      <c r="C1070" s="38" t="s">
        <v>5233</v>
      </c>
      <c r="D1070" s="83" t="s">
        <v>5989</v>
      </c>
      <c r="E1070" s="38" t="s">
        <v>467</v>
      </c>
      <c r="F1070" s="38">
        <v>23</v>
      </c>
      <c r="G1070" s="38" t="s">
        <v>344</v>
      </c>
      <c r="H1070" s="38" t="s">
        <v>3175</v>
      </c>
      <c r="Q1070" t="s">
        <v>467</v>
      </c>
      <c r="R1070">
        <f t="shared" si="17"/>
        <v>23</v>
      </c>
    </row>
    <row r="1071" spans="1:18">
      <c r="A1071" s="121">
        <v>1070</v>
      </c>
      <c r="B1071" s="17" t="s">
        <v>1684</v>
      </c>
      <c r="C1071" s="38" t="s">
        <v>5234</v>
      </c>
      <c r="D1071" s="83" t="s">
        <v>5990</v>
      </c>
      <c r="E1071" s="38" t="s">
        <v>467</v>
      </c>
      <c r="F1071" s="38">
        <v>23</v>
      </c>
      <c r="G1071" s="38" t="s">
        <v>344</v>
      </c>
      <c r="H1071" s="38" t="s">
        <v>3260</v>
      </c>
      <c r="Q1071" t="s">
        <v>467</v>
      </c>
      <c r="R1071">
        <f t="shared" si="17"/>
        <v>23</v>
      </c>
    </row>
    <row r="1072" spans="1:18">
      <c r="A1072" s="121">
        <v>1071</v>
      </c>
      <c r="B1072" s="17" t="s">
        <v>1685</v>
      </c>
      <c r="C1072" s="38" t="s">
        <v>5235</v>
      </c>
      <c r="D1072" s="83" t="s">
        <v>5991</v>
      </c>
      <c r="E1072" s="38" t="s">
        <v>467</v>
      </c>
      <c r="F1072" s="38">
        <v>23</v>
      </c>
      <c r="G1072" s="38" t="s">
        <v>344</v>
      </c>
      <c r="H1072" s="38" t="s">
        <v>3169</v>
      </c>
      <c r="Q1072" t="s">
        <v>467</v>
      </c>
      <c r="R1072">
        <f t="shared" si="17"/>
        <v>23</v>
      </c>
    </row>
    <row r="1073" spans="1:18">
      <c r="A1073" s="121">
        <v>1072</v>
      </c>
      <c r="B1073" s="17" t="s">
        <v>1686</v>
      </c>
      <c r="C1073" s="38" t="s">
        <v>5236</v>
      </c>
      <c r="D1073" s="83" t="s">
        <v>5992</v>
      </c>
      <c r="E1073" s="38" t="s">
        <v>467</v>
      </c>
      <c r="F1073" s="38">
        <v>23</v>
      </c>
      <c r="G1073" s="38" t="s">
        <v>344</v>
      </c>
      <c r="H1073" s="38" t="s">
        <v>3169</v>
      </c>
      <c r="Q1073" t="s">
        <v>467</v>
      </c>
      <c r="R1073">
        <f t="shared" si="17"/>
        <v>23</v>
      </c>
    </row>
    <row r="1074" spans="1:18">
      <c r="A1074" s="121">
        <v>1073</v>
      </c>
      <c r="B1074" s="17" t="s">
        <v>1687</v>
      </c>
      <c r="C1074" s="38" t="s">
        <v>5237</v>
      </c>
      <c r="D1074" s="83" t="s">
        <v>5993</v>
      </c>
      <c r="E1074" s="38" t="s">
        <v>467</v>
      </c>
      <c r="F1074" s="38">
        <v>23</v>
      </c>
      <c r="G1074" s="38" t="s">
        <v>344</v>
      </c>
      <c r="H1074" s="38" t="s">
        <v>3169</v>
      </c>
      <c r="Q1074" t="s">
        <v>467</v>
      </c>
      <c r="R1074">
        <f t="shared" si="17"/>
        <v>23</v>
      </c>
    </row>
    <row r="1075" spans="1:18">
      <c r="A1075" s="121">
        <v>1074</v>
      </c>
      <c r="B1075" s="17" t="s">
        <v>1688</v>
      </c>
      <c r="C1075" s="38" t="s">
        <v>5238</v>
      </c>
      <c r="D1075" s="83" t="s">
        <v>5994</v>
      </c>
      <c r="E1075" s="38" t="s">
        <v>467</v>
      </c>
      <c r="F1075" s="38">
        <v>23</v>
      </c>
      <c r="G1075" s="38" t="s">
        <v>344</v>
      </c>
      <c r="H1075" s="38" t="s">
        <v>3169</v>
      </c>
      <c r="Q1075" t="s">
        <v>467</v>
      </c>
      <c r="R1075">
        <f t="shared" si="17"/>
        <v>23</v>
      </c>
    </row>
    <row r="1076" spans="1:18">
      <c r="A1076" s="121">
        <v>1075</v>
      </c>
      <c r="B1076" s="17" t="s">
        <v>1689</v>
      </c>
      <c r="C1076" s="38" t="s">
        <v>5239</v>
      </c>
      <c r="D1076" s="83" t="s">
        <v>6011</v>
      </c>
      <c r="E1076" s="38" t="s">
        <v>528</v>
      </c>
      <c r="F1076" s="38">
        <v>21</v>
      </c>
      <c r="G1076" s="38" t="s">
        <v>273</v>
      </c>
      <c r="H1076" s="38" t="s">
        <v>3169</v>
      </c>
      <c r="Q1076" t="s">
        <v>528</v>
      </c>
      <c r="R1076">
        <f t="shared" si="17"/>
        <v>21</v>
      </c>
    </row>
    <row r="1077" spans="1:18">
      <c r="A1077" s="121">
        <v>1076</v>
      </c>
      <c r="B1077" s="17" t="s">
        <v>1690</v>
      </c>
      <c r="C1077" s="38" t="s">
        <v>5240</v>
      </c>
      <c r="D1077" s="83" t="s">
        <v>6012</v>
      </c>
      <c r="E1077" s="38" t="s">
        <v>467</v>
      </c>
      <c r="F1077" s="38">
        <v>23</v>
      </c>
      <c r="G1077" s="38" t="s">
        <v>273</v>
      </c>
      <c r="H1077" s="38" t="s">
        <v>3169</v>
      </c>
      <c r="Q1077" t="s">
        <v>467</v>
      </c>
      <c r="R1077">
        <f t="shared" si="17"/>
        <v>23</v>
      </c>
    </row>
    <row r="1078" spans="1:18">
      <c r="A1078" s="121">
        <v>1077</v>
      </c>
      <c r="B1078" s="17" t="s">
        <v>1691</v>
      </c>
      <c r="C1078" s="38" t="s">
        <v>4544</v>
      </c>
      <c r="D1078" s="83" t="s">
        <v>4545</v>
      </c>
      <c r="E1078" s="38" t="s">
        <v>528</v>
      </c>
      <c r="F1078" s="38">
        <v>21</v>
      </c>
      <c r="G1078" s="38" t="s">
        <v>264</v>
      </c>
      <c r="H1078" s="38" t="s">
        <v>3260</v>
      </c>
      <c r="Q1078" t="s">
        <v>528</v>
      </c>
      <c r="R1078">
        <f t="shared" si="17"/>
        <v>21</v>
      </c>
    </row>
    <row r="1079" spans="1:18">
      <c r="A1079" s="121">
        <v>1078</v>
      </c>
      <c r="B1079" s="17" t="s">
        <v>1692</v>
      </c>
      <c r="C1079" s="38" t="s">
        <v>5241</v>
      </c>
      <c r="D1079" s="83" t="s">
        <v>6013</v>
      </c>
      <c r="E1079" s="38" t="s">
        <v>528</v>
      </c>
      <c r="F1079" s="38">
        <v>21</v>
      </c>
      <c r="G1079" s="38" t="s">
        <v>264</v>
      </c>
      <c r="H1079" s="38" t="s">
        <v>3169</v>
      </c>
      <c r="Q1079" t="s">
        <v>528</v>
      </c>
      <c r="R1079">
        <f t="shared" si="17"/>
        <v>21</v>
      </c>
    </row>
    <row r="1080" spans="1:18">
      <c r="A1080" s="121">
        <v>1079</v>
      </c>
      <c r="B1080" s="17" t="s">
        <v>1693</v>
      </c>
      <c r="C1080" s="38" t="s">
        <v>5242</v>
      </c>
      <c r="D1080" s="83" t="s">
        <v>6014</v>
      </c>
      <c r="E1080" s="38" t="s">
        <v>528</v>
      </c>
      <c r="F1080" s="38">
        <v>21</v>
      </c>
      <c r="G1080" s="38" t="s">
        <v>264</v>
      </c>
      <c r="H1080" s="38" t="s">
        <v>3169</v>
      </c>
      <c r="Q1080" t="s">
        <v>528</v>
      </c>
      <c r="R1080">
        <f t="shared" si="17"/>
        <v>21</v>
      </c>
    </row>
    <row r="1081" spans="1:18">
      <c r="A1081" s="121">
        <v>1080</v>
      </c>
      <c r="B1081" s="17" t="s">
        <v>1695</v>
      </c>
      <c r="C1081" s="38" t="s">
        <v>5243</v>
      </c>
      <c r="D1081" s="83" t="s">
        <v>6015</v>
      </c>
      <c r="E1081" s="38" t="s">
        <v>497</v>
      </c>
      <c r="F1081" s="38">
        <v>24</v>
      </c>
      <c r="G1081" s="38" t="s">
        <v>351</v>
      </c>
      <c r="H1081" s="38" t="s">
        <v>3169</v>
      </c>
      <c r="Q1081" t="s">
        <v>497</v>
      </c>
      <c r="R1081">
        <f t="shared" si="17"/>
        <v>24</v>
      </c>
    </row>
    <row r="1082" spans="1:18">
      <c r="A1082" s="121">
        <v>1081</v>
      </c>
      <c r="B1082" s="17" t="s">
        <v>1696</v>
      </c>
      <c r="C1082" s="38" t="s">
        <v>5244</v>
      </c>
      <c r="D1082" s="83" t="s">
        <v>6016</v>
      </c>
      <c r="E1082" s="38" t="s">
        <v>497</v>
      </c>
      <c r="F1082" s="38">
        <v>24</v>
      </c>
      <c r="G1082" s="38" t="s">
        <v>351</v>
      </c>
      <c r="H1082" s="38" t="s">
        <v>3169</v>
      </c>
      <c r="Q1082" t="s">
        <v>497</v>
      </c>
      <c r="R1082">
        <f t="shared" si="17"/>
        <v>24</v>
      </c>
    </row>
    <row r="1083" spans="1:18">
      <c r="A1083" s="121">
        <v>1082</v>
      </c>
      <c r="B1083" s="17" t="s">
        <v>1697</v>
      </c>
      <c r="C1083" s="38" t="s">
        <v>5245</v>
      </c>
      <c r="D1083" s="83" t="s">
        <v>6017</v>
      </c>
      <c r="E1083" s="38" t="s">
        <v>497</v>
      </c>
      <c r="F1083" s="38">
        <v>24</v>
      </c>
      <c r="G1083" s="38" t="s">
        <v>2812</v>
      </c>
      <c r="H1083" s="38" t="s">
        <v>3169</v>
      </c>
      <c r="Q1083" t="s">
        <v>497</v>
      </c>
      <c r="R1083">
        <f t="shared" si="17"/>
        <v>24</v>
      </c>
    </row>
    <row r="1084" spans="1:18">
      <c r="A1084" s="121">
        <v>1083</v>
      </c>
      <c r="B1084" s="17" t="s">
        <v>1698</v>
      </c>
      <c r="C1084" s="38" t="s">
        <v>5246</v>
      </c>
      <c r="D1084" s="83" t="s">
        <v>6018</v>
      </c>
      <c r="E1084" s="38" t="s">
        <v>528</v>
      </c>
      <c r="F1084" s="38">
        <v>21</v>
      </c>
      <c r="G1084" s="38" t="s">
        <v>286</v>
      </c>
      <c r="H1084" s="38" t="s">
        <v>3169</v>
      </c>
      <c r="Q1084" t="s">
        <v>528</v>
      </c>
      <c r="R1084">
        <f t="shared" si="17"/>
        <v>21</v>
      </c>
    </row>
    <row r="1085" spans="1:18">
      <c r="A1085" s="121">
        <v>1084</v>
      </c>
      <c r="B1085" s="17" t="s">
        <v>1699</v>
      </c>
      <c r="C1085" s="38" t="s">
        <v>5247</v>
      </c>
      <c r="D1085" s="83" t="s">
        <v>6019</v>
      </c>
      <c r="E1085" s="38" t="s">
        <v>467</v>
      </c>
      <c r="F1085" s="38">
        <v>23</v>
      </c>
      <c r="G1085" s="38" t="s">
        <v>286</v>
      </c>
      <c r="H1085" s="38" t="s">
        <v>3169</v>
      </c>
      <c r="Q1085" t="s">
        <v>467</v>
      </c>
      <c r="R1085">
        <f t="shared" si="17"/>
        <v>23</v>
      </c>
    </row>
    <row r="1086" spans="1:18">
      <c r="A1086" s="121">
        <v>1085</v>
      </c>
      <c r="B1086" s="17" t="s">
        <v>1700</v>
      </c>
      <c r="C1086" s="38" t="s">
        <v>5248</v>
      </c>
      <c r="D1086" s="83" t="s">
        <v>6020</v>
      </c>
      <c r="E1086" s="38" t="s">
        <v>467</v>
      </c>
      <c r="F1086" s="38">
        <v>23</v>
      </c>
      <c r="G1086" s="38" t="s">
        <v>286</v>
      </c>
      <c r="H1086" s="38" t="s">
        <v>3169</v>
      </c>
      <c r="Q1086" t="s">
        <v>467</v>
      </c>
      <c r="R1086">
        <f t="shared" si="17"/>
        <v>23</v>
      </c>
    </row>
    <row r="1087" spans="1:18">
      <c r="A1087" s="121">
        <v>1086</v>
      </c>
      <c r="B1087" s="17" t="s">
        <v>1701</v>
      </c>
      <c r="C1087" s="38" t="s">
        <v>5249</v>
      </c>
      <c r="D1087" s="83" t="s">
        <v>6021</v>
      </c>
      <c r="E1087" s="38" t="s">
        <v>467</v>
      </c>
      <c r="F1087" s="38">
        <v>23</v>
      </c>
      <c r="G1087" s="38" t="s">
        <v>286</v>
      </c>
      <c r="H1087" s="38" t="s">
        <v>3169</v>
      </c>
      <c r="Q1087" t="s">
        <v>467</v>
      </c>
      <c r="R1087">
        <f t="shared" si="17"/>
        <v>23</v>
      </c>
    </row>
    <row r="1088" spans="1:18">
      <c r="A1088" s="121">
        <v>1087</v>
      </c>
      <c r="B1088" s="17" t="s">
        <v>1702</v>
      </c>
      <c r="C1088" s="38" t="s">
        <v>5250</v>
      </c>
      <c r="D1088" s="83" t="s">
        <v>6022</v>
      </c>
      <c r="E1088" s="38" t="s">
        <v>467</v>
      </c>
      <c r="F1088" s="38">
        <v>23</v>
      </c>
      <c r="G1088" s="38" t="s">
        <v>286</v>
      </c>
      <c r="H1088" s="38" t="s">
        <v>3169</v>
      </c>
      <c r="Q1088" t="s">
        <v>467</v>
      </c>
      <c r="R1088">
        <f t="shared" si="17"/>
        <v>23</v>
      </c>
    </row>
    <row r="1089" spans="1:18">
      <c r="A1089" s="121">
        <v>1088</v>
      </c>
      <c r="B1089" s="17" t="s">
        <v>1703</v>
      </c>
      <c r="C1089" s="38" t="s">
        <v>5251</v>
      </c>
      <c r="D1089" s="83" t="s">
        <v>6023</v>
      </c>
      <c r="E1089" s="38" t="s">
        <v>467</v>
      </c>
      <c r="F1089" s="38">
        <v>23</v>
      </c>
      <c r="G1089" s="38" t="s">
        <v>286</v>
      </c>
      <c r="H1089" s="38" t="s">
        <v>3169</v>
      </c>
      <c r="Q1089" t="s">
        <v>467</v>
      </c>
      <c r="R1089">
        <f t="shared" si="17"/>
        <v>23</v>
      </c>
    </row>
    <row r="1090" spans="1:18">
      <c r="A1090" s="121">
        <v>1089</v>
      </c>
      <c r="B1090" s="17" t="s">
        <v>1705</v>
      </c>
      <c r="C1090" s="38" t="s">
        <v>5252</v>
      </c>
      <c r="D1090" s="83" t="s">
        <v>6024</v>
      </c>
      <c r="E1090" s="38" t="s">
        <v>467</v>
      </c>
      <c r="F1090" s="38">
        <v>23</v>
      </c>
      <c r="G1090" s="38" t="s">
        <v>286</v>
      </c>
      <c r="H1090" s="38" t="s">
        <v>3169</v>
      </c>
      <c r="Q1090" t="s">
        <v>467</v>
      </c>
      <c r="R1090">
        <f t="shared" si="17"/>
        <v>23</v>
      </c>
    </row>
    <row r="1091" spans="1:18">
      <c r="A1091" s="121">
        <v>1090</v>
      </c>
      <c r="B1091" s="17" t="s">
        <v>1706</v>
      </c>
      <c r="C1091" s="38" t="s">
        <v>5253</v>
      </c>
      <c r="D1091" s="83" t="s">
        <v>6025</v>
      </c>
      <c r="E1091" s="38" t="s">
        <v>467</v>
      </c>
      <c r="F1091" s="38">
        <v>23</v>
      </c>
      <c r="G1091" s="38" t="s">
        <v>286</v>
      </c>
      <c r="H1091" s="38" t="s">
        <v>3169</v>
      </c>
      <c r="Q1091" t="s">
        <v>467</v>
      </c>
      <c r="R1091">
        <f t="shared" si="17"/>
        <v>23</v>
      </c>
    </row>
    <row r="1092" spans="1:18">
      <c r="A1092" s="121">
        <v>1091</v>
      </c>
      <c r="B1092" s="17" t="s">
        <v>1707</v>
      </c>
      <c r="C1092" s="38" t="s">
        <v>5254</v>
      </c>
      <c r="D1092" s="83" t="s">
        <v>6026</v>
      </c>
      <c r="E1092" s="38" t="s">
        <v>497</v>
      </c>
      <c r="F1092" s="38">
        <v>24</v>
      </c>
      <c r="G1092" s="38" t="s">
        <v>286</v>
      </c>
      <c r="H1092" s="38" t="s">
        <v>3169</v>
      </c>
      <c r="Q1092" t="s">
        <v>497</v>
      </c>
      <c r="R1092">
        <f t="shared" si="17"/>
        <v>24</v>
      </c>
    </row>
    <row r="1093" spans="1:18">
      <c r="A1093" s="121">
        <v>1092</v>
      </c>
      <c r="B1093" s="17" t="s">
        <v>1708</v>
      </c>
      <c r="C1093" s="38" t="s">
        <v>5255</v>
      </c>
      <c r="D1093" s="83" t="s">
        <v>6027</v>
      </c>
      <c r="E1093" s="38" t="s">
        <v>467</v>
      </c>
      <c r="F1093" s="38">
        <v>23</v>
      </c>
      <c r="G1093" s="38" t="s">
        <v>286</v>
      </c>
      <c r="H1093" s="38" t="s">
        <v>3169</v>
      </c>
      <c r="Q1093" t="s">
        <v>467</v>
      </c>
      <c r="R1093">
        <f t="shared" si="17"/>
        <v>23</v>
      </c>
    </row>
    <row r="1094" spans="1:18">
      <c r="A1094" s="121">
        <v>1093</v>
      </c>
      <c r="B1094" s="17" t="s">
        <v>1711</v>
      </c>
      <c r="C1094" s="38" t="s">
        <v>5256</v>
      </c>
      <c r="D1094" s="83" t="s">
        <v>6028</v>
      </c>
      <c r="E1094" s="38" t="s">
        <v>467</v>
      </c>
      <c r="F1094" s="38">
        <v>23</v>
      </c>
      <c r="G1094" s="38" t="s">
        <v>286</v>
      </c>
      <c r="H1094" s="38" t="s">
        <v>3169</v>
      </c>
      <c r="Q1094" t="s">
        <v>467</v>
      </c>
      <c r="R1094">
        <f t="shared" si="17"/>
        <v>23</v>
      </c>
    </row>
    <row r="1095" spans="1:18">
      <c r="A1095" s="121">
        <v>1094</v>
      </c>
      <c r="B1095" s="17" t="s">
        <v>1712</v>
      </c>
      <c r="C1095" s="38" t="s">
        <v>5257</v>
      </c>
      <c r="D1095" s="83" t="s">
        <v>6029</v>
      </c>
      <c r="E1095" s="38" t="s">
        <v>661</v>
      </c>
      <c r="F1095" s="38">
        <v>16</v>
      </c>
      <c r="G1095" s="38" t="s">
        <v>286</v>
      </c>
      <c r="H1095" s="38" t="s">
        <v>3169</v>
      </c>
      <c r="Q1095" t="s">
        <v>661</v>
      </c>
      <c r="R1095">
        <f t="shared" si="17"/>
        <v>16</v>
      </c>
    </row>
    <row r="1096" spans="1:18">
      <c r="A1096" s="121">
        <v>1095</v>
      </c>
      <c r="B1096" s="17" t="s">
        <v>1713</v>
      </c>
      <c r="C1096" s="38" t="s">
        <v>5258</v>
      </c>
      <c r="D1096" s="83" t="s">
        <v>6030</v>
      </c>
      <c r="E1096" s="38" t="s">
        <v>467</v>
      </c>
      <c r="F1096" s="38">
        <v>23</v>
      </c>
      <c r="G1096" s="38" t="s">
        <v>286</v>
      </c>
      <c r="H1096" s="38" t="s">
        <v>3169</v>
      </c>
      <c r="Q1096" t="s">
        <v>467</v>
      </c>
      <c r="R1096">
        <f t="shared" si="17"/>
        <v>23</v>
      </c>
    </row>
    <row r="1097" spans="1:18">
      <c r="A1097" s="121">
        <v>1096</v>
      </c>
      <c r="B1097" s="17" t="s">
        <v>1714</v>
      </c>
      <c r="C1097" s="38" t="s">
        <v>4365</v>
      </c>
      <c r="D1097" s="83" t="s">
        <v>4366</v>
      </c>
      <c r="E1097" s="38" t="s">
        <v>510</v>
      </c>
      <c r="F1097" s="38">
        <v>22</v>
      </c>
      <c r="G1097" s="38" t="s">
        <v>323</v>
      </c>
      <c r="H1097" s="38" t="s">
        <v>3174</v>
      </c>
      <c r="Q1097" t="s">
        <v>510</v>
      </c>
      <c r="R1097">
        <f t="shared" si="17"/>
        <v>22</v>
      </c>
    </row>
    <row r="1098" spans="1:18">
      <c r="A1098" s="121">
        <v>1097</v>
      </c>
      <c r="B1098" s="17" t="s">
        <v>1715</v>
      </c>
      <c r="C1098" s="38" t="s">
        <v>5259</v>
      </c>
      <c r="D1098" s="83" t="s">
        <v>6031</v>
      </c>
      <c r="E1098" s="38" t="s">
        <v>510</v>
      </c>
      <c r="F1098" s="38">
        <v>22</v>
      </c>
      <c r="G1098" s="38" t="s">
        <v>323</v>
      </c>
      <c r="H1098" s="38" t="s">
        <v>3169</v>
      </c>
      <c r="Q1098" t="s">
        <v>510</v>
      </c>
      <c r="R1098">
        <f t="shared" ref="R1098:R1161" si="18">IF(Q1098&gt;0,VLOOKUP(Q1098,$N$2:$O$48,2,0),"")</f>
        <v>22</v>
      </c>
    </row>
    <row r="1099" spans="1:18">
      <c r="A1099" s="121">
        <v>1098</v>
      </c>
      <c r="B1099" s="17" t="s">
        <v>1716</v>
      </c>
      <c r="C1099" s="38" t="s">
        <v>5260</v>
      </c>
      <c r="D1099" s="83" t="s">
        <v>6032</v>
      </c>
      <c r="E1099" s="38" t="s">
        <v>510</v>
      </c>
      <c r="F1099" s="38">
        <v>22</v>
      </c>
      <c r="G1099" s="38" t="s">
        <v>292</v>
      </c>
      <c r="H1099" s="38" t="s">
        <v>3169</v>
      </c>
      <c r="Q1099" t="s">
        <v>510</v>
      </c>
      <c r="R1099">
        <f t="shared" si="18"/>
        <v>22</v>
      </c>
    </row>
    <row r="1100" spans="1:18">
      <c r="A1100" s="121">
        <v>1099</v>
      </c>
      <c r="B1100" s="17" t="s">
        <v>1717</v>
      </c>
      <c r="C1100" s="38" t="s">
        <v>5261</v>
      </c>
      <c r="D1100" s="83" t="s">
        <v>6033</v>
      </c>
      <c r="E1100" s="38" t="s">
        <v>510</v>
      </c>
      <c r="F1100" s="38">
        <v>22</v>
      </c>
      <c r="G1100" s="38" t="s">
        <v>292</v>
      </c>
      <c r="H1100" s="38" t="s">
        <v>3169</v>
      </c>
      <c r="Q1100" t="s">
        <v>510</v>
      </c>
      <c r="R1100">
        <f t="shared" si="18"/>
        <v>22</v>
      </c>
    </row>
    <row r="1101" spans="1:18">
      <c r="A1101" s="121">
        <v>1100</v>
      </c>
      <c r="B1101" s="17" t="s">
        <v>1718</v>
      </c>
      <c r="C1101" s="38" t="s">
        <v>5262</v>
      </c>
      <c r="D1101" s="83" t="s">
        <v>6034</v>
      </c>
      <c r="E1101" s="38" t="s">
        <v>510</v>
      </c>
      <c r="F1101" s="38">
        <v>22</v>
      </c>
      <c r="G1101" s="38" t="s">
        <v>292</v>
      </c>
      <c r="H1101" s="38" t="s">
        <v>3169</v>
      </c>
      <c r="Q1101" t="s">
        <v>510</v>
      </c>
      <c r="R1101">
        <f t="shared" si="18"/>
        <v>22</v>
      </c>
    </row>
    <row r="1102" spans="1:18">
      <c r="A1102" s="121">
        <v>1101</v>
      </c>
      <c r="B1102" s="17" t="s">
        <v>1719</v>
      </c>
      <c r="C1102" s="38" t="s">
        <v>5263</v>
      </c>
      <c r="D1102" s="83" t="s">
        <v>6035</v>
      </c>
      <c r="E1102" s="38" t="s">
        <v>510</v>
      </c>
      <c r="F1102" s="38">
        <v>22</v>
      </c>
      <c r="G1102" s="38" t="s">
        <v>235</v>
      </c>
      <c r="H1102" s="38">
        <v>3</v>
      </c>
      <c r="Q1102" t="s">
        <v>510</v>
      </c>
      <c r="R1102">
        <f t="shared" si="18"/>
        <v>22</v>
      </c>
    </row>
    <row r="1103" spans="1:18">
      <c r="A1103" s="121">
        <v>1102</v>
      </c>
      <c r="B1103" s="17" t="s">
        <v>1720</v>
      </c>
      <c r="C1103" s="38" t="s">
        <v>5264</v>
      </c>
      <c r="D1103" s="83" t="s">
        <v>6036</v>
      </c>
      <c r="E1103" s="38" t="s">
        <v>467</v>
      </c>
      <c r="F1103" s="38">
        <v>23</v>
      </c>
      <c r="G1103" s="38" t="s">
        <v>235</v>
      </c>
      <c r="H1103" s="38">
        <v>1</v>
      </c>
      <c r="Q1103" t="s">
        <v>467</v>
      </c>
      <c r="R1103">
        <f t="shared" si="18"/>
        <v>23</v>
      </c>
    </row>
    <row r="1104" spans="1:18">
      <c r="A1104" s="121">
        <v>1103</v>
      </c>
      <c r="B1104" s="17" t="s">
        <v>1721</v>
      </c>
      <c r="C1104" s="38" t="s">
        <v>5265</v>
      </c>
      <c r="D1104" s="83" t="s">
        <v>6037</v>
      </c>
      <c r="E1104" s="38" t="s">
        <v>467</v>
      </c>
      <c r="F1104" s="38">
        <v>23</v>
      </c>
      <c r="G1104" s="38" t="s">
        <v>235</v>
      </c>
      <c r="H1104" s="38">
        <v>1</v>
      </c>
      <c r="Q1104" t="s">
        <v>467</v>
      </c>
      <c r="R1104">
        <f t="shared" si="18"/>
        <v>23</v>
      </c>
    </row>
    <row r="1105" spans="1:18">
      <c r="A1105" s="121">
        <v>1104</v>
      </c>
      <c r="B1105" s="17" t="s">
        <v>1722</v>
      </c>
      <c r="C1105" s="38" t="s">
        <v>5266</v>
      </c>
      <c r="D1105" s="83" t="s">
        <v>6038</v>
      </c>
      <c r="E1105" s="38" t="s">
        <v>510</v>
      </c>
      <c r="F1105" s="38">
        <v>22</v>
      </c>
      <c r="G1105" s="38" t="s">
        <v>235</v>
      </c>
      <c r="H1105" s="38">
        <v>1</v>
      </c>
      <c r="Q1105" t="s">
        <v>510</v>
      </c>
      <c r="R1105">
        <f t="shared" si="18"/>
        <v>22</v>
      </c>
    </row>
    <row r="1106" spans="1:18">
      <c r="A1106" s="121">
        <v>1105</v>
      </c>
      <c r="B1106" s="17" t="s">
        <v>1723</v>
      </c>
      <c r="C1106" s="38" t="s">
        <v>5267</v>
      </c>
      <c r="D1106" s="83" t="s">
        <v>6039</v>
      </c>
      <c r="E1106" s="38" t="s">
        <v>467</v>
      </c>
      <c r="F1106" s="38">
        <v>23</v>
      </c>
      <c r="G1106" s="38" t="s">
        <v>235</v>
      </c>
      <c r="H1106" s="38" t="s">
        <v>3169</v>
      </c>
      <c r="Q1106" t="s">
        <v>467</v>
      </c>
      <c r="R1106">
        <f t="shared" si="18"/>
        <v>23</v>
      </c>
    </row>
    <row r="1107" spans="1:18">
      <c r="A1107" s="121">
        <v>1106</v>
      </c>
      <c r="B1107" s="17" t="s">
        <v>1724</v>
      </c>
      <c r="C1107" s="38" t="s">
        <v>5268</v>
      </c>
      <c r="D1107" s="83" t="s">
        <v>6040</v>
      </c>
      <c r="E1107" s="38" t="s">
        <v>467</v>
      </c>
      <c r="F1107" s="38">
        <v>23</v>
      </c>
      <c r="G1107" s="38" t="s">
        <v>235</v>
      </c>
      <c r="H1107" s="38" t="s">
        <v>3260</v>
      </c>
      <c r="Q1107" t="s">
        <v>467</v>
      </c>
      <c r="R1107">
        <f t="shared" si="18"/>
        <v>23</v>
      </c>
    </row>
    <row r="1108" spans="1:18">
      <c r="A1108" s="121">
        <v>1107</v>
      </c>
      <c r="B1108" s="17" t="s">
        <v>1725</v>
      </c>
      <c r="C1108" s="38" t="s">
        <v>5269</v>
      </c>
      <c r="D1108" s="83" t="s">
        <v>6041</v>
      </c>
      <c r="E1108" s="38" t="s">
        <v>467</v>
      </c>
      <c r="F1108" s="38">
        <v>23</v>
      </c>
      <c r="G1108" s="38" t="s">
        <v>235</v>
      </c>
      <c r="H1108" s="38" t="s">
        <v>3169</v>
      </c>
      <c r="Q1108" t="s">
        <v>467</v>
      </c>
      <c r="R1108">
        <f t="shared" si="18"/>
        <v>23</v>
      </c>
    </row>
    <row r="1109" spans="1:18">
      <c r="A1109" s="121">
        <v>1108</v>
      </c>
      <c r="B1109" s="17" t="s">
        <v>1726</v>
      </c>
      <c r="C1109" s="38" t="s">
        <v>5270</v>
      </c>
      <c r="D1109" s="83" t="s">
        <v>6042</v>
      </c>
      <c r="E1109" s="38" t="s">
        <v>467</v>
      </c>
      <c r="F1109" s="38">
        <v>23</v>
      </c>
      <c r="G1109" s="38" t="s">
        <v>235</v>
      </c>
      <c r="H1109" s="38" t="s">
        <v>3175</v>
      </c>
      <c r="Q1109" t="s">
        <v>467</v>
      </c>
      <c r="R1109">
        <f t="shared" si="18"/>
        <v>23</v>
      </c>
    </row>
    <row r="1110" spans="1:18">
      <c r="A1110" s="121">
        <v>1109</v>
      </c>
      <c r="B1110" s="17" t="s">
        <v>1727</v>
      </c>
      <c r="C1110" s="38" t="s">
        <v>5271</v>
      </c>
      <c r="D1110" s="83" t="s">
        <v>6043</v>
      </c>
      <c r="E1110" s="38" t="s">
        <v>467</v>
      </c>
      <c r="F1110" s="38">
        <v>23</v>
      </c>
      <c r="G1110" s="38" t="s">
        <v>235</v>
      </c>
      <c r="H1110" s="38" t="s">
        <v>3169</v>
      </c>
      <c r="Q1110" t="s">
        <v>467</v>
      </c>
      <c r="R1110">
        <f t="shared" si="18"/>
        <v>23</v>
      </c>
    </row>
    <row r="1111" spans="1:18">
      <c r="A1111" s="121">
        <v>1110</v>
      </c>
      <c r="B1111" s="17" t="s">
        <v>1728</v>
      </c>
      <c r="C1111" s="38" t="s">
        <v>5272</v>
      </c>
      <c r="D1111" s="83" t="s">
        <v>6044</v>
      </c>
      <c r="E1111" s="38" t="s">
        <v>467</v>
      </c>
      <c r="F1111" s="83">
        <v>23</v>
      </c>
      <c r="G1111" t="s">
        <v>235</v>
      </c>
      <c r="H1111" s="38" t="s">
        <v>3169</v>
      </c>
      <c r="Q1111" t="s">
        <v>467</v>
      </c>
      <c r="R1111">
        <f t="shared" si="18"/>
        <v>23</v>
      </c>
    </row>
    <row r="1112" spans="1:18">
      <c r="A1112" s="121">
        <v>1111</v>
      </c>
      <c r="B1112" s="17" t="s">
        <v>1729</v>
      </c>
      <c r="C1112" s="38" t="s">
        <v>5273</v>
      </c>
      <c r="D1112" s="288" t="s">
        <v>6045</v>
      </c>
      <c r="E1112" s="38" t="s">
        <v>467</v>
      </c>
      <c r="F1112" s="83">
        <v>23</v>
      </c>
      <c r="G1112" t="s">
        <v>235</v>
      </c>
      <c r="H1112" s="38" t="s">
        <v>3169</v>
      </c>
      <c r="Q1112" t="s">
        <v>467</v>
      </c>
      <c r="R1112">
        <f t="shared" si="18"/>
        <v>23</v>
      </c>
    </row>
    <row r="1113" spans="1:18">
      <c r="A1113" s="121">
        <v>1112</v>
      </c>
      <c r="B1113" s="17" t="s">
        <v>1730</v>
      </c>
      <c r="C1113" s="38" t="s">
        <v>4098</v>
      </c>
      <c r="D1113" s="288" t="s">
        <v>2953</v>
      </c>
      <c r="E1113" s="38" t="s">
        <v>510</v>
      </c>
      <c r="F1113" s="83">
        <v>22</v>
      </c>
      <c r="G1113" t="s">
        <v>235</v>
      </c>
      <c r="H1113" s="38" t="s">
        <v>3174</v>
      </c>
      <c r="Q1113" t="s">
        <v>510</v>
      </c>
      <c r="R1113">
        <f t="shared" si="18"/>
        <v>22</v>
      </c>
    </row>
    <row r="1114" spans="1:18">
      <c r="A1114" s="121">
        <v>1113</v>
      </c>
      <c r="B1114" s="17" t="s">
        <v>1731</v>
      </c>
      <c r="C1114" s="38" t="s">
        <v>5274</v>
      </c>
      <c r="D1114" s="288" t="s">
        <v>6046</v>
      </c>
      <c r="E1114" s="38" t="s">
        <v>467</v>
      </c>
      <c r="F1114" s="83">
        <v>23</v>
      </c>
      <c r="G1114" t="s">
        <v>235</v>
      </c>
      <c r="H1114" s="38" t="s">
        <v>3169</v>
      </c>
      <c r="Q1114" t="s">
        <v>467</v>
      </c>
      <c r="R1114">
        <f t="shared" si="18"/>
        <v>23</v>
      </c>
    </row>
    <row r="1115" spans="1:18">
      <c r="A1115" s="121">
        <v>1114</v>
      </c>
      <c r="B1115" s="17" t="s">
        <v>1732</v>
      </c>
      <c r="C1115" s="38" t="s">
        <v>5275</v>
      </c>
      <c r="D1115" s="288" t="s">
        <v>6047</v>
      </c>
      <c r="E1115" s="38" t="s">
        <v>467</v>
      </c>
      <c r="F1115" s="83">
        <v>23</v>
      </c>
      <c r="G1115" t="s">
        <v>235</v>
      </c>
      <c r="H1115" s="38" t="s">
        <v>3169</v>
      </c>
      <c r="Q1115" t="s">
        <v>467</v>
      </c>
      <c r="R1115">
        <f t="shared" si="18"/>
        <v>23</v>
      </c>
    </row>
    <row r="1116" spans="1:18">
      <c r="A1116" s="121">
        <v>1115</v>
      </c>
      <c r="B1116" s="17" t="s">
        <v>1733</v>
      </c>
      <c r="C1116" s="38" t="s">
        <v>5276</v>
      </c>
      <c r="D1116" s="288" t="s">
        <v>6048</v>
      </c>
      <c r="E1116" s="38" t="s">
        <v>467</v>
      </c>
      <c r="F1116" s="83">
        <v>23</v>
      </c>
      <c r="G1116" t="s">
        <v>235</v>
      </c>
      <c r="H1116" s="38" t="s">
        <v>3169</v>
      </c>
      <c r="Q1116" t="s">
        <v>467</v>
      </c>
      <c r="R1116">
        <f t="shared" si="18"/>
        <v>23</v>
      </c>
    </row>
    <row r="1117" spans="1:18">
      <c r="A1117" s="121">
        <v>1145</v>
      </c>
      <c r="B1117" s="17" t="s">
        <v>1734</v>
      </c>
      <c r="C1117" s="38" t="s">
        <v>5277</v>
      </c>
      <c r="D1117" s="288" t="s">
        <v>6049</v>
      </c>
      <c r="E1117" s="38" t="s">
        <v>510</v>
      </c>
      <c r="F1117" s="83">
        <v>22</v>
      </c>
      <c r="G1117" t="s">
        <v>289</v>
      </c>
      <c r="H1117" s="38" t="s">
        <v>3169</v>
      </c>
      <c r="Q1117" t="s">
        <v>510</v>
      </c>
      <c r="R1117">
        <f t="shared" si="18"/>
        <v>22</v>
      </c>
    </row>
    <row r="1118" spans="1:18">
      <c r="A1118" s="121">
        <v>1146</v>
      </c>
      <c r="B1118" s="17" t="s">
        <v>1735</v>
      </c>
      <c r="C1118" s="38" t="s">
        <v>5278</v>
      </c>
      <c r="D1118" s="288" t="s">
        <v>6050</v>
      </c>
      <c r="E1118" s="38" t="s">
        <v>510</v>
      </c>
      <c r="F1118" s="83">
        <v>22</v>
      </c>
      <c r="G1118" t="s">
        <v>289</v>
      </c>
      <c r="H1118" s="38" t="s">
        <v>3169</v>
      </c>
      <c r="Q1118" t="s">
        <v>510</v>
      </c>
      <c r="R1118">
        <f t="shared" si="18"/>
        <v>22</v>
      </c>
    </row>
    <row r="1119" spans="1:18">
      <c r="A1119" s="121">
        <v>1147</v>
      </c>
      <c r="B1119" s="17" t="s">
        <v>1736</v>
      </c>
      <c r="C1119" s="38" t="s">
        <v>5279</v>
      </c>
      <c r="D1119" s="288" t="s">
        <v>6051</v>
      </c>
      <c r="E1119" s="38" t="s">
        <v>510</v>
      </c>
      <c r="F1119" s="83">
        <v>22</v>
      </c>
      <c r="G1119" t="s">
        <v>289</v>
      </c>
      <c r="H1119" s="38" t="s">
        <v>3169</v>
      </c>
      <c r="Q1119" t="s">
        <v>510</v>
      </c>
      <c r="R1119">
        <f t="shared" si="18"/>
        <v>22</v>
      </c>
    </row>
    <row r="1120" spans="1:18">
      <c r="A1120" s="121">
        <v>1148</v>
      </c>
      <c r="B1120" s="17" t="s">
        <v>1737</v>
      </c>
      <c r="C1120" s="38" t="s">
        <v>5280</v>
      </c>
      <c r="D1120" s="288" t="s">
        <v>6052</v>
      </c>
      <c r="E1120" s="38" t="s">
        <v>510</v>
      </c>
      <c r="F1120" s="83">
        <v>22</v>
      </c>
      <c r="G1120" t="s">
        <v>289</v>
      </c>
      <c r="H1120" s="38" t="s">
        <v>3169</v>
      </c>
      <c r="Q1120" t="s">
        <v>510</v>
      </c>
      <c r="R1120">
        <f t="shared" si="18"/>
        <v>22</v>
      </c>
    </row>
    <row r="1121" spans="1:18">
      <c r="A1121" s="121">
        <v>1149</v>
      </c>
      <c r="B1121" s="17" t="s">
        <v>1738</v>
      </c>
      <c r="C1121" s="38" t="s">
        <v>5281</v>
      </c>
      <c r="D1121" s="288" t="s">
        <v>6053</v>
      </c>
      <c r="E1121" s="38" t="s">
        <v>510</v>
      </c>
      <c r="F1121" s="83">
        <v>22</v>
      </c>
      <c r="G1121" t="s">
        <v>289</v>
      </c>
      <c r="H1121" s="38" t="s">
        <v>3169</v>
      </c>
      <c r="Q1121" t="s">
        <v>510</v>
      </c>
      <c r="R1121">
        <f t="shared" si="18"/>
        <v>22</v>
      </c>
    </row>
    <row r="1122" spans="1:18">
      <c r="A1122" s="121">
        <v>1150</v>
      </c>
      <c r="B1122" s="17" t="s">
        <v>1739</v>
      </c>
      <c r="C1122" s="38" t="s">
        <v>5282</v>
      </c>
      <c r="D1122" s="288" t="s">
        <v>6054</v>
      </c>
      <c r="E1122" s="38" t="s">
        <v>510</v>
      </c>
      <c r="F1122" s="83">
        <v>22</v>
      </c>
      <c r="G1122" t="s">
        <v>289</v>
      </c>
      <c r="H1122" s="38" t="s">
        <v>3169</v>
      </c>
      <c r="Q1122" t="s">
        <v>510</v>
      </c>
      <c r="R1122">
        <f t="shared" si="18"/>
        <v>22</v>
      </c>
    </row>
    <row r="1123" spans="1:18">
      <c r="A1123" s="121">
        <v>1151</v>
      </c>
      <c r="B1123" s="17" t="s">
        <v>1740</v>
      </c>
      <c r="C1123" s="38" t="s">
        <v>5283</v>
      </c>
      <c r="D1123" s="288" t="s">
        <v>6055</v>
      </c>
      <c r="E1123" s="38" t="s">
        <v>510</v>
      </c>
      <c r="F1123" s="83">
        <v>22</v>
      </c>
      <c r="G1123" t="s">
        <v>289</v>
      </c>
      <c r="H1123" s="38" t="s">
        <v>3169</v>
      </c>
      <c r="Q1123" t="s">
        <v>510</v>
      </c>
      <c r="R1123">
        <f t="shared" si="18"/>
        <v>22</v>
      </c>
    </row>
    <row r="1124" spans="1:18">
      <c r="A1124" s="121">
        <v>1152</v>
      </c>
      <c r="B1124" s="17" t="s">
        <v>1741</v>
      </c>
      <c r="C1124" s="38" t="s">
        <v>5284</v>
      </c>
      <c r="D1124" s="288" t="s">
        <v>6056</v>
      </c>
      <c r="E1124" s="38" t="s">
        <v>467</v>
      </c>
      <c r="F1124" s="83">
        <v>23</v>
      </c>
      <c r="G1124" t="s">
        <v>306</v>
      </c>
      <c r="H1124" s="38" t="s">
        <v>3169</v>
      </c>
      <c r="Q1124" t="s">
        <v>467</v>
      </c>
      <c r="R1124">
        <f t="shared" si="18"/>
        <v>23</v>
      </c>
    </row>
    <row r="1125" spans="1:18">
      <c r="A1125" s="121">
        <v>1153</v>
      </c>
      <c r="B1125" s="17" t="s">
        <v>1742</v>
      </c>
      <c r="C1125" s="38" t="s">
        <v>5285</v>
      </c>
      <c r="D1125" s="288" t="s">
        <v>6057</v>
      </c>
      <c r="E1125" s="38" t="s">
        <v>581</v>
      </c>
      <c r="F1125" s="83">
        <v>29</v>
      </c>
      <c r="G1125" t="s">
        <v>306</v>
      </c>
      <c r="H1125" s="38" t="s">
        <v>3169</v>
      </c>
      <c r="Q1125" t="s">
        <v>581</v>
      </c>
      <c r="R1125">
        <f t="shared" si="18"/>
        <v>29</v>
      </c>
    </row>
    <row r="1126" spans="1:18">
      <c r="A1126" s="121">
        <v>1154</v>
      </c>
      <c r="B1126" s="17" t="s">
        <v>1743</v>
      </c>
      <c r="C1126" s="38" t="s">
        <v>5286</v>
      </c>
      <c r="D1126" s="288" t="s">
        <v>6058</v>
      </c>
      <c r="E1126" s="38" t="s">
        <v>467</v>
      </c>
      <c r="F1126" s="83">
        <v>23</v>
      </c>
      <c r="G1126" t="s">
        <v>341</v>
      </c>
      <c r="H1126" s="38" t="s">
        <v>3169</v>
      </c>
      <c r="Q1126" t="s">
        <v>467</v>
      </c>
      <c r="R1126">
        <f t="shared" si="18"/>
        <v>23</v>
      </c>
    </row>
    <row r="1127" spans="1:18">
      <c r="A1127" s="121">
        <v>1155</v>
      </c>
      <c r="B1127" s="17" t="s">
        <v>1744</v>
      </c>
      <c r="C1127" s="38" t="s">
        <v>5287</v>
      </c>
      <c r="D1127" s="288" t="s">
        <v>6059</v>
      </c>
      <c r="E1127" s="38" t="s">
        <v>510</v>
      </c>
      <c r="F1127" s="83">
        <v>22</v>
      </c>
      <c r="G1127" t="s">
        <v>347</v>
      </c>
      <c r="H1127" s="38" t="s">
        <v>3260</v>
      </c>
      <c r="Q1127" t="s">
        <v>510</v>
      </c>
      <c r="R1127">
        <f t="shared" si="18"/>
        <v>22</v>
      </c>
    </row>
    <row r="1128" spans="1:18">
      <c r="A1128" s="121">
        <v>1156</v>
      </c>
      <c r="B1128" s="17" t="s">
        <v>1745</v>
      </c>
      <c r="C1128" s="38" t="s">
        <v>5288</v>
      </c>
      <c r="D1128" s="288" t="s">
        <v>6060</v>
      </c>
      <c r="E1128" s="38" t="s">
        <v>510</v>
      </c>
      <c r="F1128" s="83">
        <v>22</v>
      </c>
      <c r="G1128" t="s">
        <v>347</v>
      </c>
      <c r="H1128" s="38" t="s">
        <v>3169</v>
      </c>
      <c r="Q1128" t="s">
        <v>510</v>
      </c>
      <c r="R1128">
        <f t="shared" si="18"/>
        <v>22</v>
      </c>
    </row>
    <row r="1129" spans="1:18">
      <c r="A1129" s="121">
        <v>1157</v>
      </c>
      <c r="B1129" s="17" t="s">
        <v>1746</v>
      </c>
      <c r="C1129" s="38" t="s">
        <v>5289</v>
      </c>
      <c r="D1129" s="288" t="s">
        <v>6061</v>
      </c>
      <c r="E1129" s="38" t="s">
        <v>467</v>
      </c>
      <c r="F1129" s="83">
        <v>23</v>
      </c>
      <c r="G1129" t="s">
        <v>333</v>
      </c>
      <c r="H1129" s="38">
        <v>1</v>
      </c>
      <c r="Q1129" t="s">
        <v>467</v>
      </c>
      <c r="R1129">
        <f t="shared" si="18"/>
        <v>23</v>
      </c>
    </row>
    <row r="1130" spans="1:18">
      <c r="A1130" s="121">
        <v>1158</v>
      </c>
      <c r="B1130" s="17" t="s">
        <v>1749</v>
      </c>
      <c r="C1130" s="38" t="s">
        <v>5290</v>
      </c>
      <c r="D1130" s="288" t="s">
        <v>6062</v>
      </c>
      <c r="E1130" s="38" t="s">
        <v>467</v>
      </c>
      <c r="F1130" s="83">
        <v>23</v>
      </c>
      <c r="G1130" t="s">
        <v>333</v>
      </c>
      <c r="H1130" s="38">
        <v>1</v>
      </c>
      <c r="Q1130" t="s">
        <v>467</v>
      </c>
      <c r="R1130">
        <f t="shared" si="18"/>
        <v>23</v>
      </c>
    </row>
    <row r="1131" spans="1:18">
      <c r="A1131" s="121">
        <v>1159</v>
      </c>
      <c r="B1131" s="17" t="s">
        <v>1750</v>
      </c>
      <c r="C1131" s="38" t="s">
        <v>5291</v>
      </c>
      <c r="D1131" s="288" t="s">
        <v>6063</v>
      </c>
      <c r="E1131" s="38" t="s">
        <v>467</v>
      </c>
      <c r="F1131" s="83">
        <v>23</v>
      </c>
      <c r="G1131" t="s">
        <v>336</v>
      </c>
      <c r="H1131" s="38" t="s">
        <v>3169</v>
      </c>
      <c r="Q1131" t="s">
        <v>467</v>
      </c>
      <c r="R1131">
        <f t="shared" si="18"/>
        <v>23</v>
      </c>
    </row>
    <row r="1132" spans="1:18">
      <c r="A1132" s="121">
        <v>1160</v>
      </c>
      <c r="B1132" s="17" t="s">
        <v>1751</v>
      </c>
      <c r="C1132" s="38" t="s">
        <v>5292</v>
      </c>
      <c r="D1132" s="288" t="s">
        <v>6064</v>
      </c>
      <c r="E1132" s="38" t="s">
        <v>467</v>
      </c>
      <c r="F1132" s="83">
        <v>23</v>
      </c>
      <c r="G1132" t="s">
        <v>336</v>
      </c>
      <c r="H1132" s="38" t="s">
        <v>3169</v>
      </c>
      <c r="Q1132" t="s">
        <v>467</v>
      </c>
      <c r="R1132">
        <f t="shared" si="18"/>
        <v>23</v>
      </c>
    </row>
    <row r="1133" spans="1:18">
      <c r="A1133" s="121">
        <v>1161</v>
      </c>
      <c r="B1133" s="17" t="s">
        <v>1752</v>
      </c>
      <c r="C1133" s="38" t="s">
        <v>5293</v>
      </c>
      <c r="D1133" s="288" t="s">
        <v>6065</v>
      </c>
      <c r="E1133" s="38" t="s">
        <v>467</v>
      </c>
      <c r="F1133" s="83">
        <v>23</v>
      </c>
      <c r="G1133" t="s">
        <v>336</v>
      </c>
      <c r="H1133" s="38" t="s">
        <v>3169</v>
      </c>
      <c r="Q1133" t="s">
        <v>467</v>
      </c>
      <c r="R1133">
        <f t="shared" si="18"/>
        <v>23</v>
      </c>
    </row>
    <row r="1134" spans="1:18">
      <c r="A1134" s="121">
        <v>1162</v>
      </c>
      <c r="B1134" s="17" t="s">
        <v>1753</v>
      </c>
      <c r="C1134" s="38" t="s">
        <v>5294</v>
      </c>
      <c r="D1134" s="288" t="s">
        <v>6066</v>
      </c>
      <c r="E1134" s="38" t="s">
        <v>467</v>
      </c>
      <c r="F1134" s="83">
        <v>23</v>
      </c>
      <c r="G1134" t="s">
        <v>339</v>
      </c>
      <c r="H1134" s="38" t="s">
        <v>3169</v>
      </c>
      <c r="Q1134" t="s">
        <v>467</v>
      </c>
      <c r="R1134">
        <f t="shared" si="18"/>
        <v>23</v>
      </c>
    </row>
    <row r="1135" spans="1:18">
      <c r="A1135" s="121">
        <v>1163</v>
      </c>
      <c r="B1135" s="17" t="s">
        <v>1754</v>
      </c>
      <c r="C1135" s="38" t="s">
        <v>5295</v>
      </c>
      <c r="D1135" s="288" t="s">
        <v>6067</v>
      </c>
      <c r="E1135" s="38" t="s">
        <v>1038</v>
      </c>
      <c r="F1135" s="83">
        <v>2</v>
      </c>
      <c r="G1135" t="s">
        <v>339</v>
      </c>
      <c r="H1135" s="38" t="s">
        <v>3169</v>
      </c>
      <c r="Q1135" t="s">
        <v>1038</v>
      </c>
      <c r="R1135">
        <f t="shared" si="18"/>
        <v>2</v>
      </c>
    </row>
    <row r="1136" spans="1:18">
      <c r="A1136" s="121">
        <v>1164</v>
      </c>
      <c r="B1136" s="17" t="s">
        <v>1755</v>
      </c>
      <c r="C1136" s="38" t="s">
        <v>5296</v>
      </c>
      <c r="D1136" s="288" t="s">
        <v>6068</v>
      </c>
      <c r="E1136" s="38" t="s">
        <v>467</v>
      </c>
      <c r="F1136" s="83">
        <v>23</v>
      </c>
      <c r="G1136" t="s">
        <v>339</v>
      </c>
      <c r="H1136" s="38" t="s">
        <v>3169</v>
      </c>
      <c r="Q1136" t="s">
        <v>467</v>
      </c>
      <c r="R1136">
        <f t="shared" si="18"/>
        <v>23</v>
      </c>
    </row>
    <row r="1137" spans="1:18">
      <c r="A1137" s="121">
        <v>1165</v>
      </c>
      <c r="B1137" s="17" t="s">
        <v>1756</v>
      </c>
      <c r="C1137" s="38" t="s">
        <v>5297</v>
      </c>
      <c r="D1137" s="288" t="s">
        <v>6069</v>
      </c>
      <c r="E1137" s="38" t="s">
        <v>467</v>
      </c>
      <c r="F1137" s="83">
        <v>23</v>
      </c>
      <c r="G1137" t="s">
        <v>339</v>
      </c>
      <c r="H1137" s="38" t="s">
        <v>3169</v>
      </c>
      <c r="Q1137" t="s">
        <v>467</v>
      </c>
      <c r="R1137">
        <f t="shared" si="18"/>
        <v>23</v>
      </c>
    </row>
    <row r="1138" spans="1:18">
      <c r="A1138" s="121">
        <v>1166</v>
      </c>
      <c r="B1138" s="17" t="s">
        <v>1757</v>
      </c>
      <c r="C1138" s="38" t="s">
        <v>5298</v>
      </c>
      <c r="D1138" s="288" t="s">
        <v>6070</v>
      </c>
      <c r="E1138" s="38" t="s">
        <v>467</v>
      </c>
      <c r="F1138" s="83">
        <v>23</v>
      </c>
      <c r="G1138" t="s">
        <v>339</v>
      </c>
      <c r="H1138" s="38" t="s">
        <v>3169</v>
      </c>
      <c r="Q1138" t="s">
        <v>467</v>
      </c>
      <c r="R1138">
        <f t="shared" si="18"/>
        <v>23</v>
      </c>
    </row>
    <row r="1139" spans="1:18">
      <c r="A1139" s="121">
        <v>1167</v>
      </c>
      <c r="B1139" s="17" t="s">
        <v>1760</v>
      </c>
      <c r="C1139" s="38" t="s">
        <v>5299</v>
      </c>
      <c r="D1139" s="288" t="s">
        <v>6071</v>
      </c>
      <c r="E1139" s="38" t="s">
        <v>467</v>
      </c>
      <c r="F1139" s="83">
        <v>23</v>
      </c>
      <c r="G1139" t="s">
        <v>330</v>
      </c>
      <c r="H1139" s="38" t="s">
        <v>3169</v>
      </c>
      <c r="Q1139" t="s">
        <v>467</v>
      </c>
      <c r="R1139">
        <f t="shared" si="18"/>
        <v>23</v>
      </c>
    </row>
    <row r="1140" spans="1:18">
      <c r="A1140" s="121">
        <v>1168</v>
      </c>
      <c r="B1140" s="17" t="s">
        <v>1761</v>
      </c>
      <c r="C1140" s="38" t="s">
        <v>5300</v>
      </c>
      <c r="D1140" s="288" t="s">
        <v>6072</v>
      </c>
      <c r="E1140" s="38" t="s">
        <v>467</v>
      </c>
      <c r="F1140" s="83">
        <v>23</v>
      </c>
      <c r="G1140" t="s">
        <v>330</v>
      </c>
      <c r="H1140" s="38" t="s">
        <v>3169</v>
      </c>
      <c r="Q1140" t="s">
        <v>467</v>
      </c>
      <c r="R1140">
        <f t="shared" si="18"/>
        <v>23</v>
      </c>
    </row>
    <row r="1141" spans="1:18">
      <c r="A1141" s="121">
        <v>1169</v>
      </c>
      <c r="B1141" s="17" t="s">
        <v>1762</v>
      </c>
      <c r="C1141" s="38" t="s">
        <v>5301</v>
      </c>
      <c r="D1141" s="288" t="s">
        <v>6073</v>
      </c>
      <c r="E1141" s="38" t="s">
        <v>467</v>
      </c>
      <c r="F1141" s="83">
        <v>23</v>
      </c>
      <c r="G1141" t="s">
        <v>330</v>
      </c>
      <c r="H1141" s="38" t="s">
        <v>3175</v>
      </c>
      <c r="Q1141" t="s">
        <v>467</v>
      </c>
      <c r="R1141">
        <f t="shared" si="18"/>
        <v>23</v>
      </c>
    </row>
    <row r="1142" spans="1:18">
      <c r="A1142" s="121">
        <v>1170</v>
      </c>
      <c r="B1142" s="17" t="s">
        <v>1763</v>
      </c>
      <c r="C1142" s="38" t="s">
        <v>1913</v>
      </c>
      <c r="D1142" s="83" t="s">
        <v>1914</v>
      </c>
      <c r="E1142" s="38" t="s">
        <v>771</v>
      </c>
      <c r="F1142" s="38">
        <v>38</v>
      </c>
      <c r="G1142" s="38" t="s">
        <v>330</v>
      </c>
      <c r="H1142" s="38" t="s">
        <v>492</v>
      </c>
      <c r="Q1142" t="s">
        <v>771</v>
      </c>
      <c r="R1142">
        <f t="shared" si="18"/>
        <v>38</v>
      </c>
    </row>
    <row r="1143" spans="1:18">
      <c r="A1143" s="121">
        <v>1171</v>
      </c>
      <c r="B1143" s="17" t="s">
        <v>1764</v>
      </c>
      <c r="C1143" s="38" t="s">
        <v>5302</v>
      </c>
      <c r="D1143" s="83" t="s">
        <v>6074</v>
      </c>
      <c r="E1143" s="38" t="s">
        <v>510</v>
      </c>
      <c r="F1143" s="38">
        <v>22</v>
      </c>
      <c r="G1143" s="38" t="s">
        <v>330</v>
      </c>
      <c r="H1143" s="38" t="s">
        <v>3169</v>
      </c>
      <c r="Q1143" t="s">
        <v>510</v>
      </c>
      <c r="R1143">
        <f t="shared" si="18"/>
        <v>22</v>
      </c>
    </row>
    <row r="1144" spans="1:18">
      <c r="A1144" s="121">
        <v>1172</v>
      </c>
      <c r="B1144" s="17" t="s">
        <v>1765</v>
      </c>
      <c r="C1144" s="38" t="s">
        <v>5303</v>
      </c>
      <c r="D1144" s="83" t="s">
        <v>6075</v>
      </c>
      <c r="E1144" s="38" t="s">
        <v>657</v>
      </c>
      <c r="F1144" s="38">
        <v>28</v>
      </c>
      <c r="G1144" s="38" t="s">
        <v>330</v>
      </c>
      <c r="H1144" s="38" t="s">
        <v>3169</v>
      </c>
      <c r="Q1144" t="s">
        <v>657</v>
      </c>
      <c r="R1144">
        <f t="shared" si="18"/>
        <v>28</v>
      </c>
    </row>
    <row r="1145" spans="1:18">
      <c r="A1145" s="121">
        <v>1173</v>
      </c>
      <c r="B1145" s="17" t="s">
        <v>1766</v>
      </c>
      <c r="C1145" s="38" t="s">
        <v>5304</v>
      </c>
      <c r="D1145" s="83" t="s">
        <v>6076</v>
      </c>
      <c r="E1145" s="38" t="s">
        <v>467</v>
      </c>
      <c r="F1145" s="38">
        <v>23</v>
      </c>
      <c r="G1145" s="38" t="s">
        <v>330</v>
      </c>
      <c r="H1145" s="38" t="s">
        <v>3169</v>
      </c>
      <c r="Q1145" t="s">
        <v>467</v>
      </c>
      <c r="R1145">
        <f t="shared" si="18"/>
        <v>23</v>
      </c>
    </row>
    <row r="1146" spans="1:18">
      <c r="A1146" s="121">
        <v>1174</v>
      </c>
      <c r="B1146" s="17" t="s">
        <v>1767</v>
      </c>
      <c r="C1146" s="38" t="s">
        <v>5305</v>
      </c>
      <c r="D1146" s="83" t="s">
        <v>6077</v>
      </c>
      <c r="E1146" s="38" t="s">
        <v>467</v>
      </c>
      <c r="F1146" s="38">
        <v>23</v>
      </c>
      <c r="G1146" s="38" t="s">
        <v>330</v>
      </c>
      <c r="H1146" s="38" t="s">
        <v>3169</v>
      </c>
      <c r="Q1146" t="s">
        <v>467</v>
      </c>
      <c r="R1146">
        <f t="shared" si="18"/>
        <v>23</v>
      </c>
    </row>
    <row r="1147" spans="1:18">
      <c r="A1147" s="121">
        <v>1175</v>
      </c>
      <c r="B1147" s="17" t="s">
        <v>1768</v>
      </c>
      <c r="C1147" s="38" t="s">
        <v>4745</v>
      </c>
      <c r="D1147" s="83" t="s">
        <v>1636</v>
      </c>
      <c r="E1147" s="38" t="s">
        <v>510</v>
      </c>
      <c r="F1147" s="38">
        <v>22</v>
      </c>
      <c r="G1147" s="38" t="s">
        <v>289</v>
      </c>
      <c r="H1147" s="38" t="s">
        <v>487</v>
      </c>
      <c r="Q1147" t="s">
        <v>510</v>
      </c>
      <c r="R1147">
        <f t="shared" si="18"/>
        <v>22</v>
      </c>
    </row>
    <row r="1148" spans="1:18">
      <c r="A1148" s="121">
        <v>1116</v>
      </c>
      <c r="B1148" s="17" t="s">
        <v>1769</v>
      </c>
      <c r="C1148" s="38" t="s">
        <v>5306</v>
      </c>
      <c r="D1148" s="83" t="s">
        <v>6103</v>
      </c>
      <c r="E1148" s="38" t="s">
        <v>467</v>
      </c>
      <c r="F1148" s="38">
        <v>23</v>
      </c>
      <c r="G1148" s="38" t="s">
        <v>254</v>
      </c>
      <c r="H1148" s="38" t="s">
        <v>3169</v>
      </c>
      <c r="Q1148" t="s">
        <v>467</v>
      </c>
      <c r="R1148">
        <f t="shared" si="18"/>
        <v>23</v>
      </c>
    </row>
    <row r="1149" spans="1:18">
      <c r="A1149" s="121">
        <v>1117</v>
      </c>
      <c r="B1149" s="17" t="s">
        <v>1770</v>
      </c>
      <c r="C1149" s="38" t="s">
        <v>5307</v>
      </c>
      <c r="D1149" s="83" t="s">
        <v>6104</v>
      </c>
      <c r="E1149" s="38" t="s">
        <v>528</v>
      </c>
      <c r="F1149" s="38">
        <v>21</v>
      </c>
      <c r="G1149" s="38" t="s">
        <v>273</v>
      </c>
      <c r="H1149" s="38" t="s">
        <v>3169</v>
      </c>
      <c r="Q1149" t="s">
        <v>528</v>
      </c>
      <c r="R1149">
        <f t="shared" si="18"/>
        <v>21</v>
      </c>
    </row>
    <row r="1150" spans="1:18">
      <c r="A1150" s="121">
        <v>1118</v>
      </c>
      <c r="B1150" s="17" t="s">
        <v>1771</v>
      </c>
      <c r="C1150" s="38" t="s">
        <v>5308</v>
      </c>
      <c r="D1150" s="83" t="s">
        <v>6105</v>
      </c>
      <c r="E1150" s="38" t="s">
        <v>528</v>
      </c>
      <c r="F1150" s="38">
        <v>21</v>
      </c>
      <c r="G1150" s="38" t="s">
        <v>273</v>
      </c>
      <c r="H1150" s="38" t="s">
        <v>3169</v>
      </c>
      <c r="Q1150" t="s">
        <v>528</v>
      </c>
      <c r="R1150">
        <f t="shared" si="18"/>
        <v>21</v>
      </c>
    </row>
    <row r="1151" spans="1:18">
      <c r="A1151" s="121">
        <v>1119</v>
      </c>
      <c r="B1151" s="17" t="s">
        <v>1772</v>
      </c>
      <c r="C1151" s="38" t="s">
        <v>5309</v>
      </c>
      <c r="D1151" s="83" t="s">
        <v>6106</v>
      </c>
      <c r="E1151" s="38" t="s">
        <v>528</v>
      </c>
      <c r="F1151" s="38">
        <v>21</v>
      </c>
      <c r="G1151" s="38" t="s">
        <v>264</v>
      </c>
      <c r="H1151" s="38" t="s">
        <v>3169</v>
      </c>
      <c r="Q1151" t="s">
        <v>528</v>
      </c>
      <c r="R1151">
        <f t="shared" si="18"/>
        <v>21</v>
      </c>
    </row>
    <row r="1152" spans="1:18">
      <c r="A1152" s="121">
        <v>1120</v>
      </c>
      <c r="B1152" s="17" t="s">
        <v>1773</v>
      </c>
      <c r="C1152" s="38" t="s">
        <v>5310</v>
      </c>
      <c r="D1152" s="83" t="s">
        <v>3176</v>
      </c>
      <c r="E1152" s="38" t="s">
        <v>528</v>
      </c>
      <c r="F1152" s="38">
        <v>21</v>
      </c>
      <c r="G1152" s="38" t="s">
        <v>276</v>
      </c>
      <c r="H1152" s="38" t="s">
        <v>3175</v>
      </c>
      <c r="Q1152" t="s">
        <v>528</v>
      </c>
      <c r="R1152">
        <f t="shared" si="18"/>
        <v>21</v>
      </c>
    </row>
    <row r="1153" spans="1:18">
      <c r="A1153" s="121">
        <v>1121</v>
      </c>
      <c r="B1153" s="17" t="s">
        <v>1774</v>
      </c>
      <c r="C1153" s="38" t="s">
        <v>3975</v>
      </c>
      <c r="D1153" s="83" t="s">
        <v>3976</v>
      </c>
      <c r="E1153" s="38" t="s">
        <v>528</v>
      </c>
      <c r="F1153" s="38">
        <v>21</v>
      </c>
      <c r="G1153" s="38" t="s">
        <v>276</v>
      </c>
      <c r="H1153" s="38" t="s">
        <v>3175</v>
      </c>
      <c r="Q1153" t="s">
        <v>528</v>
      </c>
      <c r="R1153">
        <f t="shared" si="18"/>
        <v>21</v>
      </c>
    </row>
    <row r="1154" spans="1:18">
      <c r="A1154" s="121">
        <v>1122</v>
      </c>
      <c r="B1154" s="17" t="s">
        <v>1775</v>
      </c>
      <c r="C1154" s="38" t="s">
        <v>1449</v>
      </c>
      <c r="D1154" s="83" t="s">
        <v>1450</v>
      </c>
      <c r="E1154" s="38" t="s">
        <v>528</v>
      </c>
      <c r="F1154" s="38">
        <v>21</v>
      </c>
      <c r="G1154" s="38" t="s">
        <v>276</v>
      </c>
      <c r="H1154" s="38" t="s">
        <v>3997</v>
      </c>
      <c r="Q1154" t="s">
        <v>528</v>
      </c>
      <c r="R1154">
        <f t="shared" si="18"/>
        <v>21</v>
      </c>
    </row>
    <row r="1155" spans="1:18">
      <c r="A1155" s="121">
        <v>1123</v>
      </c>
      <c r="B1155" s="17" t="s">
        <v>1776</v>
      </c>
      <c r="C1155" s="38" t="s">
        <v>1996</v>
      </c>
      <c r="D1155" s="83" t="s">
        <v>1997</v>
      </c>
      <c r="E1155" s="38" t="s">
        <v>528</v>
      </c>
      <c r="F1155" s="38">
        <v>21</v>
      </c>
      <c r="G1155" s="38" t="s">
        <v>276</v>
      </c>
      <c r="H1155" s="38" t="s">
        <v>3261</v>
      </c>
      <c r="Q1155" t="s">
        <v>528</v>
      </c>
      <c r="R1155">
        <f t="shared" si="18"/>
        <v>21</v>
      </c>
    </row>
    <row r="1156" spans="1:18">
      <c r="A1156" s="121">
        <v>1124</v>
      </c>
      <c r="B1156" s="17" t="s">
        <v>1777</v>
      </c>
      <c r="C1156" s="38" t="s">
        <v>5311</v>
      </c>
      <c r="D1156" s="83" t="s">
        <v>6107</v>
      </c>
      <c r="E1156" s="38" t="s">
        <v>528</v>
      </c>
      <c r="F1156" s="38">
        <v>21</v>
      </c>
      <c r="G1156" s="38" t="s">
        <v>276</v>
      </c>
      <c r="H1156" s="38" t="s">
        <v>3169</v>
      </c>
      <c r="Q1156" t="s">
        <v>528</v>
      </c>
      <c r="R1156">
        <f t="shared" si="18"/>
        <v>21</v>
      </c>
    </row>
    <row r="1157" spans="1:18">
      <c r="A1157" s="121">
        <v>1125</v>
      </c>
      <c r="B1157" s="17" t="s">
        <v>1778</v>
      </c>
      <c r="C1157" s="38" t="s">
        <v>4302</v>
      </c>
      <c r="D1157" s="83" t="s">
        <v>4303</v>
      </c>
      <c r="E1157" s="38" t="s">
        <v>528</v>
      </c>
      <c r="F1157" s="38">
        <v>21</v>
      </c>
      <c r="G1157" s="38" t="s">
        <v>276</v>
      </c>
      <c r="H1157" s="38" t="s">
        <v>3175</v>
      </c>
      <c r="Q1157" t="s">
        <v>528</v>
      </c>
      <c r="R1157">
        <f t="shared" si="18"/>
        <v>21</v>
      </c>
    </row>
    <row r="1158" spans="1:18">
      <c r="A1158" s="121">
        <v>1126</v>
      </c>
      <c r="B1158" s="17" t="s">
        <v>1779</v>
      </c>
      <c r="C1158" s="38" t="s">
        <v>5312</v>
      </c>
      <c r="D1158" s="83" t="s">
        <v>6108</v>
      </c>
      <c r="E1158" s="38" t="s">
        <v>467</v>
      </c>
      <c r="F1158" s="38">
        <v>23</v>
      </c>
      <c r="G1158" s="38" t="s">
        <v>286</v>
      </c>
      <c r="H1158" s="38" t="s">
        <v>3169</v>
      </c>
      <c r="Q1158" t="s">
        <v>467</v>
      </c>
      <c r="R1158">
        <f t="shared" si="18"/>
        <v>23</v>
      </c>
    </row>
    <row r="1159" spans="1:18">
      <c r="A1159" s="121">
        <v>1127</v>
      </c>
      <c r="B1159" s="17" t="s">
        <v>1780</v>
      </c>
      <c r="C1159" s="38" t="s">
        <v>5313</v>
      </c>
      <c r="D1159" s="83" t="s">
        <v>6109</v>
      </c>
      <c r="E1159" s="38" t="s">
        <v>467</v>
      </c>
      <c r="F1159" s="38">
        <v>23</v>
      </c>
      <c r="G1159" s="38" t="s">
        <v>286</v>
      </c>
      <c r="H1159" s="38" t="s">
        <v>3169</v>
      </c>
      <c r="Q1159" t="s">
        <v>467</v>
      </c>
      <c r="R1159">
        <f t="shared" si="18"/>
        <v>23</v>
      </c>
    </row>
    <row r="1160" spans="1:18">
      <c r="A1160" s="121">
        <v>1128</v>
      </c>
      <c r="B1160" s="17" t="s">
        <v>1781</v>
      </c>
      <c r="C1160" s="38" t="s">
        <v>5314</v>
      </c>
      <c r="D1160" s="83" t="s">
        <v>6110</v>
      </c>
      <c r="E1160" s="38" t="s">
        <v>510</v>
      </c>
      <c r="F1160" s="38">
        <v>22</v>
      </c>
      <c r="G1160" s="38" t="s">
        <v>292</v>
      </c>
      <c r="H1160" s="38" t="s">
        <v>3169</v>
      </c>
      <c r="Q1160" t="s">
        <v>510</v>
      </c>
      <c r="R1160">
        <f t="shared" si="18"/>
        <v>22</v>
      </c>
    </row>
    <row r="1161" spans="1:18">
      <c r="A1161" s="121">
        <v>1129</v>
      </c>
      <c r="B1161" s="17" t="s">
        <v>1782</v>
      </c>
      <c r="C1161" s="38" t="s">
        <v>5315</v>
      </c>
      <c r="D1161" s="83" t="s">
        <v>6111</v>
      </c>
      <c r="E1161" s="38" t="s">
        <v>510</v>
      </c>
      <c r="F1161" s="38">
        <v>22</v>
      </c>
      <c r="G1161" s="38" t="s">
        <v>292</v>
      </c>
      <c r="H1161" s="38" t="s">
        <v>3169</v>
      </c>
      <c r="Q1161" t="s">
        <v>510</v>
      </c>
      <c r="R1161">
        <f t="shared" si="18"/>
        <v>22</v>
      </c>
    </row>
    <row r="1162" spans="1:18">
      <c r="A1162" s="121">
        <v>1130</v>
      </c>
      <c r="B1162" s="17" t="s">
        <v>1783</v>
      </c>
      <c r="C1162" s="38" t="s">
        <v>5316</v>
      </c>
      <c r="D1162" s="83" t="s">
        <v>6112</v>
      </c>
      <c r="E1162" s="38" t="s">
        <v>467</v>
      </c>
      <c r="F1162" s="38">
        <v>23</v>
      </c>
      <c r="G1162" s="38" t="s">
        <v>306</v>
      </c>
      <c r="H1162" s="38" t="s">
        <v>3169</v>
      </c>
      <c r="Q1162" t="s">
        <v>467</v>
      </c>
      <c r="R1162">
        <f t="shared" ref="R1162:R1210" si="19">IF(Q1162&gt;0,VLOOKUP(Q1162,$N$2:$O$48,2,0),"")</f>
        <v>23</v>
      </c>
    </row>
    <row r="1163" spans="1:18">
      <c r="A1163" s="121">
        <v>1131</v>
      </c>
      <c r="B1163" s="17" t="s">
        <v>1784</v>
      </c>
      <c r="C1163" s="38" t="s">
        <v>5317</v>
      </c>
      <c r="D1163" s="83" t="s">
        <v>6113</v>
      </c>
      <c r="E1163" s="38" t="s">
        <v>467</v>
      </c>
      <c r="F1163" s="38">
        <v>23</v>
      </c>
      <c r="G1163" s="38" t="s">
        <v>3556</v>
      </c>
      <c r="H1163" s="38" t="s">
        <v>3259</v>
      </c>
      <c r="Q1163" t="s">
        <v>467</v>
      </c>
      <c r="R1163">
        <f t="shared" si="19"/>
        <v>23</v>
      </c>
    </row>
    <row r="1164" spans="1:18">
      <c r="A1164" s="121">
        <v>1132</v>
      </c>
      <c r="B1164" s="17" t="s">
        <v>1785</v>
      </c>
      <c r="C1164" s="38" t="s">
        <v>5318</v>
      </c>
      <c r="D1164" s="83" t="s">
        <v>6114</v>
      </c>
      <c r="E1164" s="38" t="s">
        <v>467</v>
      </c>
      <c r="F1164" s="38">
        <v>23</v>
      </c>
      <c r="G1164" s="38" t="s">
        <v>3556</v>
      </c>
      <c r="H1164" s="38" t="s">
        <v>3169</v>
      </c>
      <c r="Q1164" t="s">
        <v>467</v>
      </c>
      <c r="R1164">
        <f t="shared" si="19"/>
        <v>23</v>
      </c>
    </row>
    <row r="1165" spans="1:18">
      <c r="A1165" s="121">
        <v>1133</v>
      </c>
      <c r="B1165" s="17" t="s">
        <v>1786</v>
      </c>
      <c r="C1165" s="38" t="s">
        <v>5319</v>
      </c>
      <c r="D1165" s="83" t="s">
        <v>6115</v>
      </c>
      <c r="E1165" s="38" t="s">
        <v>467</v>
      </c>
      <c r="F1165" s="38">
        <v>23</v>
      </c>
      <c r="G1165" s="38" t="s">
        <v>3556</v>
      </c>
      <c r="H1165" s="38" t="s">
        <v>3260</v>
      </c>
      <c r="Q1165" t="s">
        <v>467</v>
      </c>
      <c r="R1165">
        <f t="shared" si="19"/>
        <v>23</v>
      </c>
    </row>
    <row r="1166" spans="1:18">
      <c r="A1166" s="121">
        <v>1134</v>
      </c>
      <c r="B1166" s="17" t="s">
        <v>1787</v>
      </c>
      <c r="C1166" s="38" t="s">
        <v>2029</v>
      </c>
      <c r="D1166" s="83" t="s">
        <v>2030</v>
      </c>
      <c r="E1166" s="38" t="s">
        <v>467</v>
      </c>
      <c r="F1166" s="38">
        <v>23</v>
      </c>
      <c r="G1166" s="38" t="s">
        <v>3556</v>
      </c>
      <c r="H1166" s="38" t="s">
        <v>3259</v>
      </c>
      <c r="Q1166" t="s">
        <v>467</v>
      </c>
      <c r="R1166">
        <f t="shared" si="19"/>
        <v>23</v>
      </c>
    </row>
    <row r="1167" spans="1:18">
      <c r="A1167" s="121">
        <v>1135</v>
      </c>
      <c r="B1167" s="17" t="s">
        <v>1788</v>
      </c>
      <c r="C1167" s="38" t="s">
        <v>5320</v>
      </c>
      <c r="D1167" s="83" t="s">
        <v>6116</v>
      </c>
      <c r="E1167" s="38" t="s">
        <v>467</v>
      </c>
      <c r="F1167" s="38">
        <v>23</v>
      </c>
      <c r="G1167" s="38" t="s">
        <v>3556</v>
      </c>
      <c r="H1167" s="38" t="s">
        <v>3260</v>
      </c>
      <c r="Q1167" t="s">
        <v>467</v>
      </c>
      <c r="R1167">
        <f t="shared" si="19"/>
        <v>23</v>
      </c>
    </row>
    <row r="1168" spans="1:18">
      <c r="A1168" s="121">
        <v>1136</v>
      </c>
      <c r="B1168" s="17" t="s">
        <v>1789</v>
      </c>
      <c r="C1168" s="38" t="s">
        <v>5321</v>
      </c>
      <c r="D1168" s="83" t="s">
        <v>6117</v>
      </c>
      <c r="E1168" s="38" t="s">
        <v>467</v>
      </c>
      <c r="F1168" s="38">
        <v>23</v>
      </c>
      <c r="G1168" s="38" t="s">
        <v>330</v>
      </c>
      <c r="H1168" s="38" t="s">
        <v>3169</v>
      </c>
      <c r="Q1168" t="s">
        <v>467</v>
      </c>
      <c r="R1168">
        <f t="shared" si="19"/>
        <v>23</v>
      </c>
    </row>
    <row r="1169" spans="1:18">
      <c r="A1169" s="121">
        <v>1137</v>
      </c>
      <c r="B1169" s="17" t="s">
        <v>1790</v>
      </c>
      <c r="C1169" s="38" t="s">
        <v>3987</v>
      </c>
      <c r="D1169" s="83" t="s">
        <v>3988</v>
      </c>
      <c r="E1169" s="38" t="s">
        <v>510</v>
      </c>
      <c r="F1169" s="38">
        <v>22</v>
      </c>
      <c r="G1169" s="38" t="s">
        <v>321</v>
      </c>
      <c r="H1169" s="38" t="s">
        <v>3175</v>
      </c>
      <c r="Q1169" t="s">
        <v>510</v>
      </c>
      <c r="R1169">
        <f t="shared" si="19"/>
        <v>22</v>
      </c>
    </row>
    <row r="1170" spans="1:18">
      <c r="A1170" s="121">
        <v>1138</v>
      </c>
      <c r="B1170" s="17" t="s">
        <v>1791</v>
      </c>
      <c r="C1170" s="38" t="s">
        <v>3985</v>
      </c>
      <c r="D1170" s="83" t="s">
        <v>3986</v>
      </c>
      <c r="E1170" s="38" t="s">
        <v>510</v>
      </c>
      <c r="F1170" s="38">
        <v>22</v>
      </c>
      <c r="G1170" s="38" t="s">
        <v>321</v>
      </c>
      <c r="H1170" s="38" t="s">
        <v>3175</v>
      </c>
      <c r="Q1170" t="s">
        <v>510</v>
      </c>
      <c r="R1170">
        <f t="shared" si="19"/>
        <v>22</v>
      </c>
    </row>
    <row r="1171" spans="1:18">
      <c r="A1171" s="121">
        <v>1139</v>
      </c>
      <c r="B1171" s="17" t="s">
        <v>1792</v>
      </c>
      <c r="C1171" s="38" t="s">
        <v>5322</v>
      </c>
      <c r="D1171" s="83" t="s">
        <v>6118</v>
      </c>
      <c r="E1171" s="38" t="s">
        <v>510</v>
      </c>
      <c r="F1171" s="38">
        <v>22</v>
      </c>
      <c r="G1171" s="38" t="s">
        <v>321</v>
      </c>
      <c r="H1171" s="38" t="s">
        <v>3260</v>
      </c>
      <c r="Q1171" t="s">
        <v>510</v>
      </c>
      <c r="R1171">
        <f t="shared" si="19"/>
        <v>22</v>
      </c>
    </row>
    <row r="1172" spans="1:18">
      <c r="A1172" s="121">
        <v>1140</v>
      </c>
      <c r="B1172" s="17" t="s">
        <v>1793</v>
      </c>
      <c r="C1172" s="38" t="s">
        <v>5323</v>
      </c>
      <c r="D1172" s="83" t="s">
        <v>6119</v>
      </c>
      <c r="E1172" s="38" t="s">
        <v>510</v>
      </c>
      <c r="F1172" s="38">
        <v>22</v>
      </c>
      <c r="G1172" s="38" t="s">
        <v>321</v>
      </c>
      <c r="H1172" s="38" t="s">
        <v>3260</v>
      </c>
      <c r="Q1172" t="s">
        <v>510</v>
      </c>
      <c r="R1172">
        <f t="shared" si="19"/>
        <v>22</v>
      </c>
    </row>
    <row r="1173" spans="1:18">
      <c r="A1173" s="121">
        <v>1141</v>
      </c>
      <c r="B1173" s="17" t="s">
        <v>1794</v>
      </c>
      <c r="C1173" s="38" t="s">
        <v>5324</v>
      </c>
      <c r="D1173" s="83" t="s">
        <v>6120</v>
      </c>
      <c r="E1173" s="38" t="s">
        <v>510</v>
      </c>
      <c r="F1173" s="38">
        <v>22</v>
      </c>
      <c r="G1173" s="38" t="s">
        <v>321</v>
      </c>
      <c r="H1173" s="38" t="s">
        <v>3169</v>
      </c>
      <c r="Q1173" t="s">
        <v>510</v>
      </c>
      <c r="R1173">
        <f t="shared" si="19"/>
        <v>22</v>
      </c>
    </row>
    <row r="1174" spans="1:18">
      <c r="A1174" s="121">
        <v>1142</v>
      </c>
      <c r="B1174" s="17" t="s">
        <v>1795</v>
      </c>
      <c r="C1174" s="38" t="s">
        <v>5325</v>
      </c>
      <c r="D1174" s="83" t="s">
        <v>6121</v>
      </c>
      <c r="E1174" s="38" t="s">
        <v>510</v>
      </c>
      <c r="F1174" s="38">
        <v>22</v>
      </c>
      <c r="G1174" s="38" t="s">
        <v>321</v>
      </c>
      <c r="H1174" s="38" t="s">
        <v>3260</v>
      </c>
      <c r="Q1174" t="s">
        <v>510</v>
      </c>
      <c r="R1174">
        <f t="shared" si="19"/>
        <v>22</v>
      </c>
    </row>
    <row r="1175" spans="1:18">
      <c r="A1175" s="121">
        <v>1143</v>
      </c>
      <c r="B1175" s="17" t="s">
        <v>1796</v>
      </c>
      <c r="C1175" s="38" t="s">
        <v>5326</v>
      </c>
      <c r="D1175" s="83" t="s">
        <v>6122</v>
      </c>
      <c r="E1175" s="38" t="s">
        <v>510</v>
      </c>
      <c r="F1175" s="38">
        <v>22</v>
      </c>
      <c r="G1175" s="38" t="s">
        <v>321</v>
      </c>
      <c r="H1175" s="38" t="s">
        <v>3260</v>
      </c>
      <c r="Q1175" t="s">
        <v>510</v>
      </c>
      <c r="R1175">
        <f t="shared" si="19"/>
        <v>22</v>
      </c>
    </row>
    <row r="1176" spans="1:18">
      <c r="A1176" s="121">
        <v>1176</v>
      </c>
      <c r="B1176" s="17" t="s">
        <v>1797</v>
      </c>
      <c r="C1176" s="38" t="s">
        <v>5327</v>
      </c>
      <c r="D1176" s="83" t="s">
        <v>6128</v>
      </c>
      <c r="E1176" s="38" t="s">
        <v>467</v>
      </c>
      <c r="F1176" s="38">
        <v>23</v>
      </c>
      <c r="G1176" s="38" t="s">
        <v>224</v>
      </c>
      <c r="H1176" s="38" t="s">
        <v>3169</v>
      </c>
      <c r="Q1176" t="s">
        <v>467</v>
      </c>
      <c r="R1176">
        <f t="shared" si="19"/>
        <v>23</v>
      </c>
    </row>
    <row r="1177" spans="1:18">
      <c r="A1177" s="121">
        <v>1177</v>
      </c>
      <c r="B1177" s="17" t="s">
        <v>1798</v>
      </c>
      <c r="C1177" s="38" t="s">
        <v>5328</v>
      </c>
      <c r="D1177" s="83" t="s">
        <v>6129</v>
      </c>
      <c r="E1177" s="38" t="s">
        <v>467</v>
      </c>
      <c r="F1177" s="38">
        <v>23</v>
      </c>
      <c r="G1177" s="38" t="s">
        <v>224</v>
      </c>
      <c r="H1177" s="38" t="s">
        <v>3169</v>
      </c>
      <c r="Q1177" t="s">
        <v>467</v>
      </c>
      <c r="R1177">
        <f t="shared" si="19"/>
        <v>23</v>
      </c>
    </row>
    <row r="1178" spans="1:18">
      <c r="A1178" s="121">
        <v>1178</v>
      </c>
      <c r="B1178" s="17" t="s">
        <v>1799</v>
      </c>
      <c r="C1178" s="38" t="s">
        <v>5329</v>
      </c>
      <c r="D1178" s="83" t="s">
        <v>6130</v>
      </c>
      <c r="E1178" s="38" t="s">
        <v>467</v>
      </c>
      <c r="F1178" s="38">
        <v>23</v>
      </c>
      <c r="G1178" s="38" t="s">
        <v>224</v>
      </c>
      <c r="H1178" s="38" t="s">
        <v>3169</v>
      </c>
      <c r="Q1178" t="s">
        <v>467</v>
      </c>
      <c r="R1178">
        <f t="shared" si="19"/>
        <v>23</v>
      </c>
    </row>
    <row r="1179" spans="1:18">
      <c r="A1179" s="121">
        <v>1179</v>
      </c>
      <c r="B1179" s="17" t="s">
        <v>1800</v>
      </c>
      <c r="C1179" s="38" t="s">
        <v>3924</v>
      </c>
      <c r="D1179" s="83" t="s">
        <v>3925</v>
      </c>
      <c r="E1179" s="38" t="s">
        <v>467</v>
      </c>
      <c r="F1179" s="38">
        <v>23</v>
      </c>
      <c r="G1179" s="38" t="s">
        <v>224</v>
      </c>
      <c r="H1179" s="38" t="s">
        <v>3175</v>
      </c>
      <c r="Q1179" t="s">
        <v>467</v>
      </c>
      <c r="R1179">
        <f t="shared" si="19"/>
        <v>23</v>
      </c>
    </row>
    <row r="1180" spans="1:18">
      <c r="A1180" s="121">
        <v>1180</v>
      </c>
      <c r="B1180" s="17" t="s">
        <v>1801</v>
      </c>
      <c r="C1180" s="38" t="s">
        <v>3087</v>
      </c>
      <c r="D1180" s="83" t="s">
        <v>3088</v>
      </c>
      <c r="E1180" s="38" t="s">
        <v>467</v>
      </c>
      <c r="F1180" s="38">
        <v>23</v>
      </c>
      <c r="G1180" s="38" t="s">
        <v>224</v>
      </c>
      <c r="H1180" s="38" t="s">
        <v>3174</v>
      </c>
      <c r="Q1180" t="s">
        <v>467</v>
      </c>
      <c r="R1180">
        <f t="shared" si="19"/>
        <v>23</v>
      </c>
    </row>
    <row r="1181" spans="1:18">
      <c r="A1181" s="121">
        <v>1181</v>
      </c>
      <c r="B1181" s="17" t="s">
        <v>1802</v>
      </c>
      <c r="C1181" s="38" t="s">
        <v>5330</v>
      </c>
      <c r="D1181" s="83" t="s">
        <v>6131</v>
      </c>
      <c r="E1181" s="38" t="s">
        <v>528</v>
      </c>
      <c r="F1181" s="38">
        <v>21</v>
      </c>
      <c r="G1181" s="38" t="s">
        <v>264</v>
      </c>
      <c r="H1181" s="38" t="s">
        <v>3169</v>
      </c>
      <c r="Q1181" t="s">
        <v>528</v>
      </c>
      <c r="R1181">
        <f t="shared" si="19"/>
        <v>21</v>
      </c>
    </row>
    <row r="1182" spans="1:18">
      <c r="A1182" s="121">
        <v>1182</v>
      </c>
      <c r="B1182" s="17" t="s">
        <v>1803</v>
      </c>
      <c r="C1182" s="38" t="s">
        <v>5331</v>
      </c>
      <c r="D1182" s="217" t="s">
        <v>6132</v>
      </c>
      <c r="E1182" s="198" t="s">
        <v>528</v>
      </c>
      <c r="F1182" s="83">
        <v>21</v>
      </c>
      <c r="G1182" s="198" t="s">
        <v>264</v>
      </c>
      <c r="H1182" s="198" t="s">
        <v>3169</v>
      </c>
      <c r="Q1182" t="s">
        <v>528</v>
      </c>
      <c r="R1182">
        <f t="shared" si="19"/>
        <v>21</v>
      </c>
    </row>
    <row r="1183" spans="1:18">
      <c r="A1183" s="121">
        <v>1183</v>
      </c>
      <c r="B1183" s="17" t="s">
        <v>1804</v>
      </c>
      <c r="C1183" s="38" t="s">
        <v>5332</v>
      </c>
      <c r="D1183" s="217" t="s">
        <v>6133</v>
      </c>
      <c r="E1183" s="198" t="s">
        <v>497</v>
      </c>
      <c r="F1183" s="83">
        <v>24</v>
      </c>
      <c r="G1183" s="198" t="s">
        <v>351</v>
      </c>
      <c r="H1183" s="198" t="s">
        <v>3169</v>
      </c>
      <c r="Q1183" t="s">
        <v>497</v>
      </c>
      <c r="R1183">
        <f t="shared" si="19"/>
        <v>24</v>
      </c>
    </row>
    <row r="1184" spans="1:18">
      <c r="A1184" s="121">
        <v>1184</v>
      </c>
      <c r="B1184" s="17" t="s">
        <v>1805</v>
      </c>
      <c r="C1184" s="38" t="s">
        <v>5333</v>
      </c>
      <c r="D1184" s="217" t="s">
        <v>6134</v>
      </c>
      <c r="E1184" s="198" t="s">
        <v>497</v>
      </c>
      <c r="F1184" s="83">
        <v>24</v>
      </c>
      <c r="G1184" s="198" t="s">
        <v>351</v>
      </c>
      <c r="H1184" s="198" t="s">
        <v>3169</v>
      </c>
      <c r="Q1184" t="s">
        <v>497</v>
      </c>
      <c r="R1184">
        <f t="shared" si="19"/>
        <v>24</v>
      </c>
    </row>
    <row r="1185" spans="1:18">
      <c r="A1185" s="121">
        <v>1185</v>
      </c>
      <c r="B1185" s="17" t="s">
        <v>1806</v>
      </c>
      <c r="C1185" s="38" t="s">
        <v>5334</v>
      </c>
      <c r="D1185" s="217" t="s">
        <v>6135</v>
      </c>
      <c r="E1185" s="198" t="s">
        <v>497</v>
      </c>
      <c r="F1185" s="83">
        <v>24</v>
      </c>
      <c r="G1185" s="198" t="s">
        <v>351</v>
      </c>
      <c r="H1185" s="198" t="s">
        <v>3169</v>
      </c>
      <c r="Q1185" t="s">
        <v>497</v>
      </c>
      <c r="R1185">
        <f t="shared" si="19"/>
        <v>24</v>
      </c>
    </row>
    <row r="1186" spans="1:18">
      <c r="A1186" s="121">
        <v>1186</v>
      </c>
      <c r="B1186" s="17" t="s">
        <v>1807</v>
      </c>
      <c r="C1186" s="38" t="s">
        <v>5335</v>
      </c>
      <c r="D1186" s="217" t="s">
        <v>6136</v>
      </c>
      <c r="E1186" s="198" t="s">
        <v>497</v>
      </c>
      <c r="F1186" s="83">
        <v>24</v>
      </c>
      <c r="G1186" s="198" t="s">
        <v>351</v>
      </c>
      <c r="H1186" s="198" t="s">
        <v>3169</v>
      </c>
      <c r="Q1186" t="s">
        <v>497</v>
      </c>
      <c r="R1186">
        <f t="shared" si="19"/>
        <v>24</v>
      </c>
    </row>
    <row r="1187" spans="1:18">
      <c r="A1187" s="121">
        <v>1187</v>
      </c>
      <c r="B1187" s="17" t="s">
        <v>1808</v>
      </c>
      <c r="C1187" s="38" t="s">
        <v>5336</v>
      </c>
      <c r="D1187" s="217" t="s">
        <v>6137</v>
      </c>
      <c r="E1187" s="198" t="s">
        <v>510</v>
      </c>
      <c r="F1187" s="83">
        <v>22</v>
      </c>
      <c r="G1187" s="198" t="s">
        <v>286</v>
      </c>
      <c r="H1187" s="198" t="s">
        <v>3169</v>
      </c>
      <c r="Q1187" t="s">
        <v>510</v>
      </c>
      <c r="R1187">
        <f t="shared" si="19"/>
        <v>22</v>
      </c>
    </row>
    <row r="1188" spans="1:18">
      <c r="A1188" s="121">
        <v>1188</v>
      </c>
      <c r="B1188" s="17" t="s">
        <v>1809</v>
      </c>
      <c r="C1188" s="38" t="s">
        <v>5337</v>
      </c>
      <c r="D1188" s="217" t="s">
        <v>6138</v>
      </c>
      <c r="E1188" s="198" t="s">
        <v>510</v>
      </c>
      <c r="F1188" s="83">
        <v>22</v>
      </c>
      <c r="G1188" s="198" t="s">
        <v>289</v>
      </c>
      <c r="H1188" s="198" t="s">
        <v>3169</v>
      </c>
      <c r="Q1188" t="s">
        <v>510</v>
      </c>
      <c r="R1188">
        <f t="shared" si="19"/>
        <v>22</v>
      </c>
    </row>
    <row r="1189" spans="1:18">
      <c r="A1189" s="121">
        <v>1189</v>
      </c>
      <c r="B1189" s="17" t="s">
        <v>1810</v>
      </c>
      <c r="C1189" s="38" t="s">
        <v>5338</v>
      </c>
      <c r="D1189" s="217" t="s">
        <v>6139</v>
      </c>
      <c r="E1189" s="198" t="s">
        <v>510</v>
      </c>
      <c r="F1189" s="83">
        <v>22</v>
      </c>
      <c r="G1189" s="198" t="s">
        <v>289</v>
      </c>
      <c r="H1189" s="198" t="s">
        <v>3169</v>
      </c>
      <c r="Q1189" t="s">
        <v>510</v>
      </c>
      <c r="R1189">
        <f t="shared" si="19"/>
        <v>22</v>
      </c>
    </row>
    <row r="1190" spans="1:18">
      <c r="A1190" s="121">
        <v>1190</v>
      </c>
      <c r="B1190" s="17" t="s">
        <v>1811</v>
      </c>
      <c r="C1190" s="38" t="s">
        <v>5339</v>
      </c>
      <c r="D1190" s="217" t="s">
        <v>6140</v>
      </c>
      <c r="E1190" s="198" t="s">
        <v>510</v>
      </c>
      <c r="F1190" s="83">
        <v>22</v>
      </c>
      <c r="G1190" s="198" t="s">
        <v>289</v>
      </c>
      <c r="H1190" s="198" t="s">
        <v>3169</v>
      </c>
      <c r="Q1190" t="s">
        <v>510</v>
      </c>
      <c r="R1190">
        <f t="shared" si="19"/>
        <v>22</v>
      </c>
    </row>
    <row r="1191" spans="1:18">
      <c r="A1191" s="121">
        <v>1191</v>
      </c>
      <c r="B1191" s="17" t="s">
        <v>1812</v>
      </c>
      <c r="C1191" s="38" t="s">
        <v>5340</v>
      </c>
      <c r="D1191" s="217" t="s">
        <v>6141</v>
      </c>
      <c r="E1191" s="198" t="s">
        <v>510</v>
      </c>
      <c r="F1191" s="83">
        <v>22</v>
      </c>
      <c r="G1191" s="198" t="s">
        <v>289</v>
      </c>
      <c r="H1191" s="198" t="s">
        <v>3169</v>
      </c>
      <c r="Q1191" t="s">
        <v>510</v>
      </c>
      <c r="R1191">
        <f t="shared" si="19"/>
        <v>22</v>
      </c>
    </row>
    <row r="1192" spans="1:18">
      <c r="A1192" s="121">
        <v>1192</v>
      </c>
      <c r="B1192" s="17" t="s">
        <v>1813</v>
      </c>
      <c r="C1192" s="38" t="s">
        <v>5341</v>
      </c>
      <c r="D1192" s="217" t="s">
        <v>6142</v>
      </c>
      <c r="E1192" s="198" t="s">
        <v>510</v>
      </c>
      <c r="F1192" s="83">
        <v>22</v>
      </c>
      <c r="G1192" s="198" t="s">
        <v>289</v>
      </c>
      <c r="H1192" s="198" t="s">
        <v>3169</v>
      </c>
      <c r="Q1192" t="s">
        <v>510</v>
      </c>
      <c r="R1192">
        <f t="shared" si="19"/>
        <v>22</v>
      </c>
    </row>
    <row r="1193" spans="1:18">
      <c r="A1193" s="121">
        <v>1193</v>
      </c>
      <c r="B1193" s="17" t="s">
        <v>1814</v>
      </c>
      <c r="C1193" s="38" t="s">
        <v>5342</v>
      </c>
      <c r="D1193" s="217" t="s">
        <v>6143</v>
      </c>
      <c r="E1193" s="198" t="s">
        <v>510</v>
      </c>
      <c r="F1193" s="83">
        <v>22</v>
      </c>
      <c r="G1193" s="198" t="s">
        <v>289</v>
      </c>
      <c r="H1193" s="198" t="s">
        <v>3169</v>
      </c>
      <c r="Q1193" t="s">
        <v>510</v>
      </c>
      <c r="R1193">
        <f t="shared" si="19"/>
        <v>22</v>
      </c>
    </row>
    <row r="1194" spans="1:18">
      <c r="A1194" s="121">
        <v>1194</v>
      </c>
      <c r="B1194" s="17" t="s">
        <v>1815</v>
      </c>
      <c r="C1194" s="38" t="s">
        <v>5343</v>
      </c>
      <c r="D1194" s="217" t="s">
        <v>6144</v>
      </c>
      <c r="E1194" s="198" t="s">
        <v>467</v>
      </c>
      <c r="F1194" s="83">
        <v>23</v>
      </c>
      <c r="G1194" s="198" t="s">
        <v>3556</v>
      </c>
      <c r="H1194" s="198" t="s">
        <v>3175</v>
      </c>
      <c r="Q1194" t="s">
        <v>467</v>
      </c>
      <c r="R1194">
        <f t="shared" si="19"/>
        <v>23</v>
      </c>
    </row>
    <row r="1195" spans="1:18">
      <c r="A1195" s="121">
        <v>1195</v>
      </c>
      <c r="B1195" s="17" t="s">
        <v>1816</v>
      </c>
      <c r="C1195" s="38" t="s">
        <v>5344</v>
      </c>
      <c r="D1195" s="217" t="s">
        <v>6145</v>
      </c>
      <c r="E1195" s="198" t="s">
        <v>467</v>
      </c>
      <c r="F1195" s="83">
        <v>23</v>
      </c>
      <c r="G1195" s="198" t="s">
        <v>3556</v>
      </c>
      <c r="H1195" s="198" t="s">
        <v>3169</v>
      </c>
      <c r="Q1195" t="s">
        <v>467</v>
      </c>
      <c r="R1195">
        <f t="shared" si="19"/>
        <v>23</v>
      </c>
    </row>
    <row r="1196" spans="1:18">
      <c r="A1196" s="121">
        <v>1196</v>
      </c>
      <c r="B1196" s="17" t="s">
        <v>1817</v>
      </c>
      <c r="C1196" s="38" t="s">
        <v>5345</v>
      </c>
      <c r="D1196" s="217" t="s">
        <v>6146</v>
      </c>
      <c r="E1196" s="198" t="s">
        <v>467</v>
      </c>
      <c r="F1196" s="83">
        <v>23</v>
      </c>
      <c r="G1196" s="198" t="s">
        <v>341</v>
      </c>
      <c r="H1196" s="198" t="s">
        <v>3169</v>
      </c>
      <c r="Q1196" t="s">
        <v>467</v>
      </c>
      <c r="R1196">
        <f t="shared" si="19"/>
        <v>23</v>
      </c>
    </row>
    <row r="1197" spans="1:18">
      <c r="A1197" s="121">
        <v>1197</v>
      </c>
      <c r="B1197" s="17" t="s">
        <v>1818</v>
      </c>
      <c r="C1197" s="38" t="s">
        <v>3965</v>
      </c>
      <c r="D1197" s="217" t="s">
        <v>3966</v>
      </c>
      <c r="E1197" s="198" t="s">
        <v>510</v>
      </c>
      <c r="F1197" s="83">
        <v>22</v>
      </c>
      <c r="G1197" s="198" t="s">
        <v>333</v>
      </c>
      <c r="H1197" s="198">
        <v>3</v>
      </c>
      <c r="Q1197" t="s">
        <v>510</v>
      </c>
      <c r="R1197">
        <f t="shared" si="19"/>
        <v>22</v>
      </c>
    </row>
    <row r="1198" spans="1:18">
      <c r="A1198" s="121">
        <v>1198</v>
      </c>
      <c r="B1198" s="17" t="s">
        <v>1819</v>
      </c>
      <c r="C1198" s="38" t="s">
        <v>5346</v>
      </c>
      <c r="D1198" s="217" t="s">
        <v>6147</v>
      </c>
      <c r="E1198" s="198" t="s">
        <v>467</v>
      </c>
      <c r="F1198" s="83">
        <v>23</v>
      </c>
      <c r="G1198" s="198" t="s">
        <v>333</v>
      </c>
      <c r="H1198" s="198">
        <v>1</v>
      </c>
      <c r="Q1198" t="s">
        <v>467</v>
      </c>
      <c r="R1198">
        <f t="shared" si="19"/>
        <v>23</v>
      </c>
    </row>
    <row r="1199" spans="1:18">
      <c r="A1199" s="121">
        <v>1199</v>
      </c>
      <c r="B1199" s="17" t="s">
        <v>1820</v>
      </c>
      <c r="C1199" s="38" t="s">
        <v>5347</v>
      </c>
      <c r="D1199" s="217" t="s">
        <v>6148</v>
      </c>
      <c r="E1199" s="198" t="s">
        <v>467</v>
      </c>
      <c r="F1199" s="83">
        <v>23</v>
      </c>
      <c r="G1199" s="198" t="s">
        <v>333</v>
      </c>
      <c r="H1199" s="198">
        <v>1</v>
      </c>
      <c r="Q1199" t="s">
        <v>467</v>
      </c>
      <c r="R1199">
        <f t="shared" si="19"/>
        <v>23</v>
      </c>
    </row>
    <row r="1200" spans="1:18">
      <c r="A1200" s="121">
        <v>1200</v>
      </c>
      <c r="B1200" s="17" t="s">
        <v>1821</v>
      </c>
      <c r="C1200" s="38" t="s">
        <v>5348</v>
      </c>
      <c r="D1200" s="217" t="s">
        <v>6149</v>
      </c>
      <c r="E1200" s="198" t="s">
        <v>467</v>
      </c>
      <c r="F1200" s="83">
        <v>23</v>
      </c>
      <c r="G1200" s="198" t="s">
        <v>333</v>
      </c>
      <c r="H1200" s="198">
        <v>1</v>
      </c>
      <c r="Q1200" t="s">
        <v>467</v>
      </c>
      <c r="R1200">
        <f t="shared" si="19"/>
        <v>23</v>
      </c>
    </row>
    <row r="1201" spans="1:18">
      <c r="A1201" s="121">
        <v>1201</v>
      </c>
      <c r="B1201" s="17" t="s">
        <v>1822</v>
      </c>
      <c r="C1201" s="38" t="s">
        <v>630</v>
      </c>
      <c r="D1201" s="217" t="s">
        <v>631</v>
      </c>
      <c r="E1201" s="198" t="s">
        <v>467</v>
      </c>
      <c r="F1201" s="83">
        <v>23</v>
      </c>
      <c r="G1201" s="198" t="s">
        <v>330</v>
      </c>
      <c r="H1201" s="198" t="s">
        <v>487</v>
      </c>
      <c r="Q1201" t="s">
        <v>467</v>
      </c>
      <c r="R1201">
        <f t="shared" si="19"/>
        <v>23</v>
      </c>
    </row>
    <row r="1202" spans="1:18">
      <c r="A1202" s="121">
        <v>1202</v>
      </c>
      <c r="B1202" s="17" t="s">
        <v>1823</v>
      </c>
      <c r="C1202" s="38" t="s">
        <v>5349</v>
      </c>
      <c r="D1202" s="217" t="s">
        <v>6150</v>
      </c>
      <c r="E1202" s="198" t="s">
        <v>467</v>
      </c>
      <c r="F1202" s="83">
        <v>23</v>
      </c>
      <c r="G1202" s="198" t="s">
        <v>330</v>
      </c>
      <c r="H1202" s="198" t="s">
        <v>3169</v>
      </c>
      <c r="Q1202" t="s">
        <v>467</v>
      </c>
      <c r="R1202">
        <f t="shared" si="19"/>
        <v>23</v>
      </c>
    </row>
    <row r="1203" spans="1:18">
      <c r="A1203" s="121">
        <v>1203</v>
      </c>
      <c r="B1203" s="17" t="s">
        <v>1824</v>
      </c>
      <c r="C1203" s="38" t="s">
        <v>5350</v>
      </c>
      <c r="D1203" s="217" t="s">
        <v>6151</v>
      </c>
      <c r="E1203" s="198" t="s">
        <v>467</v>
      </c>
      <c r="F1203" s="83">
        <v>23</v>
      </c>
      <c r="G1203" s="198" t="s">
        <v>354</v>
      </c>
      <c r="H1203" s="198" t="s">
        <v>3169</v>
      </c>
      <c r="Q1203" t="s">
        <v>467</v>
      </c>
      <c r="R1203">
        <f t="shared" si="19"/>
        <v>23</v>
      </c>
    </row>
    <row r="1204" spans="1:18">
      <c r="A1204" s="121">
        <v>1204</v>
      </c>
      <c r="B1204" s="17" t="s">
        <v>1825</v>
      </c>
      <c r="C1204" s="38" t="s">
        <v>5351</v>
      </c>
      <c r="D1204" s="217" t="s">
        <v>2974</v>
      </c>
      <c r="E1204" s="198" t="s">
        <v>467</v>
      </c>
      <c r="F1204" s="83">
        <v>23</v>
      </c>
      <c r="G1204" s="198" t="s">
        <v>221</v>
      </c>
      <c r="H1204" s="198" t="s">
        <v>3169</v>
      </c>
      <c r="Q1204" t="s">
        <v>467</v>
      </c>
      <c r="R1204">
        <f t="shared" si="19"/>
        <v>23</v>
      </c>
    </row>
    <row r="1205" spans="1:18">
      <c r="A1205" s="121">
        <v>1205</v>
      </c>
      <c r="B1205" s="17" t="s">
        <v>1826</v>
      </c>
      <c r="C1205" s="38" t="s">
        <v>5352</v>
      </c>
      <c r="D1205" s="217" t="s">
        <v>6161</v>
      </c>
      <c r="E1205" s="198" t="s">
        <v>528</v>
      </c>
      <c r="F1205" s="83">
        <v>21</v>
      </c>
      <c r="G1205" s="198" t="s">
        <v>273</v>
      </c>
      <c r="H1205" s="198" t="s">
        <v>3174</v>
      </c>
      <c r="Q1205" t="s">
        <v>528</v>
      </c>
      <c r="R1205">
        <f t="shared" si="19"/>
        <v>21</v>
      </c>
    </row>
    <row r="1206" spans="1:18">
      <c r="A1206" s="121">
        <v>1206</v>
      </c>
      <c r="B1206" s="17" t="s">
        <v>1827</v>
      </c>
      <c r="C1206" s="38" t="s">
        <v>5353</v>
      </c>
      <c r="D1206" s="217" t="s">
        <v>4718</v>
      </c>
      <c r="E1206" s="198" t="s">
        <v>528</v>
      </c>
      <c r="F1206" s="83">
        <v>21</v>
      </c>
      <c r="G1206" s="198" t="s">
        <v>273</v>
      </c>
      <c r="H1206" s="198" t="s">
        <v>3260</v>
      </c>
      <c r="Q1206" t="s">
        <v>528</v>
      </c>
      <c r="R1206">
        <f t="shared" si="19"/>
        <v>21</v>
      </c>
    </row>
    <row r="1207" spans="1:18">
      <c r="A1207" s="121">
        <v>1207</v>
      </c>
      <c r="B1207" s="17" t="s">
        <v>1828</v>
      </c>
      <c r="C1207" s="38" t="s">
        <v>5354</v>
      </c>
      <c r="D1207" s="217" t="s">
        <v>6162</v>
      </c>
      <c r="E1207" s="198" t="s">
        <v>510</v>
      </c>
      <c r="F1207" s="83">
        <v>22</v>
      </c>
      <c r="G1207" s="198" t="s">
        <v>295</v>
      </c>
      <c r="H1207" s="198" t="s">
        <v>3169</v>
      </c>
      <c r="Q1207" t="s">
        <v>510</v>
      </c>
      <c r="R1207">
        <f t="shared" si="19"/>
        <v>22</v>
      </c>
    </row>
    <row r="1208" spans="1:18">
      <c r="A1208" s="121">
        <v>1208</v>
      </c>
      <c r="B1208" s="17" t="s">
        <v>1829</v>
      </c>
      <c r="C1208" s="38" t="s">
        <v>5355</v>
      </c>
      <c r="D1208" s="217" t="s">
        <v>6163</v>
      </c>
      <c r="E1208" s="198" t="s">
        <v>467</v>
      </c>
      <c r="F1208" s="83">
        <v>23</v>
      </c>
      <c r="G1208" s="198" t="s">
        <v>312</v>
      </c>
      <c r="H1208" s="198" t="s">
        <v>3169</v>
      </c>
      <c r="Q1208" t="s">
        <v>467</v>
      </c>
      <c r="R1208">
        <f t="shared" si="19"/>
        <v>23</v>
      </c>
    </row>
    <row r="1209" spans="1:18">
      <c r="A1209" s="121">
        <v>1209</v>
      </c>
      <c r="B1209" s="17" t="s">
        <v>1830</v>
      </c>
      <c r="C1209" s="38" t="s">
        <v>5356</v>
      </c>
      <c r="D1209" s="83" t="s">
        <v>6167</v>
      </c>
      <c r="E1209" s="198" t="s">
        <v>467</v>
      </c>
      <c r="F1209" s="83">
        <v>23</v>
      </c>
      <c r="G1209" s="198" t="s">
        <v>344</v>
      </c>
      <c r="H1209" s="198" t="s">
        <v>3169</v>
      </c>
      <c r="Q1209" t="s">
        <v>467</v>
      </c>
      <c r="R1209">
        <f t="shared" si="19"/>
        <v>23</v>
      </c>
    </row>
    <row r="1210" spans="1:18">
      <c r="A1210" s="121">
        <v>1209</v>
      </c>
      <c r="B1210" s="17" t="s">
        <v>1831</v>
      </c>
      <c r="C1210" s="198"/>
      <c r="D1210" s="217"/>
      <c r="E1210" s="198"/>
      <c r="F1210" s="83" t="s">
        <v>5361</v>
      </c>
      <c r="G1210" s="198"/>
      <c r="H1210" s="198"/>
      <c r="R1210" t="str">
        <f t="shared" si="19"/>
        <v/>
      </c>
    </row>
    <row r="1211" spans="1:18">
      <c r="A1211" s="121">
        <v>1210</v>
      </c>
      <c r="B1211" s="17" t="s">
        <v>1832</v>
      </c>
      <c r="C1211" s="198"/>
      <c r="D1211" s="217"/>
      <c r="E1211" s="198"/>
      <c r="F1211" s="83"/>
      <c r="G1211" s="198"/>
      <c r="H1211" s="198"/>
    </row>
    <row r="1212" spans="1:18">
      <c r="A1212" s="121">
        <v>1211</v>
      </c>
      <c r="B1212" s="17" t="s">
        <v>1833</v>
      </c>
      <c r="C1212" s="198"/>
      <c r="D1212" s="217"/>
      <c r="E1212" s="198"/>
      <c r="F1212" s="83"/>
      <c r="G1212" s="198"/>
      <c r="H1212" s="198"/>
    </row>
    <row r="1213" spans="1:18">
      <c r="A1213" s="121">
        <v>1212</v>
      </c>
      <c r="B1213" s="17" t="s">
        <v>1834</v>
      </c>
      <c r="C1213" s="198"/>
      <c r="D1213" s="217"/>
      <c r="E1213" s="198"/>
      <c r="F1213" s="83"/>
      <c r="G1213" s="198"/>
      <c r="H1213" s="198"/>
    </row>
    <row r="1214" spans="1:18">
      <c r="A1214" s="121">
        <v>1213</v>
      </c>
      <c r="B1214" s="17" t="s">
        <v>1835</v>
      </c>
      <c r="C1214" s="198"/>
      <c r="D1214" s="217"/>
      <c r="E1214" s="198"/>
      <c r="F1214" s="83"/>
      <c r="G1214" s="198"/>
      <c r="H1214" s="198"/>
    </row>
    <row r="1215" spans="1:18">
      <c r="A1215" s="121">
        <v>1214</v>
      </c>
      <c r="B1215" s="17" t="s">
        <v>1836</v>
      </c>
      <c r="C1215" s="198"/>
      <c r="D1215" s="217"/>
      <c r="E1215" s="198"/>
      <c r="F1215" s="83"/>
      <c r="G1215" s="198"/>
      <c r="H1215" s="198"/>
    </row>
    <row r="1216" spans="1:18">
      <c r="A1216" s="121">
        <v>1215</v>
      </c>
      <c r="B1216" s="17" t="s">
        <v>1837</v>
      </c>
      <c r="C1216" s="198"/>
      <c r="D1216" s="217"/>
      <c r="E1216" s="198"/>
      <c r="F1216" s="83"/>
      <c r="G1216" s="198"/>
      <c r="H1216" s="198"/>
    </row>
    <row r="1217" spans="1:8">
      <c r="A1217" s="121">
        <v>1216</v>
      </c>
      <c r="B1217" s="17" t="s">
        <v>1838</v>
      </c>
      <c r="C1217" s="198"/>
      <c r="D1217" s="217"/>
      <c r="E1217" s="198"/>
      <c r="F1217" s="83"/>
      <c r="G1217" s="198"/>
      <c r="H1217" s="198"/>
    </row>
    <row r="1218" spans="1:8">
      <c r="A1218" s="121">
        <v>1217</v>
      </c>
      <c r="B1218" s="17" t="s">
        <v>1839</v>
      </c>
      <c r="C1218" s="198"/>
      <c r="D1218" s="217"/>
      <c r="E1218" s="198"/>
      <c r="F1218" s="83"/>
      <c r="G1218" s="198"/>
      <c r="H1218" s="198"/>
    </row>
    <row r="1219" spans="1:8">
      <c r="A1219" s="121">
        <v>1218</v>
      </c>
      <c r="B1219" s="17" t="s">
        <v>1840</v>
      </c>
      <c r="C1219" s="198"/>
      <c r="D1219" s="217"/>
      <c r="E1219" s="198"/>
      <c r="F1219" s="83"/>
      <c r="G1219" s="198"/>
      <c r="H1219" s="198"/>
    </row>
    <row r="1220" spans="1:8">
      <c r="A1220" s="121">
        <v>1219</v>
      </c>
      <c r="B1220" s="17" t="s">
        <v>1841</v>
      </c>
      <c r="C1220" s="198"/>
      <c r="D1220" s="217"/>
      <c r="E1220" s="198"/>
      <c r="F1220" s="83"/>
      <c r="G1220" s="198"/>
      <c r="H1220" s="198"/>
    </row>
    <row r="1221" spans="1:8">
      <c r="A1221" s="121">
        <v>1220</v>
      </c>
      <c r="B1221" s="17" t="s">
        <v>1842</v>
      </c>
      <c r="C1221" s="198"/>
      <c r="D1221" s="217"/>
      <c r="E1221" s="198"/>
      <c r="F1221" s="83"/>
      <c r="G1221" s="198"/>
      <c r="H1221" s="198"/>
    </row>
    <row r="1222" spans="1:8">
      <c r="A1222" s="121">
        <v>1221</v>
      </c>
      <c r="B1222" s="17" t="s">
        <v>1843</v>
      </c>
      <c r="C1222" s="198"/>
      <c r="D1222" s="217"/>
      <c r="E1222" s="198"/>
      <c r="F1222" s="83"/>
      <c r="G1222" s="198"/>
      <c r="H1222" s="198"/>
    </row>
    <row r="1223" spans="1:8">
      <c r="A1223" s="121">
        <v>1222</v>
      </c>
      <c r="B1223" s="17" t="s">
        <v>1844</v>
      </c>
      <c r="C1223" s="198"/>
      <c r="D1223" s="217"/>
      <c r="E1223" s="198"/>
      <c r="F1223" s="83"/>
      <c r="G1223" s="198"/>
      <c r="H1223" s="198"/>
    </row>
    <row r="1224" spans="1:8">
      <c r="A1224" s="121">
        <v>1223</v>
      </c>
      <c r="B1224" s="17" t="s">
        <v>1845</v>
      </c>
      <c r="C1224" s="198"/>
      <c r="D1224" s="217"/>
      <c r="E1224" s="198"/>
      <c r="F1224" s="83"/>
      <c r="G1224" s="198"/>
      <c r="H1224" s="198"/>
    </row>
    <row r="1225" spans="1:8">
      <c r="A1225" s="121">
        <v>1224</v>
      </c>
      <c r="B1225" s="17" t="s">
        <v>1846</v>
      </c>
      <c r="C1225" s="198"/>
      <c r="D1225" s="217"/>
      <c r="E1225" s="198"/>
      <c r="F1225" s="83"/>
      <c r="G1225" s="198"/>
      <c r="H1225" s="198"/>
    </row>
    <row r="1226" spans="1:8">
      <c r="A1226" s="121">
        <v>1225</v>
      </c>
      <c r="B1226" s="17" t="s">
        <v>1847</v>
      </c>
      <c r="C1226" s="198"/>
      <c r="D1226" s="217"/>
      <c r="E1226" s="198"/>
      <c r="F1226" s="83"/>
      <c r="G1226" s="198"/>
      <c r="H1226" s="198"/>
    </row>
    <row r="1227" spans="1:8">
      <c r="A1227" s="121">
        <v>1226</v>
      </c>
      <c r="B1227" s="17" t="s">
        <v>1850</v>
      </c>
      <c r="C1227" s="198"/>
      <c r="D1227" s="217"/>
      <c r="E1227" s="198"/>
      <c r="F1227" s="83"/>
      <c r="G1227" s="198"/>
      <c r="H1227" s="198"/>
    </row>
    <row r="1228" spans="1:8">
      <c r="A1228" s="121">
        <v>1227</v>
      </c>
      <c r="B1228" s="17" t="s">
        <v>1853</v>
      </c>
      <c r="C1228" s="198"/>
      <c r="D1228" s="217"/>
      <c r="E1228" s="198"/>
      <c r="F1228" s="83"/>
      <c r="G1228" s="198"/>
      <c r="H1228" s="198"/>
    </row>
    <row r="1229" spans="1:8">
      <c r="A1229" s="121">
        <v>1228</v>
      </c>
      <c r="B1229" s="17" t="s">
        <v>1854</v>
      </c>
      <c r="C1229" s="198"/>
      <c r="D1229" s="217"/>
      <c r="E1229" s="198"/>
      <c r="F1229" s="83"/>
      <c r="G1229" s="198"/>
      <c r="H1229" s="198"/>
    </row>
    <row r="1230" spans="1:8">
      <c r="A1230" s="121">
        <v>1229</v>
      </c>
      <c r="B1230" s="17" t="s">
        <v>1855</v>
      </c>
      <c r="C1230" s="198"/>
      <c r="D1230" s="217"/>
      <c r="E1230" s="198"/>
      <c r="F1230" s="83"/>
      <c r="G1230" s="198"/>
      <c r="H1230" s="198"/>
    </row>
    <row r="1231" spans="1:8">
      <c r="A1231" s="121">
        <v>1230</v>
      </c>
      <c r="B1231" s="17" t="s">
        <v>1856</v>
      </c>
      <c r="C1231" s="198"/>
      <c r="D1231" s="217"/>
      <c r="E1231" s="198"/>
      <c r="F1231" s="83"/>
      <c r="G1231" s="198"/>
      <c r="H1231" s="198"/>
    </row>
    <row r="1232" spans="1:8">
      <c r="A1232" s="121">
        <v>1231</v>
      </c>
      <c r="B1232" s="17" t="s">
        <v>1859</v>
      </c>
      <c r="C1232" s="198"/>
      <c r="D1232" s="217"/>
      <c r="E1232" s="198"/>
      <c r="F1232" s="83"/>
      <c r="G1232" s="198"/>
      <c r="H1232" s="198"/>
    </row>
    <row r="1233" spans="1:8">
      <c r="A1233" s="121">
        <v>1232</v>
      </c>
      <c r="B1233" s="17" t="s">
        <v>1862</v>
      </c>
      <c r="C1233" s="198"/>
      <c r="D1233" s="217"/>
      <c r="E1233" s="198"/>
      <c r="F1233" s="83"/>
      <c r="G1233" s="198"/>
      <c r="H1233" s="198"/>
    </row>
    <row r="1234" spans="1:8">
      <c r="A1234" s="121">
        <v>1233</v>
      </c>
      <c r="B1234" s="17" t="s">
        <v>1865</v>
      </c>
      <c r="C1234" s="198"/>
      <c r="D1234" s="217"/>
      <c r="E1234" s="198"/>
      <c r="F1234" s="83"/>
      <c r="G1234" s="198"/>
      <c r="H1234" s="198"/>
    </row>
    <row r="1235" spans="1:8">
      <c r="A1235" s="121">
        <v>1234</v>
      </c>
      <c r="B1235" s="17" t="s">
        <v>1866</v>
      </c>
      <c r="C1235" s="198"/>
      <c r="D1235" s="217"/>
      <c r="E1235" s="198"/>
      <c r="F1235" s="83"/>
      <c r="G1235" s="198"/>
      <c r="H1235" s="198"/>
    </row>
    <row r="1236" spans="1:8">
      <c r="A1236" s="121">
        <v>1235</v>
      </c>
      <c r="B1236" s="17" t="s">
        <v>1867</v>
      </c>
      <c r="C1236" s="198"/>
      <c r="D1236" s="217"/>
      <c r="E1236" s="198"/>
      <c r="F1236" s="83"/>
      <c r="G1236" s="198"/>
      <c r="H1236" s="198"/>
    </row>
    <row r="1237" spans="1:8">
      <c r="A1237" s="121">
        <v>1236</v>
      </c>
      <c r="B1237" s="17" t="s">
        <v>1868</v>
      </c>
      <c r="C1237" s="198"/>
      <c r="D1237" s="217"/>
      <c r="E1237" s="198"/>
      <c r="F1237" s="83"/>
      <c r="G1237" s="198"/>
      <c r="H1237" s="198"/>
    </row>
    <row r="1238" spans="1:8">
      <c r="A1238" s="121">
        <v>1237</v>
      </c>
      <c r="B1238" s="17" t="s">
        <v>1869</v>
      </c>
      <c r="C1238" s="198"/>
      <c r="D1238" s="217"/>
      <c r="E1238" s="198"/>
      <c r="F1238" s="83"/>
      <c r="G1238" s="198"/>
      <c r="H1238" s="198"/>
    </row>
    <row r="1239" spans="1:8">
      <c r="A1239" s="121">
        <v>1238</v>
      </c>
      <c r="B1239" s="17" t="s">
        <v>1870</v>
      </c>
      <c r="C1239" s="38"/>
      <c r="D1239" s="83"/>
      <c r="E1239" s="38"/>
      <c r="F1239" s="83"/>
      <c r="G1239" s="38"/>
      <c r="H1239" s="38"/>
    </row>
    <row r="1240" spans="1:8">
      <c r="A1240" s="121">
        <v>1239</v>
      </c>
      <c r="B1240" s="17" t="s">
        <v>1871</v>
      </c>
      <c r="C1240" s="38"/>
      <c r="D1240" s="83"/>
      <c r="E1240" s="38"/>
      <c r="F1240" s="83"/>
      <c r="G1240" s="38"/>
      <c r="H1240" s="38"/>
    </row>
    <row r="1241" spans="1:8">
      <c r="A1241" s="121">
        <v>1240</v>
      </c>
      <c r="B1241" s="17" t="s">
        <v>1872</v>
      </c>
      <c r="C1241" s="38"/>
      <c r="D1241" s="83"/>
      <c r="E1241" s="38"/>
      <c r="F1241" s="83"/>
      <c r="G1241" s="38"/>
      <c r="H1241" s="38"/>
    </row>
    <row r="1242" spans="1:8">
      <c r="A1242" s="121">
        <v>1241</v>
      </c>
      <c r="B1242" s="17" t="s">
        <v>1873</v>
      </c>
      <c r="C1242" s="38"/>
      <c r="D1242" s="83"/>
      <c r="E1242" s="38"/>
      <c r="F1242" s="83"/>
      <c r="G1242" s="38"/>
      <c r="H1242" s="38"/>
    </row>
    <row r="1243" spans="1:8">
      <c r="A1243" s="121">
        <v>1242</v>
      </c>
      <c r="B1243" s="17" t="s">
        <v>1874</v>
      </c>
      <c r="C1243" s="38"/>
      <c r="D1243" s="83"/>
      <c r="E1243" s="38"/>
      <c r="F1243" s="83"/>
      <c r="G1243" s="38"/>
      <c r="H1243" s="38"/>
    </row>
    <row r="1244" spans="1:8">
      <c r="A1244" s="121">
        <v>1243</v>
      </c>
      <c r="B1244" s="17" t="s">
        <v>1875</v>
      </c>
      <c r="C1244" s="38"/>
      <c r="D1244" s="83"/>
      <c r="E1244" s="38"/>
      <c r="F1244" s="83"/>
      <c r="G1244" s="38"/>
      <c r="H1244" s="38"/>
    </row>
    <row r="1245" spans="1:8">
      <c r="A1245" s="121">
        <v>1244</v>
      </c>
      <c r="B1245" s="17" t="s">
        <v>1876</v>
      </c>
      <c r="C1245" s="38"/>
      <c r="D1245" s="83"/>
      <c r="E1245" s="38"/>
      <c r="F1245" s="83"/>
      <c r="G1245" s="38"/>
      <c r="H1245" s="38"/>
    </row>
    <row r="1246" spans="1:8">
      <c r="A1246" s="121">
        <v>1245</v>
      </c>
      <c r="B1246" s="17" t="s">
        <v>1877</v>
      </c>
      <c r="C1246" s="38"/>
      <c r="D1246" s="83"/>
      <c r="E1246" s="38"/>
      <c r="F1246" s="83"/>
      <c r="G1246" s="38"/>
      <c r="H1246" s="38"/>
    </row>
    <row r="1247" spans="1:8">
      <c r="A1247" s="121">
        <v>1246</v>
      </c>
      <c r="B1247" s="17" t="s">
        <v>1878</v>
      </c>
      <c r="C1247" s="38"/>
      <c r="D1247" s="83"/>
      <c r="E1247" s="38"/>
      <c r="F1247" s="83"/>
      <c r="G1247" s="38"/>
      <c r="H1247" s="38"/>
    </row>
    <row r="1248" spans="1:8">
      <c r="A1248" s="121">
        <v>1247</v>
      </c>
      <c r="B1248" s="17" t="s">
        <v>1879</v>
      </c>
      <c r="C1248" s="38"/>
      <c r="D1248" s="83"/>
      <c r="E1248" s="38"/>
      <c r="F1248" s="83"/>
      <c r="G1248" s="38"/>
      <c r="H1248" s="38"/>
    </row>
    <row r="1249" spans="1:8">
      <c r="A1249" s="121">
        <v>1248</v>
      </c>
      <c r="B1249" s="17" t="s">
        <v>1880</v>
      </c>
      <c r="C1249" s="38"/>
      <c r="D1249" s="83"/>
      <c r="E1249" s="38"/>
      <c r="F1249" s="83"/>
      <c r="G1249" s="38"/>
      <c r="H1249" s="38"/>
    </row>
    <row r="1250" spans="1:8">
      <c r="A1250" s="121">
        <v>1249</v>
      </c>
      <c r="B1250" s="17" t="s">
        <v>1881</v>
      </c>
      <c r="C1250" s="38"/>
      <c r="D1250" s="83"/>
      <c r="E1250" s="38"/>
      <c r="F1250" s="83"/>
      <c r="G1250" s="38"/>
      <c r="H1250" s="38"/>
    </row>
    <row r="1251" spans="1:8">
      <c r="A1251" s="121">
        <v>1250</v>
      </c>
      <c r="B1251" s="17" t="s">
        <v>1882</v>
      </c>
      <c r="C1251" s="38"/>
      <c r="D1251" s="83"/>
      <c r="E1251" s="38"/>
      <c r="F1251" s="83"/>
      <c r="G1251" s="38"/>
      <c r="H1251" s="38"/>
    </row>
    <row r="1252" spans="1:8">
      <c r="A1252" s="121">
        <v>1251</v>
      </c>
      <c r="B1252" s="17" t="s">
        <v>1883</v>
      </c>
      <c r="C1252" s="38"/>
      <c r="D1252" s="83"/>
      <c r="E1252" s="38"/>
      <c r="F1252" s="83"/>
      <c r="G1252" s="38"/>
      <c r="H1252" s="38"/>
    </row>
    <row r="1253" spans="1:8">
      <c r="A1253" s="121">
        <v>1252</v>
      </c>
      <c r="B1253" s="17" t="s">
        <v>1886</v>
      </c>
      <c r="C1253" s="38"/>
      <c r="D1253" s="83"/>
      <c r="E1253" s="38"/>
      <c r="F1253" s="83"/>
      <c r="G1253" s="38"/>
      <c r="H1253" s="38"/>
    </row>
    <row r="1254" spans="1:8">
      <c r="A1254" s="121">
        <v>1253</v>
      </c>
      <c r="B1254" s="17" t="s">
        <v>1887</v>
      </c>
      <c r="C1254" s="198"/>
      <c r="D1254" s="217"/>
      <c r="E1254" s="198"/>
      <c r="F1254" s="83"/>
      <c r="G1254" s="198"/>
      <c r="H1254" s="198"/>
    </row>
    <row r="1255" spans="1:8">
      <c r="A1255" s="121">
        <v>1254</v>
      </c>
      <c r="B1255" s="17" t="s">
        <v>1888</v>
      </c>
      <c r="C1255" s="198"/>
      <c r="D1255" s="217"/>
      <c r="E1255" s="198"/>
      <c r="F1255" s="83"/>
      <c r="G1255" s="198"/>
      <c r="H1255" s="198"/>
    </row>
    <row r="1256" spans="1:8">
      <c r="A1256" s="121">
        <v>1255</v>
      </c>
      <c r="B1256" s="17" t="s">
        <v>1889</v>
      </c>
      <c r="C1256" s="198"/>
      <c r="D1256" s="217"/>
      <c r="E1256" s="198"/>
      <c r="F1256" s="83"/>
      <c r="G1256" s="198"/>
      <c r="H1256" s="198"/>
    </row>
    <row r="1257" spans="1:8">
      <c r="A1257" s="121">
        <v>1256</v>
      </c>
      <c r="B1257" s="17" t="s">
        <v>1890</v>
      </c>
      <c r="C1257" s="198"/>
      <c r="D1257" s="217"/>
      <c r="E1257" s="198"/>
      <c r="F1257" s="83"/>
      <c r="G1257" s="198"/>
      <c r="H1257" s="198"/>
    </row>
    <row r="1258" spans="1:8">
      <c r="A1258" s="121">
        <v>1257</v>
      </c>
      <c r="B1258" s="17" t="s">
        <v>1891</v>
      </c>
      <c r="C1258" s="198"/>
      <c r="D1258" s="217"/>
      <c r="E1258" s="198"/>
      <c r="F1258" s="83"/>
      <c r="G1258" s="198"/>
      <c r="H1258" s="198"/>
    </row>
    <row r="1259" spans="1:8">
      <c r="A1259" s="121">
        <v>1258</v>
      </c>
      <c r="B1259" s="17" t="s">
        <v>1892</v>
      </c>
      <c r="C1259" s="198"/>
      <c r="D1259" s="217"/>
      <c r="E1259" s="198"/>
      <c r="F1259" s="83"/>
      <c r="G1259" s="198"/>
      <c r="H1259" s="198"/>
    </row>
    <row r="1260" spans="1:8">
      <c r="A1260" s="121">
        <v>1259</v>
      </c>
      <c r="B1260" s="17" t="s">
        <v>1893</v>
      </c>
      <c r="C1260" s="198"/>
      <c r="D1260" s="217"/>
      <c r="E1260" s="198"/>
      <c r="F1260" s="83"/>
      <c r="G1260" s="198"/>
      <c r="H1260" s="198"/>
    </row>
    <row r="1261" spans="1:8">
      <c r="A1261" s="121">
        <v>1260</v>
      </c>
      <c r="B1261" s="17" t="s">
        <v>1894</v>
      </c>
      <c r="C1261" s="198"/>
      <c r="D1261" s="217"/>
      <c r="E1261" s="198"/>
      <c r="F1261" s="83"/>
      <c r="G1261" s="198"/>
      <c r="H1261" s="198"/>
    </row>
    <row r="1262" spans="1:8">
      <c r="A1262" s="121">
        <v>1261</v>
      </c>
      <c r="B1262" s="17" t="s">
        <v>1895</v>
      </c>
      <c r="C1262" s="198"/>
      <c r="D1262" s="217"/>
      <c r="E1262" s="198"/>
      <c r="F1262" s="83"/>
      <c r="G1262" s="198"/>
      <c r="H1262" s="198"/>
    </row>
    <row r="1263" spans="1:8">
      <c r="A1263" s="121">
        <v>1262</v>
      </c>
      <c r="B1263" s="17" t="s">
        <v>1896</v>
      </c>
      <c r="C1263" s="198"/>
      <c r="D1263" s="217"/>
      <c r="E1263" s="198"/>
      <c r="F1263" s="83"/>
      <c r="G1263" s="198"/>
      <c r="H1263" s="198"/>
    </row>
    <row r="1264" spans="1:8">
      <c r="A1264" s="121">
        <v>1263</v>
      </c>
      <c r="B1264" s="17" t="s">
        <v>1897</v>
      </c>
      <c r="C1264" s="198"/>
      <c r="D1264" s="217"/>
      <c r="E1264" s="198"/>
      <c r="F1264" s="83"/>
      <c r="G1264" s="198"/>
      <c r="H1264" s="198"/>
    </row>
    <row r="1265" spans="1:8">
      <c r="A1265" s="121">
        <v>1264</v>
      </c>
      <c r="B1265" s="17" t="s">
        <v>1898</v>
      </c>
      <c r="C1265" s="198"/>
      <c r="D1265" s="217"/>
      <c r="E1265" s="198"/>
      <c r="F1265" s="83"/>
      <c r="G1265" s="198"/>
      <c r="H1265" s="198"/>
    </row>
    <row r="1266" spans="1:8">
      <c r="A1266" s="121">
        <v>1265</v>
      </c>
      <c r="B1266" s="17" t="s">
        <v>1899</v>
      </c>
      <c r="C1266" s="198"/>
      <c r="D1266" s="217"/>
      <c r="E1266" s="198"/>
      <c r="F1266" s="83"/>
      <c r="G1266" s="198"/>
      <c r="H1266" s="198"/>
    </row>
    <row r="1267" spans="1:8">
      <c r="A1267" s="121">
        <v>1266</v>
      </c>
      <c r="B1267" s="17" t="s">
        <v>1900</v>
      </c>
      <c r="C1267" s="198"/>
      <c r="D1267" s="217"/>
      <c r="E1267" s="198"/>
      <c r="F1267" s="83"/>
      <c r="G1267" s="198"/>
      <c r="H1267" s="198"/>
    </row>
    <row r="1268" spans="1:8">
      <c r="A1268" s="121">
        <v>1267</v>
      </c>
      <c r="B1268" s="17" t="s">
        <v>1901</v>
      </c>
      <c r="C1268" s="198"/>
      <c r="D1268" s="217"/>
      <c r="E1268" s="198"/>
      <c r="F1268" s="83"/>
      <c r="G1268" s="198"/>
      <c r="H1268" s="198"/>
    </row>
    <row r="1269" spans="1:8">
      <c r="A1269" s="121">
        <v>1268</v>
      </c>
      <c r="B1269" s="17" t="s">
        <v>1902</v>
      </c>
      <c r="C1269" s="198"/>
      <c r="D1269" s="217"/>
      <c r="E1269" s="198"/>
      <c r="F1269" s="83"/>
      <c r="G1269" s="198"/>
      <c r="H1269" s="198"/>
    </row>
    <row r="1270" spans="1:8">
      <c r="A1270" s="121">
        <v>1269</v>
      </c>
      <c r="B1270" s="17" t="s">
        <v>1903</v>
      </c>
      <c r="C1270" s="198"/>
      <c r="D1270" s="217"/>
      <c r="E1270" s="198"/>
      <c r="F1270" s="83"/>
      <c r="G1270" s="198"/>
      <c r="H1270" s="198"/>
    </row>
    <row r="1271" spans="1:8">
      <c r="A1271" s="121">
        <v>1270</v>
      </c>
      <c r="B1271" s="17" t="s">
        <v>1904</v>
      </c>
      <c r="C1271" s="198"/>
      <c r="D1271" s="217"/>
      <c r="E1271" s="198"/>
      <c r="F1271" s="83"/>
      <c r="G1271" s="198"/>
      <c r="H1271" s="198"/>
    </row>
    <row r="1272" spans="1:8">
      <c r="A1272" s="121">
        <v>1271</v>
      </c>
      <c r="B1272" s="17" t="s">
        <v>1906</v>
      </c>
      <c r="C1272" s="198"/>
      <c r="D1272" s="217"/>
      <c r="E1272" s="198"/>
      <c r="F1272" s="83"/>
      <c r="G1272" s="198"/>
      <c r="H1272" s="198"/>
    </row>
    <row r="1273" spans="1:8">
      <c r="A1273" s="121">
        <v>1272</v>
      </c>
      <c r="B1273" s="17" t="s">
        <v>1907</v>
      </c>
      <c r="C1273" s="198"/>
      <c r="D1273" s="217"/>
      <c r="E1273" s="198"/>
      <c r="F1273" s="83"/>
      <c r="G1273" s="198"/>
      <c r="H1273" s="198"/>
    </row>
    <row r="1274" spans="1:8">
      <c r="A1274" s="121">
        <v>1273</v>
      </c>
      <c r="B1274" s="17" t="s">
        <v>1908</v>
      </c>
      <c r="C1274" s="198"/>
      <c r="D1274" s="217"/>
      <c r="E1274" s="198"/>
      <c r="F1274" s="83"/>
      <c r="G1274" s="198"/>
      <c r="H1274" s="198"/>
    </row>
    <row r="1275" spans="1:8">
      <c r="A1275" s="121">
        <v>1274</v>
      </c>
      <c r="B1275" s="17" t="s">
        <v>1909</v>
      </c>
      <c r="C1275" s="198"/>
      <c r="D1275" s="217"/>
      <c r="E1275" s="198"/>
      <c r="F1275" s="83"/>
      <c r="G1275" s="198"/>
      <c r="H1275" s="198"/>
    </row>
    <row r="1276" spans="1:8">
      <c r="A1276" s="121">
        <v>1275</v>
      </c>
      <c r="B1276" s="17" t="s">
        <v>1910</v>
      </c>
      <c r="C1276" s="198"/>
      <c r="D1276" s="217"/>
      <c r="E1276" s="198"/>
      <c r="F1276" s="83"/>
      <c r="G1276" s="198"/>
      <c r="H1276" s="198"/>
    </row>
    <row r="1277" spans="1:8">
      <c r="A1277" s="121">
        <v>1276</v>
      </c>
      <c r="B1277" s="17" t="s">
        <v>1911</v>
      </c>
      <c r="C1277" s="198"/>
      <c r="D1277" s="217"/>
      <c r="E1277" s="198"/>
      <c r="F1277" s="83"/>
      <c r="G1277" s="198"/>
      <c r="H1277" s="198"/>
    </row>
    <row r="1278" spans="1:8">
      <c r="A1278" s="121">
        <v>1277</v>
      </c>
      <c r="B1278" s="17" t="s">
        <v>1912</v>
      </c>
      <c r="C1278" s="198"/>
      <c r="D1278" s="217"/>
      <c r="E1278" s="198"/>
      <c r="F1278" s="83"/>
      <c r="G1278" s="198"/>
      <c r="H1278" s="198"/>
    </row>
    <row r="1279" spans="1:8">
      <c r="A1279" s="121">
        <v>1278</v>
      </c>
      <c r="B1279" s="17" t="s">
        <v>1915</v>
      </c>
      <c r="C1279" s="198"/>
      <c r="D1279" s="217"/>
      <c r="E1279" s="198"/>
      <c r="F1279" s="83"/>
      <c r="G1279" s="198"/>
      <c r="H1279" s="198"/>
    </row>
    <row r="1280" spans="1:8">
      <c r="A1280" s="121">
        <v>1279</v>
      </c>
      <c r="B1280" s="17" t="s">
        <v>1916</v>
      </c>
      <c r="C1280" s="198"/>
      <c r="D1280" s="217"/>
      <c r="E1280" s="198"/>
      <c r="F1280" s="83"/>
      <c r="G1280" s="198"/>
      <c r="H1280" s="198"/>
    </row>
    <row r="1281" spans="1:8">
      <c r="A1281" s="121">
        <v>1280</v>
      </c>
      <c r="B1281" s="17" t="s">
        <v>1917</v>
      </c>
      <c r="C1281" s="198"/>
      <c r="D1281" s="217"/>
      <c r="E1281" s="198"/>
      <c r="F1281" s="83"/>
      <c r="G1281" s="198"/>
      <c r="H1281" s="198"/>
    </row>
    <row r="1282" spans="1:8">
      <c r="A1282" s="121">
        <v>1281</v>
      </c>
      <c r="B1282" s="17" t="s">
        <v>1918</v>
      </c>
      <c r="C1282" s="198"/>
      <c r="D1282" s="217"/>
      <c r="E1282" s="198"/>
      <c r="F1282" s="83"/>
      <c r="G1282" s="198"/>
      <c r="H1282" s="198"/>
    </row>
    <row r="1283" spans="1:8">
      <c r="A1283" s="121">
        <v>1282</v>
      </c>
      <c r="B1283" s="17" t="s">
        <v>1920</v>
      </c>
      <c r="C1283" s="198"/>
      <c r="D1283" s="217"/>
      <c r="E1283" s="198"/>
      <c r="F1283" s="83"/>
      <c r="G1283" s="198"/>
      <c r="H1283" s="198"/>
    </row>
    <row r="1284" spans="1:8">
      <c r="A1284" s="121">
        <v>1283</v>
      </c>
      <c r="B1284" s="17" t="s">
        <v>1921</v>
      </c>
      <c r="C1284" s="198"/>
      <c r="D1284" s="217"/>
      <c r="E1284" s="198"/>
      <c r="F1284" s="83"/>
      <c r="G1284" s="198"/>
      <c r="H1284" s="198"/>
    </row>
    <row r="1285" spans="1:8">
      <c r="A1285" s="121">
        <v>1284</v>
      </c>
      <c r="B1285" s="17" t="s">
        <v>1922</v>
      </c>
      <c r="C1285" s="198"/>
      <c r="D1285" s="217"/>
      <c r="E1285" s="198"/>
      <c r="F1285" s="83"/>
      <c r="G1285" s="198"/>
      <c r="H1285" s="198"/>
    </row>
    <row r="1286" spans="1:8">
      <c r="A1286" s="121">
        <v>1285</v>
      </c>
      <c r="B1286" s="17" t="s">
        <v>1923</v>
      </c>
      <c r="C1286" s="198"/>
      <c r="D1286" s="217"/>
      <c r="E1286" s="198"/>
      <c r="F1286" s="83"/>
      <c r="G1286" s="198"/>
      <c r="H1286" s="198"/>
    </row>
    <row r="1287" spans="1:8">
      <c r="A1287" s="121">
        <v>1286</v>
      </c>
      <c r="B1287" s="17" t="s">
        <v>1924</v>
      </c>
      <c r="C1287" s="198"/>
      <c r="D1287" s="217"/>
      <c r="E1287" s="198"/>
      <c r="F1287" s="83"/>
      <c r="G1287" s="198"/>
      <c r="H1287" s="198"/>
    </row>
    <row r="1288" spans="1:8">
      <c r="A1288" s="121">
        <v>1287</v>
      </c>
      <c r="B1288" s="17" t="s">
        <v>1925</v>
      </c>
      <c r="C1288" s="198"/>
      <c r="D1288" s="217"/>
      <c r="E1288" s="198"/>
      <c r="F1288" s="83"/>
      <c r="G1288" s="198"/>
      <c r="H1288" s="198"/>
    </row>
    <row r="1289" spans="1:8">
      <c r="A1289" s="121">
        <v>1288</v>
      </c>
      <c r="B1289" s="17" t="s">
        <v>1926</v>
      </c>
      <c r="C1289" s="198"/>
      <c r="D1289" s="217"/>
      <c r="E1289" s="198"/>
      <c r="F1289" s="83"/>
      <c r="G1289" s="198"/>
      <c r="H1289" s="198"/>
    </row>
    <row r="1290" spans="1:8">
      <c r="A1290" s="121">
        <v>1289</v>
      </c>
      <c r="B1290" s="17" t="s">
        <v>1927</v>
      </c>
      <c r="C1290" s="198"/>
      <c r="D1290" s="217"/>
      <c r="E1290" s="198"/>
      <c r="F1290" s="83"/>
      <c r="G1290" s="198"/>
      <c r="H1290" s="198"/>
    </row>
    <row r="1291" spans="1:8">
      <c r="A1291" s="121">
        <v>1290</v>
      </c>
      <c r="B1291" s="17" t="s">
        <v>1928</v>
      </c>
      <c r="C1291" s="198"/>
      <c r="D1291" s="217"/>
      <c r="E1291" s="198"/>
      <c r="F1291" s="83"/>
      <c r="G1291" s="198"/>
      <c r="H1291" s="198"/>
    </row>
    <row r="1292" spans="1:8">
      <c r="A1292" s="121">
        <v>1291</v>
      </c>
      <c r="B1292" s="17" t="s">
        <v>1929</v>
      </c>
      <c r="C1292" s="198"/>
      <c r="D1292" s="217"/>
      <c r="E1292" s="198"/>
      <c r="F1292" s="83"/>
      <c r="G1292" s="198"/>
      <c r="H1292" s="198"/>
    </row>
    <row r="1293" spans="1:8">
      <c r="A1293" s="121">
        <v>1292</v>
      </c>
      <c r="B1293" s="17" t="s">
        <v>1930</v>
      </c>
      <c r="C1293" s="198"/>
      <c r="D1293" s="217"/>
      <c r="E1293" s="198"/>
      <c r="F1293" s="83"/>
      <c r="G1293" s="198"/>
      <c r="H1293" s="198"/>
    </row>
    <row r="1294" spans="1:8">
      <c r="A1294" s="121">
        <v>1293</v>
      </c>
      <c r="B1294" s="17" t="s">
        <v>1931</v>
      </c>
      <c r="C1294" s="198"/>
      <c r="D1294" s="217"/>
      <c r="E1294" s="198"/>
      <c r="F1294" s="83"/>
      <c r="G1294" s="198"/>
      <c r="H1294" s="198"/>
    </row>
    <row r="1295" spans="1:8">
      <c r="A1295" s="121">
        <v>1294</v>
      </c>
      <c r="B1295" s="17" t="s">
        <v>1932</v>
      </c>
      <c r="C1295" s="198"/>
      <c r="D1295" s="217"/>
      <c r="E1295" s="198"/>
      <c r="F1295" s="83"/>
      <c r="G1295" s="198"/>
      <c r="H1295" s="198"/>
    </row>
    <row r="1296" spans="1:8">
      <c r="A1296" s="121">
        <v>1295</v>
      </c>
      <c r="B1296" s="17" t="s">
        <v>1933</v>
      </c>
      <c r="C1296" s="198"/>
      <c r="D1296" s="217"/>
      <c r="E1296" s="198"/>
      <c r="F1296" s="83"/>
      <c r="G1296" s="198"/>
      <c r="H1296" s="198"/>
    </row>
    <row r="1297" spans="1:8">
      <c r="A1297" s="121">
        <v>1296</v>
      </c>
      <c r="B1297" s="17" t="s">
        <v>1934</v>
      </c>
      <c r="C1297" s="198"/>
      <c r="D1297" s="217"/>
      <c r="E1297" s="198"/>
      <c r="F1297" s="83"/>
      <c r="G1297" s="198"/>
      <c r="H1297" s="198"/>
    </row>
    <row r="1298" spans="1:8">
      <c r="A1298" s="121">
        <v>1297</v>
      </c>
      <c r="B1298" s="17" t="s">
        <v>1935</v>
      </c>
      <c r="C1298" s="198"/>
      <c r="D1298" s="217"/>
      <c r="E1298" s="198"/>
      <c r="F1298" s="83"/>
      <c r="G1298" s="198"/>
      <c r="H1298" s="198"/>
    </row>
    <row r="1299" spans="1:8">
      <c r="A1299" s="121">
        <v>1298</v>
      </c>
      <c r="B1299" s="17" t="s">
        <v>1936</v>
      </c>
      <c r="C1299" s="198"/>
      <c r="D1299" s="217"/>
      <c r="E1299" s="198"/>
      <c r="F1299" s="83"/>
      <c r="G1299" s="198"/>
      <c r="H1299" s="198"/>
    </row>
    <row r="1300" spans="1:8">
      <c r="A1300" s="121">
        <v>1299</v>
      </c>
      <c r="B1300" s="17" t="s">
        <v>1937</v>
      </c>
      <c r="C1300" s="198"/>
      <c r="D1300" s="217"/>
      <c r="E1300" s="198"/>
      <c r="F1300" s="83"/>
      <c r="G1300" s="198"/>
      <c r="H1300" s="198"/>
    </row>
    <row r="1301" spans="1:8">
      <c r="A1301" s="121">
        <v>1300</v>
      </c>
      <c r="B1301" s="17" t="s">
        <v>1938</v>
      </c>
      <c r="C1301" s="198"/>
      <c r="D1301" s="217"/>
      <c r="E1301" s="198"/>
      <c r="F1301" s="83"/>
      <c r="G1301" s="198"/>
      <c r="H1301" s="198"/>
    </row>
    <row r="1302" spans="1:8">
      <c r="A1302" s="121">
        <v>1301</v>
      </c>
      <c r="B1302" s="17" t="s">
        <v>1939</v>
      </c>
      <c r="C1302" s="198"/>
      <c r="D1302" s="217"/>
      <c r="E1302" s="198"/>
      <c r="F1302" s="83"/>
      <c r="G1302" s="198"/>
      <c r="H1302" s="198"/>
    </row>
    <row r="1303" spans="1:8">
      <c r="A1303" s="121">
        <v>1302</v>
      </c>
      <c r="B1303" s="17" t="s">
        <v>1940</v>
      </c>
      <c r="C1303" s="198"/>
      <c r="D1303" s="217"/>
      <c r="E1303" s="198"/>
      <c r="F1303" s="83"/>
      <c r="G1303" s="198"/>
      <c r="H1303" s="198"/>
    </row>
    <row r="1304" spans="1:8">
      <c r="A1304" s="121">
        <v>1303</v>
      </c>
      <c r="B1304" s="17" t="s">
        <v>1941</v>
      </c>
      <c r="C1304" s="198"/>
      <c r="D1304" s="217"/>
      <c r="E1304" s="198"/>
      <c r="F1304" s="83"/>
      <c r="G1304" s="198"/>
      <c r="H1304" s="198"/>
    </row>
    <row r="1305" spans="1:8">
      <c r="A1305" s="121">
        <v>1304</v>
      </c>
      <c r="B1305" s="17" t="s">
        <v>1942</v>
      </c>
      <c r="C1305" s="198"/>
      <c r="D1305" s="217"/>
      <c r="E1305" s="198"/>
      <c r="F1305" s="83"/>
      <c r="G1305" s="198"/>
      <c r="H1305" s="198"/>
    </row>
    <row r="1306" spans="1:8">
      <c r="A1306" s="121">
        <v>1305</v>
      </c>
      <c r="B1306" s="17" t="s">
        <v>1943</v>
      </c>
      <c r="C1306" s="198"/>
      <c r="D1306" s="217"/>
      <c r="E1306" s="198"/>
      <c r="F1306" s="83"/>
      <c r="G1306" s="198"/>
      <c r="H1306" s="198"/>
    </row>
    <row r="1307" spans="1:8">
      <c r="A1307" s="121">
        <v>1306</v>
      </c>
      <c r="B1307" s="17" t="s">
        <v>1944</v>
      </c>
      <c r="C1307" s="198"/>
      <c r="D1307" s="217"/>
      <c r="E1307" s="198"/>
      <c r="F1307" s="83"/>
      <c r="G1307" s="198"/>
      <c r="H1307" s="198"/>
    </row>
    <row r="1308" spans="1:8">
      <c r="A1308" s="121">
        <v>1307</v>
      </c>
      <c r="B1308" s="17" t="s">
        <v>1945</v>
      </c>
      <c r="C1308" s="198"/>
      <c r="D1308" s="217"/>
      <c r="E1308" s="198"/>
      <c r="F1308" s="83"/>
      <c r="G1308" s="198"/>
      <c r="H1308" s="198"/>
    </row>
    <row r="1309" spans="1:8">
      <c r="A1309" s="121">
        <v>1308</v>
      </c>
      <c r="B1309" s="17" t="s">
        <v>1948</v>
      </c>
      <c r="C1309" s="198"/>
      <c r="D1309" s="217"/>
      <c r="E1309" s="198"/>
      <c r="F1309" s="83"/>
      <c r="G1309" s="198"/>
      <c r="H1309" s="198"/>
    </row>
    <row r="1310" spans="1:8">
      <c r="A1310" s="121">
        <v>1309</v>
      </c>
      <c r="B1310" s="17" t="s">
        <v>1949</v>
      </c>
      <c r="C1310" s="198"/>
      <c r="D1310" s="217"/>
      <c r="E1310" s="198"/>
      <c r="F1310" s="83"/>
      <c r="G1310" s="198"/>
      <c r="H1310" s="198"/>
    </row>
    <row r="1311" spans="1:8">
      <c r="A1311" s="121">
        <v>1310</v>
      </c>
      <c r="B1311" s="17" t="s">
        <v>1950</v>
      </c>
      <c r="C1311" s="198"/>
      <c r="D1311" s="217"/>
      <c r="E1311" s="198"/>
      <c r="F1311" s="83"/>
      <c r="G1311" s="198"/>
      <c r="H1311" s="198"/>
    </row>
    <row r="1312" spans="1:8">
      <c r="A1312" s="121">
        <v>1311</v>
      </c>
      <c r="B1312" s="17" t="s">
        <v>1951</v>
      </c>
      <c r="C1312" s="198"/>
      <c r="D1312" s="217"/>
      <c r="E1312" s="198"/>
      <c r="F1312" s="83"/>
      <c r="G1312" s="198"/>
      <c r="H1312" s="198"/>
    </row>
    <row r="1313" spans="1:8">
      <c r="A1313" s="121">
        <v>1312</v>
      </c>
      <c r="B1313" s="17" t="s">
        <v>1954</v>
      </c>
      <c r="C1313" s="198"/>
      <c r="D1313" s="217"/>
      <c r="E1313" s="198"/>
      <c r="F1313" s="83"/>
      <c r="G1313" s="198"/>
      <c r="H1313" s="198"/>
    </row>
    <row r="1314" spans="1:8">
      <c r="A1314" s="121">
        <v>1313</v>
      </c>
      <c r="B1314" s="17" t="s">
        <v>1955</v>
      </c>
      <c r="C1314" s="198"/>
      <c r="D1314" s="217"/>
      <c r="E1314" s="198"/>
      <c r="F1314" s="83"/>
      <c r="G1314" s="198"/>
      <c r="H1314" s="198"/>
    </row>
    <row r="1315" spans="1:8">
      <c r="A1315" s="121">
        <v>1314</v>
      </c>
      <c r="B1315" s="17" t="s">
        <v>1956</v>
      </c>
      <c r="C1315" s="198"/>
      <c r="D1315" s="217"/>
      <c r="E1315" s="198"/>
      <c r="F1315" s="83"/>
      <c r="G1315" s="198"/>
      <c r="H1315" s="198"/>
    </row>
    <row r="1316" spans="1:8">
      <c r="A1316" s="121">
        <v>1315</v>
      </c>
      <c r="B1316" s="17" t="s">
        <v>1957</v>
      </c>
      <c r="C1316" s="198"/>
      <c r="D1316" s="217"/>
      <c r="E1316" s="198"/>
      <c r="F1316" s="83"/>
      <c r="G1316" s="198"/>
      <c r="H1316" s="198"/>
    </row>
    <row r="1317" spans="1:8">
      <c r="A1317" s="121">
        <v>1316</v>
      </c>
      <c r="B1317" s="17" t="s">
        <v>1958</v>
      </c>
      <c r="C1317" s="198"/>
      <c r="D1317" s="217"/>
      <c r="E1317" s="198"/>
      <c r="F1317" s="83"/>
      <c r="G1317" s="198"/>
      <c r="H1317" s="198"/>
    </row>
    <row r="1318" spans="1:8">
      <c r="A1318" s="121">
        <v>1317</v>
      </c>
      <c r="B1318" s="17" t="s">
        <v>1959</v>
      </c>
      <c r="C1318" s="198"/>
      <c r="D1318" s="217"/>
      <c r="E1318" s="198"/>
      <c r="F1318" s="83"/>
      <c r="G1318" s="198"/>
      <c r="H1318" s="198"/>
    </row>
    <row r="1319" spans="1:8">
      <c r="A1319" s="121">
        <v>1318</v>
      </c>
      <c r="B1319" s="17" t="s">
        <v>1960</v>
      </c>
      <c r="C1319" s="198"/>
      <c r="D1319" s="217"/>
      <c r="E1319" s="198"/>
      <c r="F1319" s="83"/>
      <c r="G1319" s="198"/>
      <c r="H1319" s="198"/>
    </row>
    <row r="1320" spans="1:8">
      <c r="A1320" s="121">
        <v>1319</v>
      </c>
      <c r="B1320" s="17" t="s">
        <v>1961</v>
      </c>
      <c r="C1320" s="198"/>
      <c r="D1320" s="217"/>
      <c r="E1320" s="198"/>
      <c r="F1320" s="83"/>
      <c r="G1320" s="198"/>
      <c r="H1320" s="198"/>
    </row>
    <row r="1321" spans="1:8">
      <c r="A1321" s="121">
        <v>1320</v>
      </c>
      <c r="B1321" s="17" t="s">
        <v>1962</v>
      </c>
      <c r="C1321" s="198"/>
      <c r="D1321" s="217"/>
      <c r="E1321" s="198"/>
      <c r="F1321" s="83"/>
      <c r="G1321" s="198"/>
      <c r="H1321" s="198"/>
    </row>
    <row r="1322" spans="1:8">
      <c r="A1322" s="121">
        <v>1321</v>
      </c>
      <c r="B1322" s="17" t="s">
        <v>1963</v>
      </c>
      <c r="C1322" s="198"/>
      <c r="D1322" s="217"/>
      <c r="E1322" s="198"/>
      <c r="F1322" s="83"/>
      <c r="G1322" s="198"/>
      <c r="H1322" s="198"/>
    </row>
    <row r="1323" spans="1:8">
      <c r="A1323" s="121">
        <v>1322</v>
      </c>
      <c r="B1323" s="17" t="s">
        <v>1964</v>
      </c>
      <c r="C1323" s="198"/>
      <c r="D1323" s="217"/>
      <c r="E1323" s="198"/>
      <c r="F1323" s="83"/>
      <c r="G1323" s="198"/>
      <c r="H1323" s="198"/>
    </row>
    <row r="1324" spans="1:8">
      <c r="A1324" s="121">
        <v>1323</v>
      </c>
      <c r="B1324" s="17" t="s">
        <v>1965</v>
      </c>
      <c r="C1324" s="198"/>
      <c r="D1324" s="217"/>
      <c r="E1324" s="198"/>
      <c r="F1324" s="83"/>
      <c r="G1324" s="198"/>
      <c r="H1324" s="198"/>
    </row>
    <row r="1325" spans="1:8">
      <c r="A1325" s="121">
        <v>1324</v>
      </c>
      <c r="B1325" s="17" t="s">
        <v>1966</v>
      </c>
      <c r="C1325" s="198"/>
      <c r="D1325" s="217"/>
      <c r="E1325" s="198"/>
      <c r="F1325" s="83"/>
      <c r="G1325" s="198"/>
      <c r="H1325" s="198"/>
    </row>
    <row r="1326" spans="1:8">
      <c r="A1326" s="121">
        <v>1325</v>
      </c>
      <c r="B1326" s="17" t="s">
        <v>1967</v>
      </c>
      <c r="C1326" s="198"/>
      <c r="D1326" s="217"/>
      <c r="E1326" s="198"/>
      <c r="F1326" s="83"/>
      <c r="G1326" s="198"/>
      <c r="H1326" s="198"/>
    </row>
    <row r="1327" spans="1:8">
      <c r="A1327" s="121">
        <v>1326</v>
      </c>
      <c r="B1327" s="17" t="s">
        <v>1968</v>
      </c>
      <c r="C1327" s="198"/>
      <c r="D1327" s="217"/>
      <c r="E1327" s="198"/>
      <c r="F1327" s="83"/>
      <c r="G1327" s="198"/>
      <c r="H1327" s="198"/>
    </row>
    <row r="1328" spans="1:8">
      <c r="A1328" s="121">
        <v>1327</v>
      </c>
      <c r="B1328" s="17" t="s">
        <v>1969</v>
      </c>
      <c r="C1328" s="198"/>
      <c r="D1328" s="217"/>
      <c r="E1328" s="198"/>
      <c r="F1328" s="83"/>
      <c r="G1328" s="198"/>
      <c r="H1328" s="198"/>
    </row>
    <row r="1329" spans="1:8">
      <c r="A1329" s="121">
        <v>1328</v>
      </c>
      <c r="B1329" s="17" t="s">
        <v>1970</v>
      </c>
      <c r="C1329" s="198"/>
      <c r="D1329" s="217"/>
      <c r="E1329" s="198"/>
      <c r="F1329" s="83"/>
      <c r="G1329" s="198"/>
      <c r="H1329" s="198"/>
    </row>
    <row r="1330" spans="1:8">
      <c r="A1330" s="121">
        <v>1329</v>
      </c>
      <c r="B1330" s="17" t="s">
        <v>1971</v>
      </c>
      <c r="C1330" s="198"/>
      <c r="D1330" s="217"/>
      <c r="E1330" s="198"/>
      <c r="F1330" s="83"/>
      <c r="G1330" s="198"/>
      <c r="H1330" s="198"/>
    </row>
    <row r="1331" spans="1:8">
      <c r="A1331" s="121">
        <v>1330</v>
      </c>
      <c r="B1331" s="17" t="s">
        <v>1972</v>
      </c>
      <c r="C1331" s="198"/>
      <c r="D1331" s="217"/>
      <c r="E1331" s="198"/>
      <c r="F1331" s="83"/>
      <c r="G1331" s="198"/>
      <c r="H1331" s="198"/>
    </row>
    <row r="1332" spans="1:8">
      <c r="A1332" s="121">
        <v>1331</v>
      </c>
      <c r="B1332" s="17" t="s">
        <v>1973</v>
      </c>
      <c r="C1332" s="198"/>
      <c r="D1332" s="217"/>
      <c r="E1332" s="198"/>
      <c r="F1332" s="83"/>
      <c r="G1332" s="198"/>
      <c r="H1332" s="198"/>
    </row>
    <row r="1333" spans="1:8">
      <c r="A1333" s="121">
        <v>1332</v>
      </c>
      <c r="B1333" s="17" t="s">
        <v>1974</v>
      </c>
      <c r="C1333" s="198"/>
      <c r="D1333" s="217"/>
      <c r="E1333" s="198"/>
      <c r="F1333" s="83"/>
      <c r="G1333" s="198"/>
      <c r="H1333" s="198"/>
    </row>
    <row r="1334" spans="1:8">
      <c r="A1334" s="121">
        <v>1333</v>
      </c>
      <c r="B1334" s="17" t="s">
        <v>1975</v>
      </c>
      <c r="C1334" s="198"/>
      <c r="D1334" s="217"/>
      <c r="E1334" s="198"/>
      <c r="F1334" s="83"/>
      <c r="G1334" s="198"/>
      <c r="H1334" s="198"/>
    </row>
    <row r="1335" spans="1:8">
      <c r="A1335" s="121">
        <v>1334</v>
      </c>
      <c r="B1335" s="17" t="s">
        <v>1976</v>
      </c>
      <c r="C1335" s="198"/>
      <c r="D1335" s="217"/>
      <c r="E1335" s="198"/>
      <c r="F1335" s="83"/>
      <c r="G1335" s="198"/>
      <c r="H1335" s="198"/>
    </row>
    <row r="1336" spans="1:8">
      <c r="A1336" s="121">
        <v>1335</v>
      </c>
      <c r="B1336" s="17" t="s">
        <v>1977</v>
      </c>
      <c r="C1336" s="198"/>
      <c r="D1336" s="217"/>
      <c r="E1336" s="198"/>
      <c r="F1336" s="83"/>
      <c r="G1336" s="198"/>
      <c r="H1336" s="198"/>
    </row>
    <row r="1337" spans="1:8">
      <c r="A1337" s="121">
        <v>1336</v>
      </c>
      <c r="B1337" s="17" t="s">
        <v>1978</v>
      </c>
      <c r="C1337" s="198"/>
      <c r="D1337" s="217"/>
      <c r="E1337" s="198"/>
      <c r="F1337" s="83"/>
      <c r="G1337" s="198"/>
      <c r="H1337" s="198"/>
    </row>
    <row r="1338" spans="1:8">
      <c r="A1338" s="121">
        <v>1337</v>
      </c>
      <c r="B1338" s="17" t="s">
        <v>1979</v>
      </c>
      <c r="C1338" s="198"/>
      <c r="D1338" s="217"/>
      <c r="E1338" s="198"/>
      <c r="F1338" s="83"/>
      <c r="G1338" s="198"/>
      <c r="H1338" s="198"/>
    </row>
    <row r="1339" spans="1:8">
      <c r="A1339" s="121">
        <v>1338</v>
      </c>
      <c r="B1339" s="17" t="s">
        <v>1980</v>
      </c>
      <c r="C1339" s="198"/>
      <c r="D1339" s="217"/>
      <c r="E1339" s="198"/>
      <c r="F1339" s="83"/>
      <c r="G1339" s="198"/>
      <c r="H1339" s="198"/>
    </row>
    <row r="1340" spans="1:8">
      <c r="A1340" s="121">
        <v>1339</v>
      </c>
      <c r="B1340" s="17" t="s">
        <v>1981</v>
      </c>
      <c r="C1340" s="198"/>
      <c r="D1340" s="217"/>
      <c r="E1340" s="198"/>
      <c r="F1340" s="83"/>
      <c r="G1340" s="198"/>
      <c r="H1340" s="198"/>
    </row>
    <row r="1341" spans="1:8">
      <c r="A1341" s="121">
        <v>1340</v>
      </c>
      <c r="B1341" s="17" t="s">
        <v>1982</v>
      </c>
      <c r="C1341" s="198"/>
      <c r="D1341" s="217"/>
      <c r="E1341" s="198"/>
      <c r="F1341" s="83"/>
      <c r="G1341" s="198"/>
      <c r="H1341" s="198"/>
    </row>
    <row r="1342" spans="1:8">
      <c r="A1342" s="121">
        <v>1341</v>
      </c>
      <c r="B1342" s="17" t="s">
        <v>1983</v>
      </c>
      <c r="C1342" s="198"/>
      <c r="D1342" s="217"/>
      <c r="E1342" s="198"/>
      <c r="F1342" s="83"/>
      <c r="G1342" s="198"/>
      <c r="H1342" s="198"/>
    </row>
    <row r="1343" spans="1:8">
      <c r="A1343" s="150">
        <v>1342</v>
      </c>
      <c r="B1343" s="17" t="s">
        <v>1984</v>
      </c>
      <c r="C1343" s="198"/>
      <c r="D1343" s="217"/>
      <c r="E1343" s="198"/>
      <c r="F1343" s="83"/>
      <c r="G1343" s="198"/>
      <c r="H1343" s="198"/>
    </row>
    <row r="1344" spans="1:8">
      <c r="A1344" s="121">
        <v>1343</v>
      </c>
      <c r="B1344" s="17" t="s">
        <v>1985</v>
      </c>
      <c r="C1344" s="198"/>
      <c r="D1344" s="217"/>
      <c r="E1344" s="198"/>
      <c r="F1344" s="83"/>
      <c r="G1344" s="198"/>
      <c r="H1344" s="198"/>
    </row>
    <row r="1345" spans="1:8">
      <c r="A1345" s="121">
        <v>1344</v>
      </c>
      <c r="B1345" s="17" t="s">
        <v>1986</v>
      </c>
      <c r="C1345" s="198"/>
      <c r="D1345" s="217"/>
      <c r="E1345" s="198"/>
      <c r="F1345" s="83"/>
      <c r="G1345" s="198"/>
      <c r="H1345" s="198"/>
    </row>
    <row r="1346" spans="1:8">
      <c r="A1346" s="121">
        <v>1345</v>
      </c>
      <c r="B1346" s="17" t="s">
        <v>1987</v>
      </c>
      <c r="C1346" s="198"/>
      <c r="D1346" s="217"/>
      <c r="E1346" s="198"/>
      <c r="F1346" s="83"/>
      <c r="G1346" s="198"/>
      <c r="H1346" s="198"/>
    </row>
    <row r="1347" spans="1:8">
      <c r="A1347" s="121">
        <v>1346</v>
      </c>
      <c r="B1347" s="17" t="s">
        <v>1988</v>
      </c>
      <c r="C1347" s="198"/>
      <c r="D1347" s="217"/>
      <c r="E1347" s="198"/>
      <c r="F1347" s="83"/>
      <c r="G1347" s="198"/>
      <c r="H1347" s="198"/>
    </row>
    <row r="1348" spans="1:8">
      <c r="A1348" s="121">
        <v>1347</v>
      </c>
      <c r="B1348" s="17" t="s">
        <v>1989</v>
      </c>
      <c r="C1348" s="198"/>
      <c r="D1348" s="217"/>
      <c r="E1348" s="198"/>
      <c r="F1348" s="83"/>
      <c r="G1348" s="198"/>
      <c r="H1348" s="198"/>
    </row>
    <row r="1349" spans="1:8">
      <c r="A1349" s="121">
        <v>1348</v>
      </c>
      <c r="B1349" s="17" t="s">
        <v>1990</v>
      </c>
      <c r="C1349" s="198"/>
      <c r="D1349" s="217"/>
      <c r="E1349" s="198"/>
      <c r="F1349" s="83"/>
      <c r="G1349" s="198"/>
      <c r="H1349" s="198"/>
    </row>
    <row r="1350" spans="1:8">
      <c r="A1350" s="121">
        <v>1349</v>
      </c>
      <c r="B1350" s="17" t="s">
        <v>1991</v>
      </c>
      <c r="C1350" s="198"/>
      <c r="D1350" s="217"/>
      <c r="E1350" s="198"/>
      <c r="F1350" s="83"/>
      <c r="G1350" s="198"/>
      <c r="H1350" s="198"/>
    </row>
    <row r="1351" spans="1:8">
      <c r="A1351" s="121">
        <v>1350</v>
      </c>
      <c r="B1351" s="17" t="s">
        <v>1992</v>
      </c>
      <c r="C1351" s="198"/>
      <c r="D1351" s="217"/>
      <c r="E1351" s="198"/>
      <c r="F1351" s="83"/>
      <c r="G1351" s="198"/>
      <c r="H1351" s="198"/>
    </row>
    <row r="1352" spans="1:8">
      <c r="A1352" s="121">
        <v>1351</v>
      </c>
      <c r="B1352" s="17" t="s">
        <v>1993</v>
      </c>
      <c r="C1352" s="198"/>
      <c r="D1352" s="217"/>
      <c r="E1352" s="198"/>
      <c r="F1352" s="83"/>
      <c r="G1352" s="198"/>
      <c r="H1352" s="198"/>
    </row>
    <row r="1353" spans="1:8">
      <c r="A1353" s="121">
        <v>1352</v>
      </c>
      <c r="B1353" s="17" t="s">
        <v>1994</v>
      </c>
      <c r="C1353" s="198"/>
      <c r="D1353" s="217"/>
      <c r="E1353" s="198"/>
      <c r="F1353" s="83"/>
      <c r="G1353" s="198"/>
      <c r="H1353" s="198"/>
    </row>
    <row r="1354" spans="1:8">
      <c r="A1354" s="121">
        <v>1353</v>
      </c>
      <c r="B1354" s="17" t="s">
        <v>1995</v>
      </c>
      <c r="C1354" s="198"/>
      <c r="D1354" s="217"/>
      <c r="E1354" s="198"/>
      <c r="F1354" s="83"/>
      <c r="G1354" s="198"/>
      <c r="H1354" s="198"/>
    </row>
    <row r="1355" spans="1:8">
      <c r="A1355" s="121">
        <v>1354</v>
      </c>
      <c r="B1355" s="17" t="s">
        <v>1998</v>
      </c>
      <c r="C1355" s="198"/>
      <c r="D1355" s="217"/>
      <c r="E1355" s="198"/>
      <c r="F1355" s="83"/>
      <c r="G1355" s="198"/>
      <c r="H1355" s="198"/>
    </row>
    <row r="1356" spans="1:8">
      <c r="A1356" s="121">
        <v>1355</v>
      </c>
      <c r="B1356" s="17" t="s">
        <v>1999</v>
      </c>
      <c r="C1356" s="198"/>
      <c r="D1356" s="217"/>
      <c r="E1356" s="198"/>
      <c r="F1356" s="83"/>
      <c r="G1356" s="198"/>
      <c r="H1356" s="198"/>
    </row>
    <row r="1357" spans="1:8">
      <c r="A1357" s="121">
        <v>1356</v>
      </c>
      <c r="B1357" s="17" t="s">
        <v>2000</v>
      </c>
      <c r="C1357" s="198"/>
      <c r="D1357" s="217"/>
      <c r="E1357" s="198"/>
      <c r="F1357" s="83"/>
      <c r="G1357" s="198"/>
      <c r="H1357" s="198"/>
    </row>
    <row r="1358" spans="1:8">
      <c r="A1358" s="121">
        <v>1357</v>
      </c>
      <c r="B1358" s="17" t="s">
        <v>2001</v>
      </c>
      <c r="C1358" s="198"/>
      <c r="D1358" s="217"/>
      <c r="E1358" s="198"/>
      <c r="F1358" s="83"/>
      <c r="G1358" s="198"/>
      <c r="H1358" s="198"/>
    </row>
    <row r="1359" spans="1:8">
      <c r="A1359" s="121">
        <v>1358</v>
      </c>
      <c r="B1359" s="17" t="s">
        <v>2003</v>
      </c>
      <c r="C1359" s="198"/>
      <c r="D1359" s="217"/>
      <c r="E1359" s="198"/>
      <c r="F1359" s="83"/>
      <c r="G1359" s="198"/>
      <c r="H1359" s="198"/>
    </row>
    <row r="1360" spans="1:8">
      <c r="A1360" s="121">
        <v>1359</v>
      </c>
      <c r="B1360" s="17" t="s">
        <v>2004</v>
      </c>
      <c r="C1360" s="198"/>
      <c r="D1360" s="217"/>
      <c r="E1360" s="198"/>
      <c r="F1360" s="83"/>
      <c r="G1360" s="198"/>
      <c r="H1360" s="198"/>
    </row>
    <row r="1361" spans="1:8">
      <c r="A1361" s="121">
        <v>1360</v>
      </c>
      <c r="B1361" s="17" t="s">
        <v>2005</v>
      </c>
      <c r="C1361" s="198"/>
      <c r="D1361" s="217"/>
      <c r="E1361" s="198"/>
      <c r="F1361" s="83"/>
      <c r="G1361" s="198"/>
      <c r="H1361" s="198"/>
    </row>
    <row r="1362" spans="1:8">
      <c r="A1362" s="121">
        <v>1361</v>
      </c>
      <c r="B1362" s="17" t="s">
        <v>2006</v>
      </c>
      <c r="C1362" s="198"/>
      <c r="D1362" s="217"/>
      <c r="E1362" s="198"/>
      <c r="F1362" s="83"/>
      <c r="G1362" s="198"/>
      <c r="H1362" s="198"/>
    </row>
    <row r="1363" spans="1:8">
      <c r="A1363" s="121">
        <v>1362</v>
      </c>
      <c r="B1363" s="17" t="s">
        <v>2007</v>
      </c>
      <c r="C1363" s="198"/>
      <c r="D1363" s="217"/>
      <c r="E1363" s="198"/>
      <c r="F1363" s="83"/>
      <c r="G1363" s="198"/>
      <c r="H1363" s="198"/>
    </row>
    <row r="1364" spans="1:8">
      <c r="A1364" s="121">
        <v>1363</v>
      </c>
      <c r="B1364" s="17" t="s">
        <v>2008</v>
      </c>
      <c r="C1364" s="198"/>
      <c r="D1364" s="217"/>
      <c r="E1364" s="198"/>
      <c r="F1364" s="83"/>
      <c r="G1364" s="198"/>
      <c r="H1364" s="198"/>
    </row>
    <row r="1365" spans="1:8">
      <c r="A1365" s="121">
        <v>1364</v>
      </c>
      <c r="B1365" s="17" t="s">
        <v>2009</v>
      </c>
      <c r="C1365" s="198"/>
      <c r="D1365" s="217"/>
      <c r="E1365" s="198"/>
      <c r="F1365" s="83"/>
      <c r="G1365" s="198"/>
      <c r="H1365" s="198"/>
    </row>
    <row r="1366" spans="1:8">
      <c r="A1366" s="121">
        <v>1365</v>
      </c>
      <c r="B1366" s="17" t="s">
        <v>2010</v>
      </c>
      <c r="C1366" s="198"/>
      <c r="D1366" s="217"/>
      <c r="E1366" s="198"/>
      <c r="F1366" s="83"/>
      <c r="G1366" s="198"/>
      <c r="H1366" s="198"/>
    </row>
    <row r="1367" spans="1:8">
      <c r="A1367" s="121">
        <v>1366</v>
      </c>
      <c r="B1367" s="17" t="s">
        <v>2011</v>
      </c>
      <c r="C1367" s="198"/>
      <c r="D1367" s="217"/>
      <c r="E1367" s="198"/>
      <c r="F1367" s="83"/>
      <c r="G1367" s="198"/>
      <c r="H1367" s="198"/>
    </row>
    <row r="1368" spans="1:8">
      <c r="A1368" s="121">
        <v>1367</v>
      </c>
      <c r="B1368" s="17" t="s">
        <v>2012</v>
      </c>
      <c r="C1368" s="198"/>
      <c r="D1368" s="217"/>
      <c r="E1368" s="198"/>
      <c r="F1368" s="83"/>
      <c r="G1368" s="198"/>
      <c r="H1368" s="198"/>
    </row>
    <row r="1369" spans="1:8">
      <c r="A1369" s="121">
        <v>1368</v>
      </c>
      <c r="B1369" s="17" t="s">
        <v>2013</v>
      </c>
      <c r="C1369" s="198"/>
      <c r="D1369" s="217"/>
      <c r="E1369" s="198"/>
      <c r="F1369" s="83"/>
      <c r="G1369" s="198"/>
      <c r="H1369" s="198"/>
    </row>
    <row r="1370" spans="1:8">
      <c r="A1370" s="121">
        <v>1369</v>
      </c>
      <c r="B1370" s="17" t="s">
        <v>2016</v>
      </c>
      <c r="C1370" s="198"/>
      <c r="D1370" s="217"/>
      <c r="E1370" s="198"/>
      <c r="F1370" s="83"/>
      <c r="G1370" s="198"/>
      <c r="H1370" s="198"/>
    </row>
    <row r="1371" spans="1:8">
      <c r="A1371" s="121">
        <v>1370</v>
      </c>
      <c r="B1371" s="17" t="s">
        <v>2017</v>
      </c>
      <c r="C1371" s="198"/>
      <c r="D1371" s="217"/>
      <c r="E1371" s="198"/>
      <c r="F1371" s="83"/>
      <c r="G1371" s="198"/>
      <c r="H1371" s="198"/>
    </row>
    <row r="1372" spans="1:8">
      <c r="A1372" s="121">
        <v>1371</v>
      </c>
      <c r="B1372" s="17" t="s">
        <v>2018</v>
      </c>
      <c r="C1372" s="198"/>
      <c r="D1372" s="217"/>
      <c r="E1372" s="198"/>
      <c r="F1372" s="83"/>
      <c r="G1372" s="198"/>
      <c r="H1372" s="198"/>
    </row>
    <row r="1373" spans="1:8">
      <c r="A1373" s="121">
        <v>1372</v>
      </c>
      <c r="B1373" s="17" t="s">
        <v>2019</v>
      </c>
      <c r="C1373" s="198"/>
      <c r="D1373" s="217"/>
      <c r="E1373" s="198"/>
      <c r="F1373" s="83"/>
      <c r="G1373" s="198"/>
      <c r="H1373" s="198"/>
    </row>
    <row r="1374" spans="1:8">
      <c r="A1374" s="121">
        <v>1373</v>
      </c>
      <c r="B1374" s="17" t="s">
        <v>2020</v>
      </c>
      <c r="C1374" s="198"/>
      <c r="D1374" s="217"/>
      <c r="E1374" s="198"/>
      <c r="F1374" s="83"/>
      <c r="G1374" s="198"/>
      <c r="H1374" s="198"/>
    </row>
    <row r="1375" spans="1:8">
      <c r="A1375" s="121">
        <v>1374</v>
      </c>
      <c r="B1375" s="17" t="s">
        <v>2021</v>
      </c>
      <c r="C1375" s="198"/>
      <c r="D1375" s="217"/>
      <c r="E1375" s="198"/>
      <c r="F1375" s="83"/>
      <c r="G1375" s="198"/>
      <c r="H1375" s="198"/>
    </row>
    <row r="1376" spans="1:8">
      <c r="A1376" s="121">
        <v>1375</v>
      </c>
      <c r="B1376" s="17" t="s">
        <v>2022</v>
      </c>
      <c r="C1376" s="198"/>
      <c r="D1376" s="217"/>
      <c r="E1376" s="198"/>
      <c r="F1376" s="83"/>
      <c r="G1376" s="198"/>
      <c r="H1376" s="198"/>
    </row>
    <row r="1377" spans="1:8">
      <c r="A1377" s="121">
        <v>1376</v>
      </c>
      <c r="B1377" s="17" t="s">
        <v>2023</v>
      </c>
      <c r="C1377" s="198"/>
      <c r="D1377" s="217"/>
      <c r="E1377" s="198"/>
      <c r="F1377" s="83"/>
      <c r="G1377" s="198"/>
      <c r="H1377" s="198"/>
    </row>
    <row r="1378" spans="1:8">
      <c r="A1378" s="121">
        <v>1377</v>
      </c>
      <c r="B1378" s="17" t="s">
        <v>2024</v>
      </c>
      <c r="C1378" s="198"/>
      <c r="D1378" s="217"/>
      <c r="E1378" s="198"/>
      <c r="F1378" s="83"/>
      <c r="G1378" s="198"/>
      <c r="H1378" s="198"/>
    </row>
    <row r="1379" spans="1:8">
      <c r="A1379" s="121">
        <v>1378</v>
      </c>
      <c r="B1379" s="17" t="s">
        <v>2025</v>
      </c>
      <c r="C1379" s="198"/>
      <c r="D1379" s="217"/>
      <c r="E1379" s="198"/>
      <c r="F1379" s="83"/>
      <c r="G1379" s="198"/>
      <c r="H1379" s="198"/>
    </row>
    <row r="1380" spans="1:8">
      <c r="A1380" s="121">
        <v>1379</v>
      </c>
      <c r="B1380" s="17" t="s">
        <v>2026</v>
      </c>
      <c r="C1380" s="214"/>
      <c r="D1380" s="217"/>
      <c r="E1380" s="217"/>
      <c r="F1380" s="217"/>
      <c r="G1380" s="215"/>
      <c r="H1380" s="216"/>
    </row>
    <row r="1381" spans="1:8">
      <c r="A1381" s="121">
        <v>1380</v>
      </c>
      <c r="B1381" s="17" t="s">
        <v>2027</v>
      </c>
      <c r="C1381" s="219"/>
      <c r="D1381" s="217"/>
      <c r="E1381" s="221"/>
      <c r="F1381" s="221"/>
      <c r="G1381" s="218"/>
      <c r="H1381" s="220"/>
    </row>
    <row r="1382" spans="1:8">
      <c r="A1382" s="121">
        <v>1381</v>
      </c>
      <c r="B1382" s="17" t="s">
        <v>2028</v>
      </c>
      <c r="C1382" s="219"/>
      <c r="D1382" s="217"/>
      <c r="E1382" s="221"/>
      <c r="F1382" s="221"/>
      <c r="G1382" s="218"/>
      <c r="H1382" s="220"/>
    </row>
    <row r="1383" spans="1:8">
      <c r="A1383" s="121">
        <v>1382</v>
      </c>
      <c r="B1383" s="17" t="s">
        <v>2031</v>
      </c>
      <c r="C1383" s="219"/>
      <c r="D1383" s="217"/>
      <c r="E1383" s="221"/>
      <c r="F1383" s="221"/>
      <c r="G1383" s="218"/>
      <c r="H1383" s="220"/>
    </row>
    <row r="1384" spans="1:8">
      <c r="A1384" s="121">
        <v>1383</v>
      </c>
      <c r="B1384" s="17" t="s">
        <v>2032</v>
      </c>
      <c r="C1384" s="219"/>
      <c r="D1384" s="217"/>
      <c r="E1384" s="221"/>
      <c r="F1384" s="221"/>
      <c r="G1384" s="218"/>
      <c r="H1384" s="220"/>
    </row>
    <row r="1385" spans="1:8">
      <c r="A1385" s="121">
        <v>1384</v>
      </c>
      <c r="B1385" s="17" t="s">
        <v>2033</v>
      </c>
      <c r="C1385" s="83"/>
      <c r="D1385" s="83"/>
      <c r="E1385" s="83"/>
      <c r="F1385" s="83"/>
      <c r="G1385" s="83"/>
      <c r="H1385" s="83"/>
    </row>
    <row r="1386" spans="1:8">
      <c r="A1386" s="121">
        <v>1385</v>
      </c>
      <c r="B1386" s="17" t="s">
        <v>2034</v>
      </c>
      <c r="C1386" s="83"/>
      <c r="D1386" s="83"/>
      <c r="E1386" s="83"/>
      <c r="F1386" s="83"/>
      <c r="G1386" s="83"/>
      <c r="H1386" s="83"/>
    </row>
    <row r="1387" spans="1:8">
      <c r="A1387" s="121">
        <v>1386</v>
      </c>
      <c r="B1387" s="17" t="s">
        <v>2035</v>
      </c>
      <c r="C1387" s="83"/>
      <c r="D1387" s="83"/>
      <c r="E1387" s="83"/>
      <c r="F1387" s="83"/>
      <c r="G1387" s="83"/>
      <c r="H1387" s="83"/>
    </row>
    <row r="1388" spans="1:8">
      <c r="A1388" s="121">
        <v>1387</v>
      </c>
      <c r="B1388" s="17" t="s">
        <v>2036</v>
      </c>
      <c r="C1388" s="83"/>
      <c r="D1388" s="83"/>
      <c r="E1388" s="83"/>
      <c r="F1388" s="83"/>
      <c r="G1388" s="83"/>
      <c r="H1388" s="83"/>
    </row>
    <row r="1389" spans="1:8">
      <c r="A1389" s="121">
        <v>1388</v>
      </c>
      <c r="B1389" s="17" t="s">
        <v>2037</v>
      </c>
      <c r="C1389" s="83"/>
      <c r="D1389" s="83"/>
      <c r="E1389" s="83"/>
      <c r="F1389" s="83"/>
      <c r="G1389" s="83"/>
      <c r="H1389" s="83"/>
    </row>
    <row r="1390" spans="1:8">
      <c r="A1390" s="121">
        <v>1389</v>
      </c>
      <c r="B1390" s="17" t="s">
        <v>2038</v>
      </c>
      <c r="C1390" s="83"/>
      <c r="D1390" s="83"/>
      <c r="E1390" s="83"/>
      <c r="F1390" s="83"/>
      <c r="G1390" s="83"/>
      <c r="H1390" s="83"/>
    </row>
    <row r="1391" spans="1:8">
      <c r="A1391" s="121">
        <v>1390</v>
      </c>
      <c r="B1391" s="17" t="s">
        <v>2039</v>
      </c>
      <c r="C1391" s="83"/>
      <c r="D1391" s="83"/>
      <c r="E1391" s="83"/>
      <c r="F1391" s="83"/>
      <c r="G1391" s="83"/>
      <c r="H1391" s="83"/>
    </row>
    <row r="1392" spans="1:8">
      <c r="A1392" s="121">
        <v>1391</v>
      </c>
      <c r="B1392" s="17" t="s">
        <v>2040</v>
      </c>
      <c r="C1392" s="83"/>
      <c r="D1392" s="83"/>
      <c r="E1392" s="83"/>
      <c r="F1392" s="83"/>
      <c r="G1392" s="83"/>
      <c r="H1392" s="83"/>
    </row>
    <row r="1393" spans="1:8">
      <c r="A1393" s="121">
        <v>1392</v>
      </c>
      <c r="B1393" s="17" t="s">
        <v>2041</v>
      </c>
      <c r="C1393" s="83"/>
      <c r="D1393" s="83"/>
      <c r="E1393" s="83"/>
      <c r="F1393" s="83"/>
      <c r="G1393" s="83"/>
      <c r="H1393" s="83"/>
    </row>
    <row r="1394" spans="1:8">
      <c r="A1394" s="121">
        <v>1393</v>
      </c>
      <c r="B1394" s="17" t="s">
        <v>2042</v>
      </c>
      <c r="C1394" s="83"/>
      <c r="D1394" s="83"/>
      <c r="E1394" s="83"/>
      <c r="F1394" s="83"/>
      <c r="G1394" s="83"/>
      <c r="H1394" s="83"/>
    </row>
    <row r="1395" spans="1:8">
      <c r="A1395" s="121">
        <v>1394</v>
      </c>
      <c r="B1395" s="17" t="s">
        <v>2043</v>
      </c>
      <c r="C1395" s="83"/>
      <c r="D1395" s="83"/>
      <c r="E1395" s="83"/>
      <c r="F1395" s="83"/>
      <c r="G1395" s="83"/>
      <c r="H1395" s="83"/>
    </row>
    <row r="1396" spans="1:8">
      <c r="A1396" s="121">
        <v>1395</v>
      </c>
      <c r="B1396" s="17" t="s">
        <v>2044</v>
      </c>
      <c r="C1396" s="83"/>
      <c r="D1396" s="83"/>
      <c r="E1396" s="83"/>
      <c r="F1396" s="83"/>
      <c r="G1396" s="83"/>
      <c r="H1396" s="83"/>
    </row>
    <row r="1397" spans="1:8">
      <c r="A1397" s="121">
        <v>1396</v>
      </c>
      <c r="B1397" s="17" t="s">
        <v>2045</v>
      </c>
      <c r="C1397" s="83"/>
      <c r="D1397" s="83"/>
      <c r="E1397" s="83"/>
      <c r="F1397" s="83"/>
      <c r="G1397" s="83"/>
      <c r="H1397" s="83"/>
    </row>
    <row r="1398" spans="1:8">
      <c r="A1398" s="121">
        <v>1397</v>
      </c>
      <c r="B1398" s="17" t="s">
        <v>2046</v>
      </c>
      <c r="C1398" s="83"/>
      <c r="D1398" s="83"/>
      <c r="E1398" s="83"/>
      <c r="F1398" s="83"/>
      <c r="G1398" s="83"/>
      <c r="H1398" s="83"/>
    </row>
    <row r="1399" spans="1:8">
      <c r="A1399" s="121">
        <v>1398</v>
      </c>
      <c r="B1399" s="17" t="s">
        <v>2047</v>
      </c>
      <c r="C1399" s="83"/>
      <c r="D1399" s="83"/>
      <c r="E1399" s="83"/>
      <c r="F1399" s="83"/>
      <c r="G1399" s="83"/>
      <c r="H1399" s="83"/>
    </row>
    <row r="1400" spans="1:8">
      <c r="A1400" s="121">
        <v>1399</v>
      </c>
      <c r="B1400" s="17" t="s">
        <v>2048</v>
      </c>
      <c r="C1400" s="83"/>
      <c r="D1400" s="83"/>
      <c r="E1400" s="83"/>
      <c r="F1400" s="83"/>
      <c r="G1400" s="83"/>
      <c r="H1400" s="83"/>
    </row>
    <row r="1401" spans="1:8">
      <c r="A1401" s="121">
        <v>1400</v>
      </c>
      <c r="B1401" s="17" t="s">
        <v>2049</v>
      </c>
      <c r="C1401" s="83"/>
      <c r="D1401" s="83"/>
      <c r="E1401" s="83"/>
      <c r="F1401" s="83"/>
      <c r="G1401" s="83"/>
      <c r="H1401" s="83"/>
    </row>
    <row r="1402" spans="1:8">
      <c r="A1402" s="121">
        <v>1401</v>
      </c>
      <c r="B1402" s="17" t="s">
        <v>2050</v>
      </c>
      <c r="C1402" s="83"/>
      <c r="D1402" s="83"/>
      <c r="E1402" s="83"/>
      <c r="F1402" s="83"/>
      <c r="G1402" s="83"/>
      <c r="H1402" s="83"/>
    </row>
    <row r="1403" spans="1:8">
      <c r="A1403" s="121">
        <v>1402</v>
      </c>
      <c r="B1403" s="17" t="s">
        <v>2051</v>
      </c>
      <c r="C1403" s="83"/>
      <c r="D1403" s="83"/>
      <c r="E1403" s="83"/>
      <c r="F1403" s="83"/>
      <c r="G1403" s="83"/>
      <c r="H1403" s="83"/>
    </row>
    <row r="1404" spans="1:8">
      <c r="A1404" s="121">
        <v>1403</v>
      </c>
      <c r="B1404" s="17" t="s">
        <v>2052</v>
      </c>
      <c r="C1404" s="83"/>
      <c r="D1404" s="83"/>
      <c r="E1404" s="83"/>
      <c r="F1404" s="83"/>
      <c r="G1404" s="83"/>
      <c r="H1404" s="83"/>
    </row>
    <row r="1405" spans="1:8">
      <c r="A1405" s="121">
        <v>1404</v>
      </c>
      <c r="B1405" s="17" t="s">
        <v>2053</v>
      </c>
      <c r="C1405" s="83"/>
      <c r="D1405" s="83"/>
      <c r="E1405" s="83"/>
      <c r="F1405" s="83"/>
      <c r="G1405" s="83"/>
      <c r="H1405" s="83"/>
    </row>
    <row r="1406" spans="1:8">
      <c r="A1406" s="121">
        <v>1405</v>
      </c>
      <c r="B1406" s="17" t="s">
        <v>2054</v>
      </c>
      <c r="C1406" s="83"/>
      <c r="D1406" s="83"/>
      <c r="E1406" s="83"/>
      <c r="F1406" s="83"/>
      <c r="G1406" s="83"/>
      <c r="H1406" s="83"/>
    </row>
    <row r="1407" spans="1:8">
      <c r="A1407" s="121">
        <v>1406</v>
      </c>
      <c r="B1407" s="17" t="s">
        <v>2055</v>
      </c>
      <c r="C1407" s="83"/>
      <c r="D1407" s="83"/>
      <c r="E1407" s="83"/>
      <c r="F1407" s="83"/>
      <c r="G1407" s="83"/>
      <c r="H1407" s="83"/>
    </row>
    <row r="1408" spans="1:8">
      <c r="A1408" s="121">
        <v>1407</v>
      </c>
      <c r="B1408" s="17" t="s">
        <v>2056</v>
      </c>
      <c r="C1408" s="83"/>
      <c r="D1408" s="83"/>
      <c r="E1408" s="83"/>
      <c r="F1408" s="83"/>
      <c r="G1408" s="83"/>
      <c r="H1408" s="83"/>
    </row>
    <row r="1409" spans="1:8">
      <c r="A1409" s="121">
        <v>1408</v>
      </c>
      <c r="B1409" s="17" t="s">
        <v>2057</v>
      </c>
      <c r="C1409" s="83"/>
      <c r="D1409" s="83"/>
      <c r="E1409" s="83"/>
      <c r="F1409" s="83"/>
      <c r="G1409" s="83"/>
      <c r="H1409" s="83"/>
    </row>
    <row r="1410" spans="1:8">
      <c r="A1410" s="121">
        <v>1409</v>
      </c>
      <c r="B1410" s="17" t="s">
        <v>2058</v>
      </c>
      <c r="C1410" s="83"/>
      <c r="D1410" s="83"/>
      <c r="E1410" s="83"/>
      <c r="F1410" s="83"/>
      <c r="G1410" s="83"/>
      <c r="H1410" s="83"/>
    </row>
    <row r="1411" spans="1:8">
      <c r="A1411" s="121">
        <v>1410</v>
      </c>
      <c r="B1411" s="17" t="s">
        <v>2059</v>
      </c>
      <c r="C1411" s="83"/>
      <c r="D1411" s="83"/>
      <c r="E1411" s="83"/>
      <c r="F1411" s="83"/>
      <c r="G1411" s="83"/>
      <c r="H1411" s="83"/>
    </row>
    <row r="1412" spans="1:8">
      <c r="A1412" s="121">
        <v>1411</v>
      </c>
      <c r="B1412" s="17" t="s">
        <v>2060</v>
      </c>
      <c r="C1412" s="83"/>
      <c r="D1412" s="83"/>
      <c r="E1412" s="83"/>
      <c r="F1412" s="83"/>
      <c r="G1412" s="83"/>
      <c r="H1412" s="83"/>
    </row>
    <row r="1413" spans="1:8">
      <c r="A1413" s="121">
        <v>1412</v>
      </c>
      <c r="B1413" s="17" t="s">
        <v>2062</v>
      </c>
      <c r="C1413" s="83"/>
      <c r="D1413" s="83"/>
      <c r="E1413" s="83"/>
      <c r="F1413" s="83"/>
      <c r="G1413" s="83"/>
      <c r="H1413" s="83"/>
    </row>
    <row r="1414" spans="1:8">
      <c r="A1414" s="121">
        <v>1413</v>
      </c>
      <c r="B1414" s="17" t="s">
        <v>2063</v>
      </c>
      <c r="C1414" s="83"/>
      <c r="D1414" s="83"/>
      <c r="E1414" s="83"/>
      <c r="F1414" s="83"/>
      <c r="G1414" s="83"/>
      <c r="H1414" s="83"/>
    </row>
    <row r="1415" spans="1:8">
      <c r="A1415" s="121">
        <v>1414</v>
      </c>
      <c r="B1415" s="17" t="s">
        <v>2064</v>
      </c>
      <c r="C1415" s="83"/>
      <c r="D1415" s="83"/>
      <c r="E1415" s="83"/>
      <c r="F1415" s="83"/>
      <c r="G1415" s="83"/>
      <c r="H1415" s="83"/>
    </row>
    <row r="1416" spans="1:8">
      <c r="A1416" s="121">
        <v>1415</v>
      </c>
      <c r="B1416" s="17" t="s">
        <v>2065</v>
      </c>
      <c r="C1416" s="83"/>
      <c r="D1416" s="83"/>
      <c r="E1416" s="83"/>
      <c r="F1416" s="83"/>
      <c r="G1416" s="83"/>
      <c r="H1416" s="83"/>
    </row>
    <row r="1417" spans="1:8">
      <c r="A1417" s="121">
        <v>1416</v>
      </c>
      <c r="B1417" s="17" t="s">
        <v>2068</v>
      </c>
      <c r="C1417" s="83"/>
      <c r="D1417" s="83"/>
      <c r="E1417" s="83"/>
      <c r="F1417" s="83"/>
      <c r="G1417" s="83"/>
      <c r="H1417" s="83"/>
    </row>
    <row r="1418" spans="1:8">
      <c r="A1418" s="121">
        <v>1417</v>
      </c>
      <c r="B1418" s="17" t="s">
        <v>2069</v>
      </c>
      <c r="C1418" s="83"/>
      <c r="D1418" s="83"/>
      <c r="E1418" s="83"/>
      <c r="F1418" s="83"/>
      <c r="G1418" s="83"/>
      <c r="H1418" s="83"/>
    </row>
    <row r="1419" spans="1:8">
      <c r="A1419" s="121">
        <v>1418</v>
      </c>
      <c r="B1419" s="17" t="s">
        <v>2070</v>
      </c>
      <c r="C1419" s="83"/>
      <c r="D1419" s="83"/>
      <c r="E1419" s="83"/>
      <c r="F1419" s="83"/>
      <c r="G1419" s="83"/>
      <c r="H1419" s="83"/>
    </row>
    <row r="1420" spans="1:8">
      <c r="A1420" s="121">
        <v>1419</v>
      </c>
      <c r="B1420" s="17" t="s">
        <v>2071</v>
      </c>
      <c r="C1420" s="83"/>
      <c r="D1420" s="83"/>
      <c r="E1420" s="83"/>
      <c r="F1420" s="83"/>
      <c r="G1420" s="83"/>
      <c r="H1420" s="83"/>
    </row>
    <row r="1421" spans="1:8">
      <c r="A1421" s="121">
        <v>1420</v>
      </c>
      <c r="B1421" s="17" t="s">
        <v>2074</v>
      </c>
      <c r="C1421" s="83"/>
      <c r="D1421" s="83"/>
      <c r="E1421" s="83"/>
      <c r="F1421" s="83"/>
      <c r="G1421" s="83"/>
      <c r="H1421" s="83"/>
    </row>
    <row r="1422" spans="1:8">
      <c r="A1422" s="121">
        <v>1421</v>
      </c>
      <c r="B1422" s="17" t="s">
        <v>2075</v>
      </c>
      <c r="C1422" s="83"/>
      <c r="D1422" s="83"/>
      <c r="E1422" s="83"/>
      <c r="F1422" s="83"/>
      <c r="G1422" s="83"/>
      <c r="H1422" s="83"/>
    </row>
    <row r="1423" spans="1:8">
      <c r="A1423" s="121">
        <v>1422</v>
      </c>
      <c r="B1423" s="17" t="s">
        <v>2076</v>
      </c>
      <c r="C1423" s="83"/>
      <c r="D1423" s="83"/>
      <c r="E1423" s="83"/>
      <c r="F1423" s="83"/>
      <c r="G1423" s="83"/>
      <c r="H1423" s="83"/>
    </row>
    <row r="1424" spans="1:8">
      <c r="A1424" s="121">
        <v>1423</v>
      </c>
      <c r="B1424" s="17" t="s">
        <v>2077</v>
      </c>
      <c r="C1424" s="83"/>
      <c r="D1424" s="83"/>
      <c r="E1424" s="83"/>
      <c r="F1424" s="83"/>
      <c r="G1424" s="83"/>
      <c r="H1424" s="83"/>
    </row>
    <row r="1425" spans="1:8">
      <c r="A1425" s="121">
        <v>1424</v>
      </c>
      <c r="B1425" s="17" t="s">
        <v>2078</v>
      </c>
      <c r="C1425" s="83"/>
      <c r="D1425" s="83"/>
      <c r="E1425" s="83"/>
      <c r="F1425" s="83"/>
      <c r="G1425" s="83"/>
      <c r="H1425" s="83"/>
    </row>
    <row r="1426" spans="1:8">
      <c r="A1426" s="121">
        <v>1425</v>
      </c>
      <c r="B1426" s="17" t="s">
        <v>2079</v>
      </c>
      <c r="C1426" s="83"/>
      <c r="D1426" s="83"/>
      <c r="E1426" s="83"/>
      <c r="F1426" s="83"/>
      <c r="G1426" s="83"/>
      <c r="H1426" s="83"/>
    </row>
    <row r="1427" spans="1:8">
      <c r="A1427" s="121">
        <v>1426</v>
      </c>
      <c r="B1427" s="17" t="s">
        <v>2080</v>
      </c>
      <c r="C1427" s="83"/>
      <c r="D1427" s="83"/>
      <c r="E1427" s="83"/>
      <c r="F1427" s="83"/>
      <c r="G1427" s="83"/>
      <c r="H1427" s="83"/>
    </row>
    <row r="1428" spans="1:8">
      <c r="A1428" s="121">
        <v>1427</v>
      </c>
      <c r="B1428" s="17" t="s">
        <v>2081</v>
      </c>
      <c r="C1428" s="83"/>
      <c r="D1428" s="83"/>
      <c r="E1428" s="83"/>
      <c r="F1428" s="83"/>
      <c r="G1428" s="83"/>
      <c r="H1428" s="83"/>
    </row>
    <row r="1429" spans="1:8">
      <c r="A1429" s="121">
        <v>1428</v>
      </c>
      <c r="B1429" s="17" t="s">
        <v>2082</v>
      </c>
      <c r="C1429" s="83"/>
      <c r="D1429" s="83"/>
      <c r="E1429" s="83"/>
      <c r="F1429" s="83"/>
      <c r="G1429" s="83"/>
      <c r="H1429" s="83"/>
    </row>
    <row r="1430" spans="1:8">
      <c r="A1430" s="121">
        <v>1429</v>
      </c>
      <c r="B1430" s="17" t="s">
        <v>2083</v>
      </c>
      <c r="C1430" s="83"/>
      <c r="D1430" s="83"/>
      <c r="E1430" s="83"/>
      <c r="F1430" s="83"/>
      <c r="G1430" s="83"/>
      <c r="H1430" s="83"/>
    </row>
    <row r="1431" spans="1:8">
      <c r="A1431" s="121">
        <v>1430</v>
      </c>
      <c r="B1431" s="17" t="s">
        <v>2085</v>
      </c>
      <c r="C1431" s="83"/>
      <c r="D1431" s="83"/>
      <c r="E1431" s="83"/>
      <c r="F1431" s="83"/>
      <c r="G1431" s="83"/>
      <c r="H1431" s="83"/>
    </row>
    <row r="1432" spans="1:8">
      <c r="A1432" s="121">
        <v>1431</v>
      </c>
      <c r="B1432" s="17" t="s">
        <v>2088</v>
      </c>
      <c r="C1432" s="83"/>
      <c r="D1432" s="83"/>
      <c r="E1432" s="83"/>
      <c r="F1432" s="83"/>
      <c r="G1432" s="83"/>
      <c r="H1432" s="83"/>
    </row>
    <row r="1433" spans="1:8">
      <c r="A1433" s="121">
        <v>1432</v>
      </c>
      <c r="B1433" s="17" t="s">
        <v>2091</v>
      </c>
      <c r="C1433" s="83"/>
      <c r="D1433" s="83"/>
      <c r="E1433" s="83"/>
      <c r="F1433" s="83"/>
      <c r="G1433" s="83"/>
      <c r="H1433" s="83"/>
    </row>
    <row r="1434" spans="1:8">
      <c r="A1434" s="121">
        <v>1433</v>
      </c>
      <c r="B1434" s="17" t="s">
        <v>2092</v>
      </c>
      <c r="C1434" s="83"/>
      <c r="D1434" s="83"/>
      <c r="E1434" s="83"/>
      <c r="F1434" s="83"/>
      <c r="G1434" s="83"/>
      <c r="H1434" s="83"/>
    </row>
    <row r="1435" spans="1:8">
      <c r="A1435" s="121">
        <v>1434</v>
      </c>
      <c r="B1435" s="17" t="s">
        <v>2095</v>
      </c>
      <c r="C1435" s="83"/>
      <c r="D1435" s="83"/>
      <c r="E1435" s="83"/>
      <c r="F1435" s="83"/>
      <c r="G1435" s="83"/>
      <c r="H1435" s="83"/>
    </row>
    <row r="1436" spans="1:8">
      <c r="A1436" s="121">
        <v>1435</v>
      </c>
      <c r="B1436" s="17" t="s">
        <v>2096</v>
      </c>
      <c r="C1436" s="83"/>
      <c r="D1436" s="83"/>
      <c r="E1436" s="83"/>
      <c r="F1436" s="83"/>
      <c r="G1436" s="83"/>
      <c r="H1436" s="83"/>
    </row>
    <row r="1437" spans="1:8">
      <c r="A1437" s="121">
        <v>1436</v>
      </c>
      <c r="B1437" s="17" t="s">
        <v>2097</v>
      </c>
      <c r="C1437" s="83"/>
      <c r="D1437" s="83"/>
      <c r="E1437" s="83"/>
      <c r="F1437" s="83"/>
      <c r="G1437" s="83"/>
      <c r="H1437" s="83"/>
    </row>
    <row r="1438" spans="1:8">
      <c r="A1438" s="121">
        <v>1437</v>
      </c>
      <c r="B1438" s="17" t="s">
        <v>2098</v>
      </c>
      <c r="C1438" s="83"/>
      <c r="D1438" s="83"/>
      <c r="E1438" s="83"/>
      <c r="F1438" s="83"/>
      <c r="G1438" s="83"/>
      <c r="H1438" s="83"/>
    </row>
    <row r="1439" spans="1:8">
      <c r="A1439" s="121">
        <v>1438</v>
      </c>
      <c r="B1439" s="17" t="s">
        <v>2101</v>
      </c>
      <c r="C1439" s="83"/>
      <c r="D1439" s="83"/>
      <c r="E1439" s="83"/>
      <c r="F1439" s="83"/>
      <c r="G1439" s="83"/>
      <c r="H1439" s="83"/>
    </row>
    <row r="1440" spans="1:8">
      <c r="A1440" s="121">
        <v>1439</v>
      </c>
      <c r="B1440" s="17" t="s">
        <v>2102</v>
      </c>
      <c r="C1440" s="83"/>
      <c r="D1440" s="83"/>
      <c r="E1440" s="83"/>
      <c r="F1440" s="83"/>
      <c r="G1440" s="83"/>
      <c r="H1440" s="83"/>
    </row>
    <row r="1441" spans="1:8">
      <c r="A1441" s="121">
        <v>1440</v>
      </c>
      <c r="B1441" s="17" t="s">
        <v>2103</v>
      </c>
      <c r="C1441" s="83"/>
      <c r="D1441" s="83"/>
      <c r="E1441" s="83"/>
      <c r="F1441" s="83"/>
      <c r="G1441" s="83"/>
      <c r="H1441" s="83"/>
    </row>
    <row r="1442" spans="1:8">
      <c r="A1442" s="121">
        <v>1441</v>
      </c>
      <c r="B1442" s="17" t="s">
        <v>2106</v>
      </c>
      <c r="C1442" s="83"/>
      <c r="D1442" s="83"/>
      <c r="E1442" s="83"/>
      <c r="F1442" s="83"/>
      <c r="G1442" s="83"/>
      <c r="H1442" s="83"/>
    </row>
    <row r="1443" spans="1:8">
      <c r="A1443" s="121">
        <v>1442</v>
      </c>
      <c r="B1443" s="17" t="s">
        <v>2107</v>
      </c>
      <c r="C1443" s="83"/>
      <c r="D1443" s="83"/>
      <c r="E1443" s="83"/>
      <c r="F1443" s="83"/>
      <c r="G1443" s="83"/>
      <c r="H1443" s="83"/>
    </row>
    <row r="1444" spans="1:8">
      <c r="A1444" s="121">
        <v>1443</v>
      </c>
      <c r="B1444" s="17" t="s">
        <v>2108</v>
      </c>
      <c r="C1444" s="83"/>
      <c r="D1444" s="83"/>
      <c r="E1444" s="83"/>
      <c r="F1444" s="83"/>
      <c r="G1444" s="83"/>
      <c r="H1444" s="83"/>
    </row>
    <row r="1445" spans="1:8">
      <c r="A1445" s="121">
        <v>1444</v>
      </c>
      <c r="B1445" s="17" t="s">
        <v>2109</v>
      </c>
      <c r="C1445" s="83"/>
      <c r="D1445" s="83"/>
      <c r="E1445" s="83"/>
      <c r="F1445" s="83"/>
      <c r="G1445" s="83"/>
      <c r="H1445" s="83"/>
    </row>
    <row r="1446" spans="1:8">
      <c r="A1446" s="121">
        <v>1445</v>
      </c>
      <c r="B1446" s="17" t="s">
        <v>2112</v>
      </c>
      <c r="C1446" s="83"/>
      <c r="D1446" s="83"/>
      <c r="E1446" s="83"/>
      <c r="F1446" s="83"/>
      <c r="G1446" s="83"/>
      <c r="H1446" s="83"/>
    </row>
    <row r="1447" spans="1:8">
      <c r="A1447" s="121">
        <v>1446</v>
      </c>
      <c r="B1447" s="17" t="s">
        <v>2113</v>
      </c>
      <c r="C1447" s="83"/>
      <c r="D1447" s="83"/>
      <c r="E1447" s="83"/>
      <c r="F1447" s="83"/>
      <c r="G1447" s="83"/>
      <c r="H1447" s="83"/>
    </row>
    <row r="1448" spans="1:8">
      <c r="A1448" s="121">
        <v>1447</v>
      </c>
      <c r="B1448" s="17" t="s">
        <v>2114</v>
      </c>
      <c r="C1448" s="83"/>
      <c r="D1448" s="83"/>
      <c r="E1448" s="83"/>
      <c r="F1448" s="83"/>
      <c r="G1448" s="83"/>
      <c r="H1448" s="83"/>
    </row>
    <row r="1449" spans="1:8">
      <c r="A1449" s="121">
        <v>1448</v>
      </c>
      <c r="B1449" s="17" t="s">
        <v>2115</v>
      </c>
      <c r="C1449" s="83"/>
      <c r="D1449" s="83"/>
      <c r="E1449" s="83"/>
      <c r="F1449" s="83"/>
      <c r="G1449" s="83"/>
      <c r="H1449" s="83"/>
    </row>
    <row r="1450" spans="1:8">
      <c r="A1450" s="121">
        <v>1449</v>
      </c>
      <c r="B1450" s="17" t="s">
        <v>2116</v>
      </c>
      <c r="C1450" s="83"/>
      <c r="D1450" s="83"/>
      <c r="E1450" s="83"/>
      <c r="F1450" s="83"/>
      <c r="G1450" s="83"/>
      <c r="H1450" s="83"/>
    </row>
    <row r="1451" spans="1:8">
      <c r="A1451" s="121">
        <v>1450</v>
      </c>
      <c r="B1451" s="17" t="s">
        <v>2117</v>
      </c>
      <c r="C1451" s="83"/>
      <c r="D1451" s="83"/>
      <c r="E1451" s="83"/>
      <c r="F1451" s="83"/>
      <c r="G1451" s="83"/>
      <c r="H1451" s="83"/>
    </row>
    <row r="1452" spans="1:8">
      <c r="A1452" s="121">
        <v>1451</v>
      </c>
      <c r="B1452" s="17" t="s">
        <v>2118</v>
      </c>
      <c r="C1452" s="83"/>
      <c r="D1452" s="83"/>
      <c r="E1452" s="83"/>
      <c r="F1452" s="83"/>
      <c r="G1452" s="83"/>
      <c r="H1452" s="83"/>
    </row>
    <row r="1453" spans="1:8">
      <c r="A1453" s="121">
        <v>1452</v>
      </c>
      <c r="B1453" s="17" t="s">
        <v>2119</v>
      </c>
      <c r="C1453" s="83"/>
      <c r="D1453" s="83"/>
      <c r="E1453" s="83"/>
      <c r="F1453" s="83"/>
      <c r="G1453" s="83"/>
      <c r="H1453" s="83"/>
    </row>
    <row r="1454" spans="1:8">
      <c r="A1454" s="121">
        <v>1453</v>
      </c>
      <c r="B1454" s="17" t="s">
        <v>2120</v>
      </c>
      <c r="C1454" s="83"/>
      <c r="D1454" s="83"/>
      <c r="E1454" s="83"/>
      <c r="F1454" s="83"/>
      <c r="G1454" s="83"/>
      <c r="H1454" s="83"/>
    </row>
    <row r="1455" spans="1:8">
      <c r="A1455" s="121">
        <v>1454</v>
      </c>
      <c r="B1455" s="17" t="s">
        <v>2121</v>
      </c>
      <c r="C1455" s="83"/>
      <c r="D1455" s="83"/>
      <c r="E1455" s="83"/>
      <c r="F1455" s="83"/>
      <c r="G1455" s="83"/>
      <c r="H1455" s="83"/>
    </row>
    <row r="1456" spans="1:8">
      <c r="A1456" s="121">
        <v>1455</v>
      </c>
      <c r="B1456" s="17" t="s">
        <v>2122</v>
      </c>
      <c r="C1456" s="83"/>
      <c r="D1456" s="83"/>
      <c r="E1456" s="83"/>
      <c r="F1456" s="83"/>
      <c r="G1456" s="83"/>
      <c r="H1456" s="83"/>
    </row>
    <row r="1457" spans="1:8">
      <c r="A1457" s="121">
        <v>1456</v>
      </c>
      <c r="B1457" s="17" t="s">
        <v>2123</v>
      </c>
      <c r="C1457" s="83"/>
      <c r="D1457" s="83"/>
      <c r="E1457" s="83"/>
      <c r="F1457" s="83"/>
      <c r="G1457" s="83"/>
      <c r="H1457" s="83"/>
    </row>
    <row r="1458" spans="1:8">
      <c r="A1458" s="121">
        <v>1457</v>
      </c>
      <c r="B1458" s="17" t="s">
        <v>2124</v>
      </c>
      <c r="C1458" s="83"/>
      <c r="D1458" s="83"/>
      <c r="E1458" s="83"/>
      <c r="F1458" s="83"/>
      <c r="G1458" s="83"/>
      <c r="H1458" s="83"/>
    </row>
    <row r="1459" spans="1:8">
      <c r="A1459" s="121">
        <v>1458</v>
      </c>
      <c r="B1459" s="17" t="s">
        <v>2125</v>
      </c>
      <c r="C1459" s="83"/>
      <c r="D1459" s="83"/>
      <c r="E1459" s="83"/>
      <c r="F1459" s="83"/>
      <c r="G1459" s="83"/>
      <c r="H1459" s="83"/>
    </row>
    <row r="1460" spans="1:8">
      <c r="A1460" s="121">
        <v>1459</v>
      </c>
      <c r="B1460" s="17" t="s">
        <v>2126</v>
      </c>
      <c r="C1460" s="83"/>
      <c r="D1460" s="83"/>
      <c r="E1460" s="83"/>
      <c r="F1460" s="83"/>
      <c r="G1460" s="83"/>
      <c r="H1460" s="83"/>
    </row>
    <row r="1461" spans="1:8">
      <c r="A1461" s="121">
        <v>1460</v>
      </c>
      <c r="B1461" s="17" t="s">
        <v>2127</v>
      </c>
      <c r="C1461" s="83"/>
      <c r="D1461" s="83"/>
      <c r="E1461" s="83"/>
      <c r="F1461" s="83"/>
      <c r="G1461" s="83"/>
      <c r="H1461" s="83"/>
    </row>
    <row r="1462" spans="1:8">
      <c r="A1462" s="121">
        <v>1461</v>
      </c>
      <c r="B1462" s="17" t="s">
        <v>2128</v>
      </c>
      <c r="C1462" s="83"/>
      <c r="D1462" s="83"/>
      <c r="E1462" s="83"/>
      <c r="F1462" s="83"/>
      <c r="G1462" s="83"/>
      <c r="H1462" s="83"/>
    </row>
    <row r="1463" spans="1:8">
      <c r="A1463" s="121">
        <v>1462</v>
      </c>
      <c r="B1463" s="17" t="s">
        <v>2129</v>
      </c>
      <c r="C1463" s="83"/>
      <c r="D1463" s="83"/>
      <c r="E1463" s="83"/>
      <c r="F1463" s="83"/>
      <c r="G1463" s="83"/>
      <c r="H1463" s="83"/>
    </row>
    <row r="1464" spans="1:8">
      <c r="A1464" s="121">
        <v>1463</v>
      </c>
      <c r="B1464" s="17" t="s">
        <v>2130</v>
      </c>
      <c r="C1464" s="83"/>
      <c r="D1464" s="83"/>
      <c r="E1464" s="83"/>
      <c r="F1464" s="83"/>
      <c r="G1464" s="83"/>
      <c r="H1464" s="83"/>
    </row>
    <row r="1465" spans="1:8">
      <c r="A1465" s="121">
        <v>1464</v>
      </c>
      <c r="B1465" s="17" t="s">
        <v>2131</v>
      </c>
      <c r="C1465" s="83"/>
      <c r="D1465" s="83"/>
      <c r="E1465" s="83"/>
      <c r="F1465" s="83"/>
      <c r="G1465" s="83"/>
      <c r="H1465" s="83"/>
    </row>
    <row r="1466" spans="1:8">
      <c r="A1466" s="121">
        <v>1465</v>
      </c>
      <c r="B1466" s="17" t="s">
        <v>2132</v>
      </c>
      <c r="C1466" s="83"/>
      <c r="D1466" s="83"/>
      <c r="E1466" s="83"/>
      <c r="F1466" s="83"/>
      <c r="G1466" s="83"/>
      <c r="H1466" s="83"/>
    </row>
    <row r="1467" spans="1:8">
      <c r="A1467" s="121">
        <v>1466</v>
      </c>
      <c r="B1467" s="17" t="s">
        <v>2133</v>
      </c>
      <c r="C1467" s="83"/>
      <c r="D1467" s="83"/>
      <c r="E1467" s="83"/>
      <c r="F1467" s="83"/>
      <c r="G1467" s="83"/>
      <c r="H1467" s="83"/>
    </row>
    <row r="1468" spans="1:8">
      <c r="A1468" s="121">
        <v>1467</v>
      </c>
      <c r="B1468" s="17" t="s">
        <v>2134</v>
      </c>
      <c r="C1468" s="83"/>
      <c r="D1468" s="83"/>
      <c r="E1468" s="83"/>
      <c r="F1468" s="83"/>
      <c r="G1468" s="83"/>
      <c r="H1468" s="83"/>
    </row>
    <row r="1469" spans="1:8">
      <c r="A1469" s="121">
        <v>1468</v>
      </c>
      <c r="B1469" s="17" t="s">
        <v>2135</v>
      </c>
      <c r="C1469" s="83"/>
      <c r="D1469" s="83"/>
      <c r="E1469" s="83"/>
      <c r="F1469" s="83"/>
      <c r="G1469" s="83"/>
      <c r="H1469" s="83"/>
    </row>
    <row r="1470" spans="1:8">
      <c r="A1470" s="121">
        <v>1469</v>
      </c>
      <c r="B1470" s="17" t="s">
        <v>2136</v>
      </c>
      <c r="C1470" s="83"/>
      <c r="D1470" s="83"/>
      <c r="E1470" s="83"/>
      <c r="F1470" s="83"/>
      <c r="G1470" s="83"/>
      <c r="H1470" s="83"/>
    </row>
    <row r="1471" spans="1:8">
      <c r="A1471" s="121">
        <v>1470</v>
      </c>
      <c r="B1471" s="17" t="s">
        <v>2137</v>
      </c>
      <c r="C1471" s="83"/>
      <c r="D1471" s="83"/>
      <c r="E1471" s="83"/>
      <c r="F1471" s="83"/>
      <c r="G1471" s="83"/>
      <c r="H1471" s="83"/>
    </row>
    <row r="1472" spans="1:8">
      <c r="A1472" s="121">
        <v>1471</v>
      </c>
      <c r="B1472" s="17" t="s">
        <v>2138</v>
      </c>
      <c r="C1472" s="83"/>
      <c r="D1472" s="83"/>
      <c r="E1472" s="83"/>
      <c r="F1472" s="83"/>
      <c r="G1472" s="83"/>
      <c r="H1472" s="83"/>
    </row>
    <row r="1473" spans="1:8">
      <c r="A1473" s="121">
        <v>1472</v>
      </c>
      <c r="B1473" s="17" t="s">
        <v>2139</v>
      </c>
      <c r="C1473" s="83"/>
      <c r="D1473" s="83"/>
      <c r="E1473" s="83"/>
      <c r="F1473" s="83"/>
      <c r="G1473" s="83"/>
      <c r="H1473" s="83"/>
    </row>
    <row r="1474" spans="1:8">
      <c r="A1474" s="121">
        <v>1473</v>
      </c>
      <c r="B1474" s="17" t="s">
        <v>2140</v>
      </c>
      <c r="C1474" s="83"/>
      <c r="D1474" s="83"/>
      <c r="E1474" s="83"/>
      <c r="F1474" s="83"/>
      <c r="G1474" s="83"/>
      <c r="H1474" s="83"/>
    </row>
    <row r="1475" spans="1:8">
      <c r="A1475" s="121">
        <v>1474</v>
      </c>
      <c r="B1475" s="17" t="s">
        <v>2141</v>
      </c>
      <c r="C1475" s="83"/>
      <c r="D1475" s="83"/>
      <c r="E1475" s="83"/>
      <c r="F1475" s="83"/>
      <c r="G1475" s="83"/>
      <c r="H1475" s="83"/>
    </row>
    <row r="1476" spans="1:8">
      <c r="A1476" s="121">
        <v>1475</v>
      </c>
      <c r="B1476" s="17" t="s">
        <v>2142</v>
      </c>
      <c r="C1476" s="83"/>
      <c r="D1476" s="83"/>
      <c r="E1476" s="83"/>
      <c r="F1476" s="83"/>
      <c r="G1476" s="83"/>
      <c r="H1476" s="83"/>
    </row>
    <row r="1477" spans="1:8">
      <c r="A1477" s="121">
        <v>1476</v>
      </c>
      <c r="B1477" s="17" t="s">
        <v>2143</v>
      </c>
    </row>
    <row r="1478" spans="1:8">
      <c r="A1478" s="121">
        <v>1477</v>
      </c>
      <c r="B1478" s="17" t="s">
        <v>2144</v>
      </c>
    </row>
    <row r="1479" spans="1:8">
      <c r="A1479" s="121">
        <v>1478</v>
      </c>
      <c r="B1479" s="17" t="s">
        <v>2145</v>
      </c>
    </row>
    <row r="1480" spans="1:8">
      <c r="A1480" s="121">
        <v>1479</v>
      </c>
      <c r="B1480" s="17" t="s">
        <v>2146</v>
      </c>
    </row>
    <row r="1481" spans="1:8">
      <c r="A1481" s="121">
        <v>1480</v>
      </c>
      <c r="B1481" s="17" t="s">
        <v>2147</v>
      </c>
    </row>
    <row r="1482" spans="1:8">
      <c r="A1482" s="121">
        <v>1481</v>
      </c>
      <c r="B1482" s="17" t="s">
        <v>2150</v>
      </c>
    </row>
    <row r="1483" spans="1:8">
      <c r="A1483" s="121">
        <v>1482</v>
      </c>
      <c r="B1483" s="17" t="s">
        <v>2151</v>
      </c>
    </row>
    <row r="1484" spans="1:8">
      <c r="A1484" s="121">
        <v>1483</v>
      </c>
      <c r="B1484" s="17" t="s">
        <v>2152</v>
      </c>
    </row>
    <row r="1485" spans="1:8">
      <c r="A1485" s="121">
        <v>1484</v>
      </c>
      <c r="B1485" s="17" t="s">
        <v>2153</v>
      </c>
    </row>
    <row r="1486" spans="1:8">
      <c r="A1486" s="121">
        <v>1485</v>
      </c>
      <c r="B1486" s="17" t="s">
        <v>2154</v>
      </c>
    </row>
    <row r="1487" spans="1:8">
      <c r="A1487" s="121">
        <v>1486</v>
      </c>
      <c r="B1487" s="17" t="s">
        <v>2155</v>
      </c>
    </row>
    <row r="1488" spans="1:8">
      <c r="A1488" s="121">
        <v>1487</v>
      </c>
      <c r="B1488" s="17" t="s">
        <v>2156</v>
      </c>
    </row>
    <row r="1489" spans="1:2">
      <c r="A1489" s="121">
        <v>1488</v>
      </c>
      <c r="B1489" s="17" t="s">
        <v>2157</v>
      </c>
    </row>
    <row r="1490" spans="1:2">
      <c r="A1490" s="121">
        <v>1489</v>
      </c>
      <c r="B1490" s="17" t="s">
        <v>2158</v>
      </c>
    </row>
    <row r="1491" spans="1:2">
      <c r="A1491" s="121">
        <v>1490</v>
      </c>
      <c r="B1491" s="17" t="s">
        <v>2159</v>
      </c>
    </row>
    <row r="1492" spans="1:2">
      <c r="A1492" s="121">
        <v>1491</v>
      </c>
      <c r="B1492" s="17" t="s">
        <v>2160</v>
      </c>
    </row>
    <row r="1493" spans="1:2">
      <c r="A1493" s="121">
        <v>1492</v>
      </c>
      <c r="B1493" s="17" t="s">
        <v>2161</v>
      </c>
    </row>
    <row r="1494" spans="1:2">
      <c r="A1494" s="121">
        <v>1493</v>
      </c>
      <c r="B1494" s="17" t="s">
        <v>2162</v>
      </c>
    </row>
    <row r="1495" spans="1:2">
      <c r="A1495" s="121">
        <v>1494</v>
      </c>
      <c r="B1495" s="17" t="s">
        <v>2163</v>
      </c>
    </row>
    <row r="1496" spans="1:2">
      <c r="A1496" s="121">
        <v>1495</v>
      </c>
      <c r="B1496" s="17" t="s">
        <v>2164</v>
      </c>
    </row>
    <row r="1497" spans="1:2">
      <c r="A1497" s="121">
        <v>1496</v>
      </c>
      <c r="B1497" s="17" t="s">
        <v>2165</v>
      </c>
    </row>
    <row r="1498" spans="1:2">
      <c r="A1498" s="121">
        <v>1497</v>
      </c>
      <c r="B1498" s="17" t="s">
        <v>2166</v>
      </c>
    </row>
    <row r="1499" spans="1:2">
      <c r="A1499" s="121">
        <v>1498</v>
      </c>
      <c r="B1499" s="17" t="s">
        <v>2167</v>
      </c>
    </row>
    <row r="1500" spans="1:2">
      <c r="A1500" s="121">
        <v>1499</v>
      </c>
      <c r="B1500" s="17" t="s">
        <v>2168</v>
      </c>
    </row>
    <row r="1501" spans="1:2">
      <c r="A1501" s="121">
        <v>1500</v>
      </c>
      <c r="B1501" s="17" t="s">
        <v>2169</v>
      </c>
    </row>
    <row r="1502" spans="1:2">
      <c r="A1502" s="121">
        <v>1501</v>
      </c>
      <c r="B1502" s="17" t="s">
        <v>2170</v>
      </c>
    </row>
    <row r="1503" spans="1:2">
      <c r="A1503" s="121">
        <v>1502</v>
      </c>
      <c r="B1503" s="17" t="s">
        <v>2171</v>
      </c>
    </row>
    <row r="1504" spans="1:2">
      <c r="A1504" s="121">
        <v>1503</v>
      </c>
      <c r="B1504" s="17" t="s">
        <v>2172</v>
      </c>
    </row>
    <row r="1505" spans="1:7">
      <c r="A1505" s="121">
        <v>1504</v>
      </c>
      <c r="B1505" s="17" t="s">
        <v>2173</v>
      </c>
    </row>
    <row r="1506" spans="1:7">
      <c r="A1506" s="121">
        <v>1505</v>
      </c>
      <c r="B1506" s="17" t="s">
        <v>2174</v>
      </c>
      <c r="E1506" s="83"/>
    </row>
    <row r="1507" spans="1:7">
      <c r="A1507" s="121">
        <v>1506</v>
      </c>
      <c r="B1507" s="17" t="s">
        <v>2175</v>
      </c>
      <c r="E1507" s="83"/>
    </row>
    <row r="1508" spans="1:7">
      <c r="A1508" s="121">
        <v>1507</v>
      </c>
      <c r="B1508" s="17" t="s">
        <v>2176</v>
      </c>
      <c r="E1508" s="83"/>
    </row>
    <row r="1509" spans="1:7">
      <c r="A1509" s="121">
        <v>1508</v>
      </c>
      <c r="B1509" s="17" t="s">
        <v>2177</v>
      </c>
      <c r="E1509" s="83"/>
    </row>
    <row r="1510" spans="1:7">
      <c r="A1510" s="121">
        <v>1509</v>
      </c>
      <c r="B1510" s="17" t="s">
        <v>2178</v>
      </c>
      <c r="E1510" s="83"/>
    </row>
    <row r="1511" spans="1:7">
      <c r="A1511" s="121">
        <v>1510</v>
      </c>
      <c r="B1511" s="17" t="s">
        <v>2179</v>
      </c>
      <c r="E1511" s="83"/>
    </row>
    <row r="1512" spans="1:7">
      <c r="A1512" s="121">
        <v>1511</v>
      </c>
      <c r="B1512" s="17" t="s">
        <v>2180</v>
      </c>
      <c r="G1512" s="83"/>
    </row>
    <row r="1513" spans="1:7">
      <c r="A1513" s="121">
        <v>1512</v>
      </c>
      <c r="B1513" s="17" t="s">
        <v>2183</v>
      </c>
    </row>
    <row r="1514" spans="1:7">
      <c r="A1514" s="121">
        <v>1513</v>
      </c>
      <c r="B1514" s="17" t="s">
        <v>2186</v>
      </c>
    </row>
    <row r="1515" spans="1:7">
      <c r="A1515" s="121">
        <v>1514</v>
      </c>
      <c r="B1515" s="17" t="s">
        <v>2187</v>
      </c>
    </row>
    <row r="1516" spans="1:7">
      <c r="A1516" s="121">
        <v>1515</v>
      </c>
      <c r="B1516" s="17" t="s">
        <v>2188</v>
      </c>
    </row>
    <row r="1517" spans="1:7">
      <c r="A1517" s="121">
        <v>1516</v>
      </c>
      <c r="B1517" s="17" t="s">
        <v>2189</v>
      </c>
    </row>
    <row r="1518" spans="1:7">
      <c r="A1518" s="121">
        <v>1517</v>
      </c>
      <c r="B1518" s="17" t="s">
        <v>2190</v>
      </c>
    </row>
    <row r="1519" spans="1:7">
      <c r="A1519" s="121">
        <v>1518</v>
      </c>
      <c r="B1519" s="17" t="s">
        <v>2191</v>
      </c>
    </row>
    <row r="1520" spans="1:7">
      <c r="A1520" s="121">
        <v>1519</v>
      </c>
      <c r="B1520" s="17" t="s">
        <v>2192</v>
      </c>
    </row>
    <row r="1521" spans="1:8">
      <c r="A1521" s="121">
        <v>1520</v>
      </c>
      <c r="B1521" s="17" t="s">
        <v>2193</v>
      </c>
    </row>
    <row r="1522" spans="1:8">
      <c r="A1522" s="121">
        <v>1521</v>
      </c>
      <c r="B1522" s="17" t="s">
        <v>2195</v>
      </c>
    </row>
    <row r="1523" spans="1:8">
      <c r="A1523" s="121">
        <v>1522</v>
      </c>
      <c r="B1523" s="17" t="s">
        <v>2196</v>
      </c>
    </row>
    <row r="1524" spans="1:8">
      <c r="A1524" s="121">
        <v>1523</v>
      </c>
      <c r="B1524" s="17" t="s">
        <v>2197</v>
      </c>
    </row>
    <row r="1525" spans="1:8">
      <c r="A1525" s="121">
        <v>1524</v>
      </c>
      <c r="B1525" s="17" t="s">
        <v>2198</v>
      </c>
    </row>
    <row r="1526" spans="1:8">
      <c r="A1526" s="121">
        <v>1525</v>
      </c>
      <c r="B1526" s="17" t="s">
        <v>2199</v>
      </c>
    </row>
    <row r="1527" spans="1:8">
      <c r="A1527" s="121">
        <v>1526</v>
      </c>
      <c r="B1527" s="17" t="s">
        <v>2202</v>
      </c>
    </row>
    <row r="1528" spans="1:8">
      <c r="A1528" s="121">
        <v>1527</v>
      </c>
      <c r="B1528" s="17" t="s">
        <v>2203</v>
      </c>
    </row>
    <row r="1529" spans="1:8">
      <c r="A1529" s="121">
        <v>1528</v>
      </c>
      <c r="B1529" s="17" t="s">
        <v>2206</v>
      </c>
    </row>
    <row r="1530" spans="1:8">
      <c r="A1530" s="121">
        <v>1529</v>
      </c>
      <c r="B1530" s="17" t="s">
        <v>2207</v>
      </c>
    </row>
    <row r="1531" spans="1:8">
      <c r="A1531" s="121">
        <v>1530</v>
      </c>
      <c r="B1531" s="17" t="s">
        <v>2208</v>
      </c>
      <c r="H1531" s="53"/>
    </row>
    <row r="1532" spans="1:8">
      <c r="A1532" s="121">
        <v>1531</v>
      </c>
      <c r="B1532" s="17" t="s">
        <v>2209</v>
      </c>
    </row>
    <row r="1533" spans="1:8">
      <c r="A1533" s="121">
        <v>1532</v>
      </c>
      <c r="B1533" s="17" t="s">
        <v>2210</v>
      </c>
    </row>
    <row r="1534" spans="1:8">
      <c r="A1534" s="121">
        <v>1533</v>
      </c>
      <c r="B1534" s="17" t="s">
        <v>2211</v>
      </c>
    </row>
    <row r="1535" spans="1:8">
      <c r="A1535" s="121">
        <v>1534</v>
      </c>
      <c r="B1535" s="17" t="s">
        <v>2212</v>
      </c>
    </row>
    <row r="1536" spans="1:8">
      <c r="A1536" s="121">
        <v>1535</v>
      </c>
      <c r="B1536" s="17" t="s">
        <v>2213</v>
      </c>
    </row>
    <row r="1537" spans="1:8">
      <c r="A1537" s="121">
        <v>1536</v>
      </c>
      <c r="B1537" s="17" t="s">
        <v>2214</v>
      </c>
    </row>
    <row r="1538" spans="1:8">
      <c r="A1538" s="121">
        <v>1537</v>
      </c>
      <c r="B1538" s="17" t="s">
        <v>2215</v>
      </c>
    </row>
    <row r="1539" spans="1:8">
      <c r="A1539" s="121">
        <v>1538</v>
      </c>
      <c r="B1539" s="17" t="s">
        <v>2216</v>
      </c>
    </row>
    <row r="1540" spans="1:8">
      <c r="A1540" s="121">
        <v>1539</v>
      </c>
      <c r="B1540" s="17" t="s">
        <v>2217</v>
      </c>
    </row>
    <row r="1541" spans="1:8">
      <c r="A1541" s="121">
        <v>1540</v>
      </c>
      <c r="B1541" s="17" t="s">
        <v>2218</v>
      </c>
    </row>
    <row r="1542" spans="1:8">
      <c r="A1542" s="121">
        <v>1541</v>
      </c>
      <c r="B1542" s="17" t="s">
        <v>2219</v>
      </c>
    </row>
    <row r="1543" spans="1:8">
      <c r="A1543" s="121">
        <v>1542</v>
      </c>
      <c r="B1543" s="17" t="s">
        <v>2220</v>
      </c>
    </row>
    <row r="1544" spans="1:8">
      <c r="A1544" s="121">
        <v>1543</v>
      </c>
      <c r="B1544" s="17" t="s">
        <v>2221</v>
      </c>
    </row>
    <row r="1545" spans="1:8">
      <c r="A1545" s="121">
        <v>1544</v>
      </c>
      <c r="B1545" s="17" t="s">
        <v>2222</v>
      </c>
    </row>
    <row r="1546" spans="1:8">
      <c r="A1546" s="121">
        <v>1545</v>
      </c>
      <c r="B1546" s="17" t="s">
        <v>2223</v>
      </c>
    </row>
    <row r="1547" spans="1:8">
      <c r="A1547" s="121">
        <v>1546</v>
      </c>
      <c r="B1547" s="17" t="s">
        <v>2224</v>
      </c>
    </row>
    <row r="1548" spans="1:8">
      <c r="A1548" s="121">
        <v>1547</v>
      </c>
      <c r="B1548" s="17" t="s">
        <v>2225</v>
      </c>
      <c r="H1548" s="53"/>
    </row>
    <row r="1549" spans="1:8">
      <c r="A1549" s="121">
        <v>1548</v>
      </c>
      <c r="B1549" s="17" t="s">
        <v>2226</v>
      </c>
      <c r="H1549" s="53"/>
    </row>
    <row r="1550" spans="1:8">
      <c r="A1550" s="121">
        <v>1549</v>
      </c>
      <c r="B1550" s="17" t="s">
        <v>2227</v>
      </c>
      <c r="H1550" s="53"/>
    </row>
    <row r="1551" spans="1:8">
      <c r="A1551" s="121">
        <v>1550</v>
      </c>
      <c r="B1551" s="17" t="s">
        <v>2228</v>
      </c>
      <c r="H1551" s="53"/>
    </row>
    <row r="1552" spans="1:8">
      <c r="A1552" s="121">
        <v>1551</v>
      </c>
      <c r="B1552" s="17" t="s">
        <v>2229</v>
      </c>
      <c r="H1552" s="53"/>
    </row>
    <row r="1553" spans="1:8">
      <c r="A1553" s="121">
        <v>1552</v>
      </c>
      <c r="B1553" s="17" t="s">
        <v>2230</v>
      </c>
    </row>
    <row r="1554" spans="1:8">
      <c r="A1554" s="121">
        <v>1553</v>
      </c>
      <c r="B1554" s="17" t="s">
        <v>2231</v>
      </c>
      <c r="H1554" s="53"/>
    </row>
    <row r="1555" spans="1:8">
      <c r="A1555" s="121">
        <v>1554</v>
      </c>
      <c r="B1555" s="17" t="s">
        <v>2232</v>
      </c>
      <c r="H1555" s="53"/>
    </row>
    <row r="1556" spans="1:8">
      <c r="A1556" s="121">
        <v>1555</v>
      </c>
      <c r="B1556" s="17" t="s">
        <v>2233</v>
      </c>
      <c r="H1556" s="53"/>
    </row>
    <row r="1557" spans="1:8">
      <c r="A1557" s="121">
        <v>1556</v>
      </c>
      <c r="B1557" s="17" t="s">
        <v>2234</v>
      </c>
      <c r="H1557" s="53"/>
    </row>
    <row r="1558" spans="1:8">
      <c r="A1558" s="121">
        <v>1557</v>
      </c>
      <c r="B1558" s="17" t="s">
        <v>2235</v>
      </c>
      <c r="H1558" s="53"/>
    </row>
    <row r="1559" spans="1:8">
      <c r="A1559" s="121">
        <v>1558</v>
      </c>
      <c r="B1559" s="17" t="s">
        <v>2236</v>
      </c>
      <c r="H1559" s="53"/>
    </row>
    <row r="1560" spans="1:8">
      <c r="A1560" s="121">
        <v>1559</v>
      </c>
      <c r="B1560" s="17" t="s">
        <v>2237</v>
      </c>
      <c r="H1560" s="53"/>
    </row>
    <row r="1561" spans="1:8">
      <c r="A1561" s="121">
        <v>1560</v>
      </c>
      <c r="B1561" s="17" t="s">
        <v>2238</v>
      </c>
      <c r="H1561" s="53"/>
    </row>
    <row r="1562" spans="1:8">
      <c r="A1562" s="121">
        <v>1561</v>
      </c>
      <c r="B1562" s="17" t="s">
        <v>2239</v>
      </c>
    </row>
    <row r="1563" spans="1:8">
      <c r="A1563" s="121">
        <v>1562</v>
      </c>
      <c r="B1563" s="17" t="s">
        <v>2240</v>
      </c>
      <c r="G1563" s="83" t="s">
        <v>351</v>
      </c>
    </row>
    <row r="1564" spans="1:8">
      <c r="A1564" s="121">
        <v>1563</v>
      </c>
      <c r="B1564" s="17" t="s">
        <v>2241</v>
      </c>
      <c r="G1564" s="83" t="s">
        <v>2812</v>
      </c>
    </row>
    <row r="1565" spans="1:8">
      <c r="A1565" s="121">
        <v>1564</v>
      </c>
      <c r="B1565" s="17" t="s">
        <v>2242</v>
      </c>
      <c r="G1565" s="83" t="s">
        <v>2812</v>
      </c>
    </row>
    <row r="1566" spans="1:8">
      <c r="A1566" s="121">
        <v>1565</v>
      </c>
      <c r="B1566" s="17" t="s">
        <v>2243</v>
      </c>
      <c r="G1566" s="83" t="s">
        <v>292</v>
      </c>
    </row>
    <row r="1567" spans="1:8">
      <c r="A1567" s="121">
        <v>1566</v>
      </c>
      <c r="B1567" s="17" t="s">
        <v>2244</v>
      </c>
      <c r="G1567" s="83" t="s">
        <v>250</v>
      </c>
    </row>
    <row r="1568" spans="1:8">
      <c r="A1568" s="121">
        <v>1567</v>
      </c>
      <c r="B1568" s="17" t="s">
        <v>2245</v>
      </c>
      <c r="G1568" s="83" t="s">
        <v>268</v>
      </c>
    </row>
    <row r="1569" spans="1:2">
      <c r="A1569" s="121">
        <v>1568</v>
      </c>
      <c r="B1569" s="17" t="s">
        <v>2246</v>
      </c>
    </row>
    <row r="1570" spans="1:2">
      <c r="A1570" s="121">
        <v>1569</v>
      </c>
      <c r="B1570" s="17" t="s">
        <v>2247</v>
      </c>
    </row>
    <row r="1571" spans="1:2">
      <c r="A1571" s="121">
        <v>1570</v>
      </c>
      <c r="B1571" s="17" t="s">
        <v>2248</v>
      </c>
    </row>
    <row r="1572" spans="1:2">
      <c r="A1572" s="121">
        <v>1571</v>
      </c>
      <c r="B1572" s="17" t="s">
        <v>2249</v>
      </c>
    </row>
    <row r="1573" spans="1:2">
      <c r="A1573" s="121">
        <v>1572</v>
      </c>
      <c r="B1573" s="17" t="s">
        <v>2250</v>
      </c>
    </row>
    <row r="1574" spans="1:2">
      <c r="A1574" s="121">
        <v>1573</v>
      </c>
      <c r="B1574" s="17" t="s">
        <v>2251</v>
      </c>
    </row>
    <row r="1575" spans="1:2">
      <c r="A1575" s="121">
        <v>1574</v>
      </c>
      <c r="B1575" s="17" t="s">
        <v>2252</v>
      </c>
    </row>
    <row r="1576" spans="1:2">
      <c r="A1576" s="121">
        <v>1575</v>
      </c>
      <c r="B1576" s="17" t="s">
        <v>2253</v>
      </c>
    </row>
    <row r="1577" spans="1:2">
      <c r="A1577" s="121">
        <v>1576</v>
      </c>
      <c r="B1577" s="17" t="s">
        <v>2254</v>
      </c>
    </row>
    <row r="1578" spans="1:2">
      <c r="A1578" s="121">
        <v>1577</v>
      </c>
      <c r="B1578" s="17" t="s">
        <v>2255</v>
      </c>
    </row>
    <row r="1579" spans="1:2">
      <c r="A1579" s="121">
        <v>1578</v>
      </c>
      <c r="B1579" s="17" t="s">
        <v>2256</v>
      </c>
    </row>
    <row r="1580" spans="1:2">
      <c r="A1580" s="121">
        <v>1579</v>
      </c>
      <c r="B1580" s="17" t="s">
        <v>2257</v>
      </c>
    </row>
    <row r="1581" spans="1:2">
      <c r="A1581" s="121">
        <v>1580</v>
      </c>
      <c r="B1581" s="17" t="s">
        <v>2258</v>
      </c>
    </row>
    <row r="1582" spans="1:2">
      <c r="A1582" s="121">
        <v>1581</v>
      </c>
      <c r="B1582" s="17" t="s">
        <v>2259</v>
      </c>
    </row>
    <row r="1583" spans="1:2">
      <c r="A1583" s="121">
        <v>1582</v>
      </c>
      <c r="B1583" s="17" t="s">
        <v>2260</v>
      </c>
    </row>
    <row r="1584" spans="1:2">
      <c r="A1584" s="121">
        <v>1583</v>
      </c>
      <c r="B1584" s="17" t="s">
        <v>2261</v>
      </c>
    </row>
    <row r="1585" spans="1:2">
      <c r="A1585" s="121">
        <v>1584</v>
      </c>
      <c r="B1585" s="17" t="s">
        <v>2262</v>
      </c>
    </row>
    <row r="1586" spans="1:2">
      <c r="A1586" s="121">
        <v>1585</v>
      </c>
      <c r="B1586" s="17" t="s">
        <v>2263</v>
      </c>
    </row>
    <row r="1587" spans="1:2">
      <c r="A1587" s="121">
        <v>1586</v>
      </c>
      <c r="B1587" s="17" t="s">
        <v>2264</v>
      </c>
    </row>
    <row r="1588" spans="1:2">
      <c r="A1588" s="121">
        <v>1587</v>
      </c>
      <c r="B1588" s="17" t="s">
        <v>2265</v>
      </c>
    </row>
    <row r="1589" spans="1:2">
      <c r="A1589" s="121">
        <v>1588</v>
      </c>
      <c r="B1589" s="17" t="s">
        <v>2266</v>
      </c>
    </row>
    <row r="1590" spans="1:2">
      <c r="A1590" s="121">
        <v>1589</v>
      </c>
      <c r="B1590" s="17" t="s">
        <v>2267</v>
      </c>
    </row>
    <row r="1591" spans="1:2">
      <c r="A1591" s="121">
        <v>1590</v>
      </c>
      <c r="B1591" s="17" t="s">
        <v>2268</v>
      </c>
    </row>
    <row r="1592" spans="1:2">
      <c r="A1592" s="121">
        <v>1591</v>
      </c>
      <c r="B1592" s="17" t="s">
        <v>2269</v>
      </c>
    </row>
    <row r="1593" spans="1:2">
      <c r="A1593" s="121">
        <v>1592</v>
      </c>
      <c r="B1593" s="17" t="s">
        <v>2270</v>
      </c>
    </row>
    <row r="1594" spans="1:2">
      <c r="A1594" s="121">
        <v>1593</v>
      </c>
      <c r="B1594" s="17" t="s">
        <v>2271</v>
      </c>
    </row>
    <row r="1595" spans="1:2">
      <c r="A1595" s="121">
        <v>1594</v>
      </c>
      <c r="B1595" s="17" t="s">
        <v>2272</v>
      </c>
    </row>
    <row r="1596" spans="1:2">
      <c r="A1596" s="121">
        <v>1595</v>
      </c>
      <c r="B1596" s="17" t="s">
        <v>2273</v>
      </c>
    </row>
    <row r="1597" spans="1:2">
      <c r="A1597" s="121">
        <v>1596</v>
      </c>
      <c r="B1597" s="17" t="s">
        <v>2274</v>
      </c>
    </row>
    <row r="1598" spans="1:2">
      <c r="A1598" s="121">
        <v>1597</v>
      </c>
      <c r="B1598" s="17" t="s">
        <v>2275</v>
      </c>
    </row>
    <row r="1599" spans="1:2">
      <c r="A1599" s="121">
        <v>1598</v>
      </c>
      <c r="B1599" s="17" t="s">
        <v>2276</v>
      </c>
    </row>
    <row r="1600" spans="1:2">
      <c r="A1600" s="121">
        <v>1599</v>
      </c>
      <c r="B1600" s="17" t="s">
        <v>2277</v>
      </c>
    </row>
    <row r="1601" spans="1:2">
      <c r="A1601" s="121">
        <v>1600</v>
      </c>
      <c r="B1601" s="17" t="s">
        <v>2278</v>
      </c>
    </row>
    <row r="1602" spans="1:2">
      <c r="A1602" s="121">
        <v>1601</v>
      </c>
      <c r="B1602" s="17" t="s">
        <v>2279</v>
      </c>
    </row>
    <row r="1603" spans="1:2">
      <c r="A1603" s="121">
        <v>1602</v>
      </c>
      <c r="B1603" s="17" t="s">
        <v>2280</v>
      </c>
    </row>
    <row r="1604" spans="1:2">
      <c r="A1604" s="121">
        <v>1603</v>
      </c>
      <c r="B1604" s="17" t="s">
        <v>2281</v>
      </c>
    </row>
    <row r="1605" spans="1:2">
      <c r="A1605" s="121">
        <v>1604</v>
      </c>
      <c r="B1605" s="17" t="s">
        <v>2282</v>
      </c>
    </row>
    <row r="1606" spans="1:2">
      <c r="A1606" s="121">
        <v>1605</v>
      </c>
      <c r="B1606" s="17" t="s">
        <v>2283</v>
      </c>
    </row>
    <row r="1607" spans="1:2">
      <c r="A1607" s="121">
        <v>1606</v>
      </c>
      <c r="B1607" s="17" t="s">
        <v>2284</v>
      </c>
    </row>
    <row r="1608" spans="1:2">
      <c r="A1608" s="121">
        <v>1607</v>
      </c>
      <c r="B1608" s="17" t="s">
        <v>2285</v>
      </c>
    </row>
    <row r="1609" spans="1:2">
      <c r="A1609" s="121">
        <v>1608</v>
      </c>
      <c r="B1609" s="17" t="s">
        <v>2286</v>
      </c>
    </row>
    <row r="1610" spans="1:2">
      <c r="A1610" s="121">
        <v>1609</v>
      </c>
      <c r="B1610" s="17" t="s">
        <v>2287</v>
      </c>
    </row>
    <row r="1611" spans="1:2">
      <c r="A1611" s="121">
        <v>1610</v>
      </c>
      <c r="B1611" s="17" t="s">
        <v>2288</v>
      </c>
    </row>
    <row r="1612" spans="1:2">
      <c r="A1612" s="121">
        <v>1611</v>
      </c>
      <c r="B1612" s="17" t="s">
        <v>2289</v>
      </c>
    </row>
    <row r="1613" spans="1:2">
      <c r="A1613" s="121">
        <v>1612</v>
      </c>
      <c r="B1613" s="17" t="s">
        <v>2290</v>
      </c>
    </row>
    <row r="1614" spans="1:2">
      <c r="A1614" s="121">
        <v>1613</v>
      </c>
      <c r="B1614" s="17" t="s">
        <v>2291</v>
      </c>
    </row>
    <row r="1615" spans="1:2">
      <c r="A1615" s="121">
        <v>1614</v>
      </c>
      <c r="B1615" s="17" t="s">
        <v>2292</v>
      </c>
    </row>
    <row r="1616" spans="1:2">
      <c r="A1616" s="121">
        <v>1615</v>
      </c>
      <c r="B1616" s="17" t="s">
        <v>2293</v>
      </c>
    </row>
    <row r="1617" spans="1:2">
      <c r="A1617" s="121">
        <v>1616</v>
      </c>
      <c r="B1617" s="17" t="s">
        <v>2294</v>
      </c>
    </row>
    <row r="1618" spans="1:2">
      <c r="A1618" s="121">
        <v>1617</v>
      </c>
      <c r="B1618" s="17" t="s">
        <v>2295</v>
      </c>
    </row>
    <row r="1619" spans="1:2">
      <c r="A1619" s="121">
        <v>1618</v>
      </c>
      <c r="B1619" s="17" t="s">
        <v>2296</v>
      </c>
    </row>
    <row r="1620" spans="1:2">
      <c r="A1620" s="121">
        <v>1619</v>
      </c>
      <c r="B1620" s="17" t="s">
        <v>2297</v>
      </c>
    </row>
    <row r="1621" spans="1:2">
      <c r="A1621" s="121">
        <v>1620</v>
      </c>
      <c r="B1621" s="17" t="s">
        <v>2298</v>
      </c>
    </row>
    <row r="1622" spans="1:2">
      <c r="A1622" s="121">
        <v>1621</v>
      </c>
      <c r="B1622" s="17" t="s">
        <v>2299</v>
      </c>
    </row>
    <row r="1623" spans="1:2">
      <c r="A1623" s="121">
        <v>1622</v>
      </c>
      <c r="B1623" s="17" t="s">
        <v>2300</v>
      </c>
    </row>
    <row r="1624" spans="1:2">
      <c r="A1624" s="121">
        <v>1623</v>
      </c>
      <c r="B1624" s="17" t="s">
        <v>2301</v>
      </c>
    </row>
    <row r="1625" spans="1:2">
      <c r="A1625" s="121">
        <v>1624</v>
      </c>
      <c r="B1625" s="17" t="s">
        <v>2302</v>
      </c>
    </row>
    <row r="1626" spans="1:2">
      <c r="A1626" s="121">
        <v>1625</v>
      </c>
      <c r="B1626" s="17" t="s">
        <v>2303</v>
      </c>
    </row>
    <row r="1627" spans="1:2">
      <c r="A1627" s="121">
        <v>1626</v>
      </c>
      <c r="B1627" s="17" t="s">
        <v>2304</v>
      </c>
    </row>
    <row r="1628" spans="1:2">
      <c r="A1628" s="121">
        <v>1627</v>
      </c>
      <c r="B1628" s="17" t="s">
        <v>2305</v>
      </c>
    </row>
    <row r="1629" spans="1:2">
      <c r="A1629" s="121">
        <v>1628</v>
      </c>
      <c r="B1629" s="17" t="s">
        <v>2306</v>
      </c>
    </row>
    <row r="1630" spans="1:2">
      <c r="A1630" s="121">
        <v>1629</v>
      </c>
      <c r="B1630" s="17" t="s">
        <v>2307</v>
      </c>
    </row>
    <row r="1631" spans="1:2">
      <c r="A1631" s="121">
        <v>1630</v>
      </c>
      <c r="B1631" s="17" t="s">
        <v>2308</v>
      </c>
    </row>
    <row r="1632" spans="1:2">
      <c r="A1632" s="121">
        <v>1631</v>
      </c>
      <c r="B1632" s="17" t="s">
        <v>2309</v>
      </c>
    </row>
    <row r="1633" spans="1:2">
      <c r="A1633" s="121">
        <v>1632</v>
      </c>
      <c r="B1633" s="17" t="s">
        <v>2310</v>
      </c>
    </row>
    <row r="1634" spans="1:2">
      <c r="A1634" s="121">
        <v>1633</v>
      </c>
      <c r="B1634" s="17" t="s">
        <v>2311</v>
      </c>
    </row>
    <row r="1635" spans="1:2">
      <c r="A1635" s="121">
        <v>1634</v>
      </c>
      <c r="B1635" s="17" t="s">
        <v>2312</v>
      </c>
    </row>
    <row r="1636" spans="1:2">
      <c r="A1636" s="121">
        <v>1635</v>
      </c>
      <c r="B1636" s="17" t="s">
        <v>2313</v>
      </c>
    </row>
    <row r="1637" spans="1:2">
      <c r="A1637" s="121">
        <v>1636</v>
      </c>
      <c r="B1637" s="17" t="s">
        <v>2314</v>
      </c>
    </row>
    <row r="1638" spans="1:2">
      <c r="A1638" s="121">
        <v>1637</v>
      </c>
      <c r="B1638" s="17" t="s">
        <v>2315</v>
      </c>
    </row>
    <row r="1639" spans="1:2">
      <c r="A1639" s="121">
        <v>1638</v>
      </c>
      <c r="B1639" s="17" t="s">
        <v>2316</v>
      </c>
    </row>
    <row r="1640" spans="1:2">
      <c r="A1640" s="121">
        <v>1639</v>
      </c>
      <c r="B1640" s="17" t="s">
        <v>2317</v>
      </c>
    </row>
    <row r="1641" spans="1:2">
      <c r="A1641" s="121">
        <v>1640</v>
      </c>
      <c r="B1641" s="17" t="s">
        <v>2318</v>
      </c>
    </row>
    <row r="1642" spans="1:2">
      <c r="A1642" s="121">
        <v>1641</v>
      </c>
      <c r="B1642" s="17" t="s">
        <v>2319</v>
      </c>
    </row>
    <row r="1643" spans="1:2">
      <c r="A1643" s="121">
        <v>1642</v>
      </c>
      <c r="B1643" s="17" t="s">
        <v>2320</v>
      </c>
    </row>
    <row r="1644" spans="1:2">
      <c r="A1644" s="121">
        <v>1643</v>
      </c>
      <c r="B1644" s="17" t="s">
        <v>2321</v>
      </c>
    </row>
    <row r="1645" spans="1:2">
      <c r="A1645" s="121">
        <v>1644</v>
      </c>
      <c r="B1645" s="17" t="s">
        <v>2322</v>
      </c>
    </row>
    <row r="1646" spans="1:2">
      <c r="A1646" s="121">
        <v>1645</v>
      </c>
      <c r="B1646" s="17" t="s">
        <v>2323</v>
      </c>
    </row>
    <row r="1647" spans="1:2">
      <c r="A1647" s="121">
        <v>1646</v>
      </c>
      <c r="B1647" s="17" t="s">
        <v>2324</v>
      </c>
    </row>
    <row r="1648" spans="1:2">
      <c r="A1648" s="121">
        <v>1647</v>
      </c>
      <c r="B1648" s="17" t="s">
        <v>2325</v>
      </c>
    </row>
    <row r="1649" spans="1:2">
      <c r="A1649" s="121">
        <v>1648</v>
      </c>
      <c r="B1649" s="17" t="s">
        <v>2326</v>
      </c>
    </row>
    <row r="1650" spans="1:2">
      <c r="A1650" s="121">
        <v>1649</v>
      </c>
      <c r="B1650" s="17" t="s">
        <v>2327</v>
      </c>
    </row>
    <row r="1651" spans="1:2">
      <c r="A1651" s="121">
        <v>1650</v>
      </c>
      <c r="B1651" s="17" t="s">
        <v>2328</v>
      </c>
    </row>
    <row r="1652" spans="1:2">
      <c r="A1652" s="121">
        <v>1651</v>
      </c>
      <c r="B1652" s="17" t="s">
        <v>2329</v>
      </c>
    </row>
    <row r="1653" spans="1:2">
      <c r="A1653" s="121">
        <v>1652</v>
      </c>
      <c r="B1653" s="17" t="s">
        <v>2330</v>
      </c>
    </row>
    <row r="1654" spans="1:2">
      <c r="A1654" s="121">
        <v>1653</v>
      </c>
      <c r="B1654" s="17" t="s">
        <v>2331</v>
      </c>
    </row>
    <row r="1655" spans="1:2">
      <c r="A1655" s="121">
        <v>1654</v>
      </c>
      <c r="B1655" s="17" t="s">
        <v>2332</v>
      </c>
    </row>
    <row r="1656" spans="1:2">
      <c r="A1656" s="121">
        <v>1655</v>
      </c>
      <c r="B1656" s="17" t="s">
        <v>2333</v>
      </c>
    </row>
    <row r="1657" spans="1:2">
      <c r="A1657" s="121">
        <v>1656</v>
      </c>
      <c r="B1657" s="17" t="s">
        <v>2334</v>
      </c>
    </row>
    <row r="1658" spans="1:2">
      <c r="A1658" s="121">
        <v>1657</v>
      </c>
      <c r="B1658" s="17" t="s">
        <v>2335</v>
      </c>
    </row>
    <row r="1659" spans="1:2">
      <c r="A1659" s="121">
        <v>1658</v>
      </c>
      <c r="B1659" s="17" t="s">
        <v>2336</v>
      </c>
    </row>
    <row r="1660" spans="1:2">
      <c r="A1660" s="121">
        <v>1659</v>
      </c>
      <c r="B1660" s="17" t="s">
        <v>2337</v>
      </c>
    </row>
    <row r="1661" spans="1:2">
      <c r="A1661" s="121">
        <v>1660</v>
      </c>
      <c r="B1661" s="17" t="s">
        <v>2338</v>
      </c>
    </row>
    <row r="1662" spans="1:2">
      <c r="A1662" s="121">
        <v>1661</v>
      </c>
      <c r="B1662" s="17" t="s">
        <v>2339</v>
      </c>
    </row>
    <row r="1663" spans="1:2">
      <c r="A1663" s="121">
        <v>1662</v>
      </c>
      <c r="B1663" s="17" t="s">
        <v>2340</v>
      </c>
    </row>
    <row r="1664" spans="1:2">
      <c r="A1664" s="121">
        <v>1663</v>
      </c>
      <c r="B1664" s="17" t="s">
        <v>2341</v>
      </c>
    </row>
    <row r="1665" spans="1:2">
      <c r="A1665" s="121">
        <v>1664</v>
      </c>
      <c r="B1665" s="17" t="s">
        <v>2342</v>
      </c>
    </row>
    <row r="1666" spans="1:2">
      <c r="A1666" s="121">
        <v>1665</v>
      </c>
      <c r="B1666" s="17" t="s">
        <v>2343</v>
      </c>
    </row>
    <row r="1667" spans="1:2">
      <c r="A1667" s="121">
        <v>1666</v>
      </c>
      <c r="B1667" s="17" t="s">
        <v>2344</v>
      </c>
    </row>
    <row r="1668" spans="1:2">
      <c r="A1668" s="121">
        <v>1667</v>
      </c>
      <c r="B1668" s="17" t="s">
        <v>2345</v>
      </c>
    </row>
    <row r="1669" spans="1:2">
      <c r="A1669" s="121">
        <v>1668</v>
      </c>
      <c r="B1669" s="17" t="s">
        <v>2346</v>
      </c>
    </row>
    <row r="1670" spans="1:2">
      <c r="A1670" s="121">
        <v>1669</v>
      </c>
      <c r="B1670" s="17" t="s">
        <v>2347</v>
      </c>
    </row>
    <row r="1671" spans="1:2">
      <c r="A1671" s="121">
        <v>1670</v>
      </c>
      <c r="B1671" s="17" t="s">
        <v>2348</v>
      </c>
    </row>
    <row r="1672" spans="1:2">
      <c r="A1672" s="121">
        <v>1671</v>
      </c>
      <c r="B1672" s="17" t="s">
        <v>2349</v>
      </c>
    </row>
    <row r="1673" spans="1:2">
      <c r="A1673" s="121">
        <v>1672</v>
      </c>
      <c r="B1673" s="17" t="s">
        <v>2350</v>
      </c>
    </row>
    <row r="1674" spans="1:2">
      <c r="A1674" s="121">
        <v>1673</v>
      </c>
      <c r="B1674" s="17" t="s">
        <v>2351</v>
      </c>
    </row>
    <row r="1675" spans="1:2">
      <c r="A1675" s="121">
        <v>1674</v>
      </c>
      <c r="B1675" s="17" t="s">
        <v>2352</v>
      </c>
    </row>
    <row r="1676" spans="1:2">
      <c r="A1676" s="121">
        <v>1675</v>
      </c>
      <c r="B1676" s="17" t="s">
        <v>2353</v>
      </c>
    </row>
    <row r="1677" spans="1:2">
      <c r="A1677" s="121">
        <v>1676</v>
      </c>
      <c r="B1677" s="17" t="s">
        <v>2354</v>
      </c>
    </row>
    <row r="1678" spans="1:2">
      <c r="A1678" s="121">
        <v>1677</v>
      </c>
      <c r="B1678" s="17" t="s">
        <v>2355</v>
      </c>
    </row>
    <row r="1679" spans="1:2">
      <c r="A1679" s="121">
        <v>1678</v>
      </c>
      <c r="B1679" s="17" t="s">
        <v>2356</v>
      </c>
    </row>
    <row r="1680" spans="1:2">
      <c r="A1680" s="121">
        <v>1679</v>
      </c>
      <c r="B1680" s="17" t="s">
        <v>2357</v>
      </c>
    </row>
    <row r="1681" spans="1:2">
      <c r="A1681" s="121">
        <v>1680</v>
      </c>
      <c r="B1681" s="17" t="s">
        <v>2358</v>
      </c>
    </row>
    <row r="1682" spans="1:2">
      <c r="A1682" s="121">
        <v>1681</v>
      </c>
      <c r="B1682" s="17" t="s">
        <v>2359</v>
      </c>
    </row>
    <row r="1683" spans="1:2">
      <c r="A1683" s="121">
        <v>1682</v>
      </c>
      <c r="B1683" s="17" t="s">
        <v>2360</v>
      </c>
    </row>
    <row r="1684" spans="1:2">
      <c r="A1684" s="121">
        <v>1683</v>
      </c>
      <c r="B1684" s="17" t="s">
        <v>2361</v>
      </c>
    </row>
    <row r="1685" spans="1:2">
      <c r="A1685" s="121">
        <v>1684</v>
      </c>
      <c r="B1685" s="17" t="s">
        <v>2362</v>
      </c>
    </row>
    <row r="1686" spans="1:2">
      <c r="A1686" s="121">
        <v>1685</v>
      </c>
      <c r="B1686" s="17" t="s">
        <v>2363</v>
      </c>
    </row>
    <row r="1687" spans="1:2">
      <c r="A1687" s="121">
        <v>1686</v>
      </c>
      <c r="B1687" s="17" t="s">
        <v>2364</v>
      </c>
    </row>
    <row r="1688" spans="1:2">
      <c r="A1688" s="121">
        <v>1687</v>
      </c>
      <c r="B1688" s="17" t="s">
        <v>2365</v>
      </c>
    </row>
    <row r="1689" spans="1:2">
      <c r="A1689" s="121">
        <v>1688</v>
      </c>
      <c r="B1689" s="17" t="s">
        <v>2366</v>
      </c>
    </row>
    <row r="1690" spans="1:2">
      <c r="A1690" s="121">
        <v>1689</v>
      </c>
      <c r="B1690" s="17" t="s">
        <v>2367</v>
      </c>
    </row>
    <row r="1691" spans="1:2">
      <c r="A1691" s="121">
        <v>1690</v>
      </c>
      <c r="B1691" s="17" t="s">
        <v>2368</v>
      </c>
    </row>
    <row r="1692" spans="1:2">
      <c r="A1692" s="121">
        <v>1691</v>
      </c>
      <c r="B1692" s="17" t="s">
        <v>2369</v>
      </c>
    </row>
    <row r="1693" spans="1:2">
      <c r="A1693" s="121">
        <v>1692</v>
      </c>
      <c r="B1693" s="17" t="s">
        <v>2370</v>
      </c>
    </row>
    <row r="1694" spans="1:2">
      <c r="A1694" s="121">
        <v>1693</v>
      </c>
      <c r="B1694" s="17" t="s">
        <v>2371</v>
      </c>
    </row>
    <row r="1695" spans="1:2">
      <c r="A1695" s="121">
        <v>1694</v>
      </c>
      <c r="B1695" s="17" t="s">
        <v>2372</v>
      </c>
    </row>
    <row r="1696" spans="1:2">
      <c r="A1696" s="121">
        <v>1695</v>
      </c>
      <c r="B1696" s="17" t="s">
        <v>2373</v>
      </c>
    </row>
    <row r="1697" spans="1:2">
      <c r="A1697" s="121">
        <v>1696</v>
      </c>
      <c r="B1697" s="17" t="s">
        <v>2374</v>
      </c>
    </row>
    <row r="1698" spans="1:2">
      <c r="A1698" s="121">
        <v>1697</v>
      </c>
      <c r="B1698" s="17" t="s">
        <v>2375</v>
      </c>
    </row>
    <row r="1699" spans="1:2">
      <c r="A1699" s="121">
        <v>1698</v>
      </c>
      <c r="B1699" s="17" t="s">
        <v>2376</v>
      </c>
    </row>
    <row r="1700" spans="1:2">
      <c r="A1700" s="121">
        <v>1699</v>
      </c>
      <c r="B1700" s="17" t="s">
        <v>2377</v>
      </c>
    </row>
    <row r="1701" spans="1:2">
      <c r="A1701" s="121">
        <v>1700</v>
      </c>
      <c r="B1701" s="17" t="s">
        <v>2378</v>
      </c>
    </row>
    <row r="1702" spans="1:2">
      <c r="A1702" s="121">
        <v>1701</v>
      </c>
      <c r="B1702" s="17" t="s">
        <v>2379</v>
      </c>
    </row>
    <row r="1703" spans="1:2">
      <c r="A1703" s="121">
        <v>1702</v>
      </c>
      <c r="B1703" s="17" t="s">
        <v>2380</v>
      </c>
    </row>
    <row r="1704" spans="1:2">
      <c r="A1704" s="121">
        <v>1703</v>
      </c>
      <c r="B1704" s="17" t="s">
        <v>2381</v>
      </c>
    </row>
    <row r="1705" spans="1:2">
      <c r="A1705" s="121">
        <v>1704</v>
      </c>
      <c r="B1705" s="17" t="s">
        <v>2382</v>
      </c>
    </row>
    <row r="1706" spans="1:2">
      <c r="A1706" s="121">
        <v>1705</v>
      </c>
      <c r="B1706" s="17" t="s">
        <v>2383</v>
      </c>
    </row>
    <row r="1707" spans="1:2">
      <c r="A1707" s="121">
        <v>1706</v>
      </c>
      <c r="B1707" s="17" t="s">
        <v>2384</v>
      </c>
    </row>
    <row r="1708" spans="1:2">
      <c r="A1708" s="121">
        <v>1707</v>
      </c>
      <c r="B1708" s="17" t="s">
        <v>2385</v>
      </c>
    </row>
    <row r="1709" spans="1:2">
      <c r="A1709" s="121">
        <v>1708</v>
      </c>
      <c r="B1709" s="17" t="s">
        <v>2386</v>
      </c>
    </row>
    <row r="1710" spans="1:2">
      <c r="A1710" s="121">
        <v>1709</v>
      </c>
      <c r="B1710" s="17" t="s">
        <v>2387</v>
      </c>
    </row>
    <row r="1711" spans="1:2">
      <c r="A1711" s="121">
        <v>1710</v>
      </c>
      <c r="B1711" s="17" t="s">
        <v>2388</v>
      </c>
    </row>
    <row r="1712" spans="1:2">
      <c r="A1712" s="121">
        <v>1711</v>
      </c>
      <c r="B1712" s="17" t="s">
        <v>2389</v>
      </c>
    </row>
    <row r="1713" spans="1:2">
      <c r="A1713" s="121">
        <v>1712</v>
      </c>
      <c r="B1713" s="17" t="s">
        <v>2390</v>
      </c>
    </row>
    <row r="1714" spans="1:2">
      <c r="A1714" s="121">
        <v>1713</v>
      </c>
      <c r="B1714" s="17" t="s">
        <v>2391</v>
      </c>
    </row>
    <row r="1715" spans="1:2">
      <c r="A1715" s="121">
        <v>1714</v>
      </c>
      <c r="B1715" s="17" t="s">
        <v>2392</v>
      </c>
    </row>
    <row r="1716" spans="1:2">
      <c r="A1716" s="121">
        <v>1715</v>
      </c>
      <c r="B1716" s="17" t="s">
        <v>2393</v>
      </c>
    </row>
    <row r="1717" spans="1:2">
      <c r="A1717" s="121">
        <v>1716</v>
      </c>
      <c r="B1717" s="17" t="s">
        <v>2394</v>
      </c>
    </row>
    <row r="1718" spans="1:2">
      <c r="A1718" s="121">
        <v>1717</v>
      </c>
      <c r="B1718" s="17" t="s">
        <v>2395</v>
      </c>
    </row>
    <row r="1719" spans="1:2">
      <c r="A1719" s="121">
        <v>1718</v>
      </c>
      <c r="B1719" s="17" t="s">
        <v>2396</v>
      </c>
    </row>
    <row r="1720" spans="1:2">
      <c r="A1720" s="121">
        <v>1719</v>
      </c>
      <c r="B1720" s="17" t="s">
        <v>2397</v>
      </c>
    </row>
    <row r="1721" spans="1:2">
      <c r="A1721" s="121">
        <v>1720</v>
      </c>
      <c r="B1721" s="17" t="s">
        <v>2398</v>
      </c>
    </row>
    <row r="1722" spans="1:2">
      <c r="A1722" s="121">
        <v>1721</v>
      </c>
      <c r="B1722" s="17" t="s">
        <v>2399</v>
      </c>
    </row>
    <row r="1723" spans="1:2">
      <c r="A1723" s="121">
        <v>1722</v>
      </c>
      <c r="B1723" s="17" t="s">
        <v>2400</v>
      </c>
    </row>
    <row r="1724" spans="1:2">
      <c r="A1724" s="121">
        <v>1723</v>
      </c>
      <c r="B1724" s="17" t="s">
        <v>2401</v>
      </c>
    </row>
    <row r="1725" spans="1:2">
      <c r="A1725" s="121">
        <v>1724</v>
      </c>
      <c r="B1725" s="17" t="s">
        <v>2402</v>
      </c>
    </row>
    <row r="1726" spans="1:2">
      <c r="A1726" s="121">
        <v>1725</v>
      </c>
      <c r="B1726" s="17" t="s">
        <v>2403</v>
      </c>
    </row>
    <row r="1727" spans="1:2">
      <c r="A1727" s="121">
        <v>1726</v>
      </c>
      <c r="B1727" s="17" t="s">
        <v>2404</v>
      </c>
    </row>
    <row r="1728" spans="1:2">
      <c r="A1728" s="121">
        <v>1727</v>
      </c>
      <c r="B1728" s="17" t="s">
        <v>2405</v>
      </c>
    </row>
    <row r="1729" spans="1:2">
      <c r="A1729" s="121">
        <v>1728</v>
      </c>
      <c r="B1729" s="17" t="s">
        <v>2406</v>
      </c>
    </row>
    <row r="1730" spans="1:2">
      <c r="A1730" s="121">
        <v>1729</v>
      </c>
      <c r="B1730" s="17" t="s">
        <v>2407</v>
      </c>
    </row>
    <row r="1731" spans="1:2">
      <c r="A1731" s="121">
        <v>1730</v>
      </c>
      <c r="B1731" s="17" t="s">
        <v>2408</v>
      </c>
    </row>
    <row r="1732" spans="1:2">
      <c r="A1732" s="121">
        <v>1731</v>
      </c>
      <c r="B1732" s="17" t="s">
        <v>2409</v>
      </c>
    </row>
    <row r="1733" spans="1:2">
      <c r="A1733" s="121">
        <v>1732</v>
      </c>
      <c r="B1733" s="17" t="s">
        <v>2410</v>
      </c>
    </row>
    <row r="1734" spans="1:2">
      <c r="A1734" s="121">
        <v>1733</v>
      </c>
      <c r="B1734" s="17" t="s">
        <v>2411</v>
      </c>
    </row>
    <row r="1735" spans="1:2">
      <c r="A1735" s="121">
        <v>1734</v>
      </c>
      <c r="B1735" s="17" t="s">
        <v>2412</v>
      </c>
    </row>
    <row r="1736" spans="1:2">
      <c r="A1736" s="121">
        <v>1735</v>
      </c>
      <c r="B1736" s="17" t="s">
        <v>2413</v>
      </c>
    </row>
    <row r="1737" spans="1:2">
      <c r="A1737" s="121">
        <v>1736</v>
      </c>
      <c r="B1737" s="17" t="s">
        <v>2414</v>
      </c>
    </row>
    <row r="1738" spans="1:2">
      <c r="A1738" s="121">
        <v>1737</v>
      </c>
      <c r="B1738" s="17" t="s">
        <v>2415</v>
      </c>
    </row>
    <row r="1739" spans="1:2">
      <c r="A1739" s="121">
        <v>1738</v>
      </c>
      <c r="B1739" s="17" t="s">
        <v>2416</v>
      </c>
    </row>
    <row r="1740" spans="1:2">
      <c r="A1740" s="121">
        <v>1739</v>
      </c>
      <c r="B1740" s="17" t="s">
        <v>2417</v>
      </c>
    </row>
    <row r="1741" spans="1:2">
      <c r="A1741" s="121">
        <v>1740</v>
      </c>
      <c r="B1741" s="17" t="s">
        <v>2418</v>
      </c>
    </row>
    <row r="1742" spans="1:2">
      <c r="A1742" s="121">
        <v>1741</v>
      </c>
      <c r="B1742" s="17" t="s">
        <v>2419</v>
      </c>
    </row>
    <row r="1743" spans="1:2">
      <c r="A1743" s="121">
        <v>1742</v>
      </c>
      <c r="B1743" s="17" t="s">
        <v>2420</v>
      </c>
    </row>
    <row r="1744" spans="1:2">
      <c r="A1744" s="121">
        <v>1743</v>
      </c>
      <c r="B1744" s="17" t="s">
        <v>2421</v>
      </c>
    </row>
    <row r="1745" spans="1:2">
      <c r="A1745" s="121">
        <v>1744</v>
      </c>
      <c r="B1745" s="17" t="s">
        <v>2422</v>
      </c>
    </row>
    <row r="1746" spans="1:2">
      <c r="A1746" s="121">
        <v>1745</v>
      </c>
      <c r="B1746" s="17" t="s">
        <v>2423</v>
      </c>
    </row>
    <row r="1747" spans="1:2">
      <c r="A1747" s="121">
        <v>1746</v>
      </c>
      <c r="B1747" s="17" t="s">
        <v>2424</v>
      </c>
    </row>
    <row r="1748" spans="1:2">
      <c r="A1748" s="121">
        <v>1747</v>
      </c>
      <c r="B1748" s="17" t="s">
        <v>2425</v>
      </c>
    </row>
    <row r="1749" spans="1:2">
      <c r="A1749" s="121">
        <v>1748</v>
      </c>
      <c r="B1749" s="17" t="s">
        <v>2426</v>
      </c>
    </row>
    <row r="1750" spans="1:2">
      <c r="A1750" s="121">
        <v>1749</v>
      </c>
      <c r="B1750" s="17" t="s">
        <v>2427</v>
      </c>
    </row>
    <row r="1751" spans="1:2">
      <c r="A1751" s="121">
        <v>1750</v>
      </c>
      <c r="B1751" s="17" t="s">
        <v>2428</v>
      </c>
    </row>
    <row r="1752" spans="1:2">
      <c r="A1752" s="121">
        <v>1751</v>
      </c>
      <c r="B1752" s="17" t="s">
        <v>2429</v>
      </c>
    </row>
    <row r="1753" spans="1:2">
      <c r="A1753" s="121">
        <v>1752</v>
      </c>
      <c r="B1753" s="17" t="s">
        <v>2430</v>
      </c>
    </row>
    <row r="1754" spans="1:2">
      <c r="A1754" s="121">
        <v>1753</v>
      </c>
      <c r="B1754" s="17" t="s">
        <v>2431</v>
      </c>
    </row>
    <row r="1755" spans="1:2">
      <c r="A1755" s="121">
        <v>1754</v>
      </c>
      <c r="B1755" s="17" t="s">
        <v>2432</v>
      </c>
    </row>
    <row r="1756" spans="1:2">
      <c r="A1756" s="121">
        <v>1755</v>
      </c>
      <c r="B1756" s="17" t="s">
        <v>2433</v>
      </c>
    </row>
    <row r="1757" spans="1:2">
      <c r="A1757" s="121">
        <v>1756</v>
      </c>
      <c r="B1757" s="17" t="s">
        <v>2434</v>
      </c>
    </row>
    <row r="1758" spans="1:2">
      <c r="A1758" s="121">
        <v>1757</v>
      </c>
      <c r="B1758" s="17" t="s">
        <v>2435</v>
      </c>
    </row>
    <row r="1759" spans="1:2">
      <c r="A1759" s="121">
        <v>1758</v>
      </c>
      <c r="B1759" s="17" t="s">
        <v>2436</v>
      </c>
    </row>
    <row r="1760" spans="1:2">
      <c r="A1760" s="121">
        <v>1759</v>
      </c>
      <c r="B1760" s="17" t="s">
        <v>2437</v>
      </c>
    </row>
    <row r="1761" spans="1:2">
      <c r="A1761" s="121">
        <v>1760</v>
      </c>
      <c r="B1761" s="17" t="s">
        <v>2438</v>
      </c>
    </row>
    <row r="1762" spans="1:2">
      <c r="A1762" s="121">
        <v>1761</v>
      </c>
      <c r="B1762" s="17" t="s">
        <v>2439</v>
      </c>
    </row>
    <row r="1763" spans="1:2">
      <c r="A1763" s="121">
        <v>1762</v>
      </c>
      <c r="B1763" s="17" t="s">
        <v>2440</v>
      </c>
    </row>
    <row r="1764" spans="1:2">
      <c r="A1764" s="121">
        <v>1763</v>
      </c>
      <c r="B1764" s="17" t="s">
        <v>2441</v>
      </c>
    </row>
    <row r="1765" spans="1:2">
      <c r="A1765" s="121">
        <v>1764</v>
      </c>
      <c r="B1765" s="17" t="s">
        <v>2442</v>
      </c>
    </row>
    <row r="1766" spans="1:2">
      <c r="A1766" s="121">
        <v>1765</v>
      </c>
      <c r="B1766" s="17" t="s">
        <v>2443</v>
      </c>
    </row>
    <row r="1767" spans="1:2">
      <c r="A1767" s="121">
        <v>1766</v>
      </c>
      <c r="B1767" s="17" t="s">
        <v>2444</v>
      </c>
    </row>
    <row r="1768" spans="1:2">
      <c r="A1768" s="121">
        <v>1767</v>
      </c>
      <c r="B1768" s="17" t="s">
        <v>2445</v>
      </c>
    </row>
    <row r="1769" spans="1:2">
      <c r="A1769" s="121">
        <v>1768</v>
      </c>
      <c r="B1769" s="17" t="s">
        <v>2446</v>
      </c>
    </row>
    <row r="1770" spans="1:2">
      <c r="A1770" s="121">
        <v>1769</v>
      </c>
      <c r="B1770" s="17" t="s">
        <v>2447</v>
      </c>
    </row>
    <row r="1771" spans="1:2">
      <c r="A1771" s="121">
        <v>1770</v>
      </c>
      <c r="B1771" s="17" t="s">
        <v>2448</v>
      </c>
    </row>
    <row r="1772" spans="1:2">
      <c r="A1772" s="121">
        <v>1771</v>
      </c>
      <c r="B1772" s="17" t="s">
        <v>2449</v>
      </c>
    </row>
    <row r="1773" spans="1:2">
      <c r="A1773" s="121">
        <v>1772</v>
      </c>
      <c r="B1773" s="17" t="s">
        <v>2450</v>
      </c>
    </row>
    <row r="1774" spans="1:2">
      <c r="A1774" s="121">
        <v>1773</v>
      </c>
      <c r="B1774" s="17" t="s">
        <v>2451</v>
      </c>
    </row>
    <row r="1775" spans="1:2">
      <c r="A1775" s="121">
        <v>1774</v>
      </c>
      <c r="B1775" s="17" t="s">
        <v>2452</v>
      </c>
    </row>
    <row r="1776" spans="1:2">
      <c r="A1776" s="121">
        <v>1775</v>
      </c>
      <c r="B1776" s="17" t="s">
        <v>2453</v>
      </c>
    </row>
    <row r="1777" spans="1:2">
      <c r="A1777" s="121">
        <v>1776</v>
      </c>
      <c r="B1777" s="17" t="s">
        <v>2454</v>
      </c>
    </row>
    <row r="1778" spans="1:2">
      <c r="A1778" s="121">
        <v>1777</v>
      </c>
      <c r="B1778" s="17" t="s">
        <v>2455</v>
      </c>
    </row>
    <row r="1779" spans="1:2">
      <c r="A1779" s="121">
        <v>1778</v>
      </c>
      <c r="B1779" s="17" t="s">
        <v>2456</v>
      </c>
    </row>
    <row r="1780" spans="1:2">
      <c r="A1780" s="121">
        <v>1779</v>
      </c>
      <c r="B1780" s="17" t="s">
        <v>2457</v>
      </c>
    </row>
    <row r="1781" spans="1:2">
      <c r="A1781" s="121">
        <v>1780</v>
      </c>
      <c r="B1781" s="17" t="s">
        <v>2458</v>
      </c>
    </row>
    <row r="1782" spans="1:2">
      <c r="A1782" s="121">
        <v>1781</v>
      </c>
      <c r="B1782" s="17" t="s">
        <v>2459</v>
      </c>
    </row>
    <row r="1783" spans="1:2">
      <c r="A1783" s="121">
        <v>1782</v>
      </c>
      <c r="B1783" s="17" t="s">
        <v>2460</v>
      </c>
    </row>
    <row r="1784" spans="1:2">
      <c r="A1784" s="121">
        <v>1783</v>
      </c>
      <c r="B1784" s="17" t="s">
        <v>2461</v>
      </c>
    </row>
    <row r="1785" spans="1:2">
      <c r="A1785" s="121">
        <v>1784</v>
      </c>
      <c r="B1785" s="17" t="s">
        <v>2462</v>
      </c>
    </row>
    <row r="1786" spans="1:2">
      <c r="A1786" s="121">
        <v>1785</v>
      </c>
      <c r="B1786" s="17" t="s">
        <v>2463</v>
      </c>
    </row>
    <row r="1787" spans="1:2">
      <c r="A1787" s="121">
        <v>1786</v>
      </c>
      <c r="B1787" s="17" t="s">
        <v>2464</v>
      </c>
    </row>
    <row r="1788" spans="1:2">
      <c r="A1788" s="121">
        <v>1787</v>
      </c>
      <c r="B1788" s="17" t="s">
        <v>2465</v>
      </c>
    </row>
    <row r="1789" spans="1:2">
      <c r="A1789" s="121">
        <v>1788</v>
      </c>
      <c r="B1789" s="17" t="s">
        <v>2466</v>
      </c>
    </row>
    <row r="1790" spans="1:2">
      <c r="A1790" s="121">
        <v>1789</v>
      </c>
      <c r="B1790" s="17" t="s">
        <v>2467</v>
      </c>
    </row>
    <row r="1791" spans="1:2">
      <c r="A1791" s="121">
        <v>1790</v>
      </c>
      <c r="B1791" s="17" t="s">
        <v>2468</v>
      </c>
    </row>
    <row r="1792" spans="1:2">
      <c r="A1792" s="121">
        <v>1791</v>
      </c>
      <c r="B1792" s="17" t="s">
        <v>2469</v>
      </c>
    </row>
    <row r="1793" spans="1:2">
      <c r="A1793" s="121">
        <v>1792</v>
      </c>
      <c r="B1793" s="17" t="s">
        <v>2470</v>
      </c>
    </row>
    <row r="1794" spans="1:2">
      <c r="A1794" s="121">
        <v>1793</v>
      </c>
      <c r="B1794" s="17" t="s">
        <v>2471</v>
      </c>
    </row>
    <row r="1795" spans="1:2">
      <c r="A1795" s="121">
        <v>1794</v>
      </c>
      <c r="B1795" s="17" t="s">
        <v>2472</v>
      </c>
    </row>
    <row r="1796" spans="1:2">
      <c r="A1796" s="121">
        <v>1795</v>
      </c>
      <c r="B1796" s="17" t="s">
        <v>2473</v>
      </c>
    </row>
    <row r="1797" spans="1:2">
      <c r="A1797" s="121">
        <v>1796</v>
      </c>
      <c r="B1797" s="17" t="s">
        <v>2474</v>
      </c>
    </row>
    <row r="1798" spans="1:2">
      <c r="A1798" s="121">
        <v>1797</v>
      </c>
      <c r="B1798" s="17" t="s">
        <v>2475</v>
      </c>
    </row>
    <row r="1799" spans="1:2">
      <c r="A1799" s="121">
        <v>1798</v>
      </c>
      <c r="B1799" s="17" t="s">
        <v>2476</v>
      </c>
    </row>
    <row r="1800" spans="1:2">
      <c r="A1800" s="121">
        <v>1799</v>
      </c>
      <c r="B1800" s="17" t="s">
        <v>2477</v>
      </c>
    </row>
    <row r="1801" spans="1:2">
      <c r="A1801" s="121">
        <v>1800</v>
      </c>
      <c r="B1801" s="17" t="s">
        <v>2478</v>
      </c>
    </row>
    <row r="1802" spans="1:2">
      <c r="A1802" s="121">
        <v>1801</v>
      </c>
      <c r="B1802" s="17" t="s">
        <v>2479</v>
      </c>
    </row>
    <row r="1803" spans="1:2">
      <c r="A1803" s="121">
        <v>1802</v>
      </c>
      <c r="B1803" s="17" t="s">
        <v>2480</v>
      </c>
    </row>
    <row r="1804" spans="1:2">
      <c r="A1804" s="121">
        <v>1803</v>
      </c>
      <c r="B1804" s="17" t="s">
        <v>2481</v>
      </c>
    </row>
    <row r="1805" spans="1:2">
      <c r="A1805" s="121">
        <v>1804</v>
      </c>
      <c r="B1805" s="17" t="s">
        <v>2482</v>
      </c>
    </row>
    <row r="1806" spans="1:2">
      <c r="A1806" s="121">
        <v>1805</v>
      </c>
      <c r="B1806" s="17" t="s">
        <v>2483</v>
      </c>
    </row>
    <row r="1807" spans="1:2">
      <c r="A1807" s="121">
        <v>1806</v>
      </c>
      <c r="B1807" s="17" t="s">
        <v>2484</v>
      </c>
    </row>
    <row r="1808" spans="1:2">
      <c r="A1808" s="121">
        <v>1807</v>
      </c>
      <c r="B1808" s="17" t="s">
        <v>2485</v>
      </c>
    </row>
    <row r="1809" spans="1:2">
      <c r="A1809" s="121">
        <v>1808</v>
      </c>
      <c r="B1809" s="17" t="s">
        <v>2486</v>
      </c>
    </row>
    <row r="1810" spans="1:2">
      <c r="A1810" s="121">
        <v>1809</v>
      </c>
      <c r="B1810" s="17" t="s">
        <v>2487</v>
      </c>
    </row>
    <row r="1811" spans="1:2">
      <c r="A1811" s="121">
        <v>1810</v>
      </c>
      <c r="B1811" s="17" t="s">
        <v>2488</v>
      </c>
    </row>
    <row r="1812" spans="1:2">
      <c r="A1812" s="121">
        <v>1811</v>
      </c>
      <c r="B1812" s="17" t="s">
        <v>2489</v>
      </c>
    </row>
    <row r="1813" spans="1:2">
      <c r="A1813" s="121">
        <v>1812</v>
      </c>
      <c r="B1813" s="17" t="s">
        <v>2490</v>
      </c>
    </row>
    <row r="1814" spans="1:2">
      <c r="A1814" s="121">
        <v>1813</v>
      </c>
      <c r="B1814" s="17" t="s">
        <v>2491</v>
      </c>
    </row>
    <row r="1815" spans="1:2">
      <c r="A1815" s="121">
        <v>1814</v>
      </c>
      <c r="B1815" s="17" t="s">
        <v>2492</v>
      </c>
    </row>
    <row r="1816" spans="1:2">
      <c r="A1816" s="121">
        <v>1815</v>
      </c>
      <c r="B1816" s="17" t="s">
        <v>2493</v>
      </c>
    </row>
    <row r="1817" spans="1:2">
      <c r="A1817" s="121">
        <v>1816</v>
      </c>
      <c r="B1817" s="17" t="s">
        <v>2494</v>
      </c>
    </row>
    <row r="1818" spans="1:2">
      <c r="A1818" s="121">
        <v>1817</v>
      </c>
      <c r="B1818" s="17" t="s">
        <v>2495</v>
      </c>
    </row>
    <row r="1819" spans="1:2">
      <c r="A1819" s="121">
        <v>1818</v>
      </c>
      <c r="B1819" s="17" t="s">
        <v>2496</v>
      </c>
    </row>
    <row r="1820" spans="1:2">
      <c r="A1820" s="121">
        <v>1819</v>
      </c>
      <c r="B1820" s="17" t="s">
        <v>2497</v>
      </c>
    </row>
    <row r="1821" spans="1:2">
      <c r="A1821" s="121">
        <v>1820</v>
      </c>
      <c r="B1821" s="17" t="s">
        <v>2498</v>
      </c>
    </row>
    <row r="1822" spans="1:2">
      <c r="A1822" s="121">
        <v>1821</v>
      </c>
      <c r="B1822" s="17" t="s">
        <v>2499</v>
      </c>
    </row>
    <row r="1823" spans="1:2">
      <c r="A1823" s="121">
        <v>1822</v>
      </c>
      <c r="B1823" s="17" t="s">
        <v>2500</v>
      </c>
    </row>
    <row r="1824" spans="1:2">
      <c r="A1824" s="121">
        <v>1823</v>
      </c>
      <c r="B1824" s="17" t="s">
        <v>2501</v>
      </c>
    </row>
    <row r="1825" spans="1:2">
      <c r="A1825" s="121">
        <v>1824</v>
      </c>
      <c r="B1825" s="17" t="s">
        <v>2502</v>
      </c>
    </row>
    <row r="1826" spans="1:2">
      <c r="A1826" s="121">
        <v>1825</v>
      </c>
      <c r="B1826" s="17" t="s">
        <v>2503</v>
      </c>
    </row>
    <row r="1827" spans="1:2">
      <c r="A1827" s="121">
        <v>1826</v>
      </c>
      <c r="B1827" s="17" t="s">
        <v>2504</v>
      </c>
    </row>
    <row r="1828" spans="1:2">
      <c r="A1828" s="121">
        <v>1827</v>
      </c>
      <c r="B1828" s="17" t="s">
        <v>2505</v>
      </c>
    </row>
    <row r="1829" spans="1:2">
      <c r="A1829" s="121">
        <v>1828</v>
      </c>
      <c r="B1829" s="17" t="s">
        <v>2506</v>
      </c>
    </row>
    <row r="1830" spans="1:2">
      <c r="A1830" s="121">
        <v>1829</v>
      </c>
      <c r="B1830" s="17" t="s">
        <v>2507</v>
      </c>
    </row>
    <row r="1831" spans="1:2">
      <c r="A1831" s="121">
        <v>1830</v>
      </c>
      <c r="B1831" s="17" t="s">
        <v>2508</v>
      </c>
    </row>
    <row r="1832" spans="1:2">
      <c r="A1832" s="121">
        <v>1831</v>
      </c>
      <c r="B1832" s="17" t="s">
        <v>2509</v>
      </c>
    </row>
    <row r="1833" spans="1:2">
      <c r="A1833" s="121">
        <v>1832</v>
      </c>
      <c r="B1833" s="17" t="s">
        <v>2510</v>
      </c>
    </row>
    <row r="1834" spans="1:2">
      <c r="A1834" s="121">
        <v>1833</v>
      </c>
      <c r="B1834" s="17" t="s">
        <v>2511</v>
      </c>
    </row>
    <row r="1835" spans="1:2">
      <c r="A1835" s="121">
        <v>1834</v>
      </c>
      <c r="B1835" s="17" t="s">
        <v>2512</v>
      </c>
    </row>
    <row r="1836" spans="1:2">
      <c r="A1836" s="121">
        <v>1835</v>
      </c>
      <c r="B1836" s="17" t="s">
        <v>2513</v>
      </c>
    </row>
    <row r="1837" spans="1:2">
      <c r="A1837" s="121">
        <v>1836</v>
      </c>
      <c r="B1837" s="17" t="s">
        <v>2514</v>
      </c>
    </row>
    <row r="1838" spans="1:2">
      <c r="A1838" s="121">
        <v>1837</v>
      </c>
      <c r="B1838" s="17" t="s">
        <v>2515</v>
      </c>
    </row>
    <row r="1839" spans="1:2">
      <c r="A1839" s="121">
        <v>1838</v>
      </c>
      <c r="B1839" s="17" t="s">
        <v>2516</v>
      </c>
    </row>
    <row r="1840" spans="1:2">
      <c r="A1840" s="121">
        <v>1839</v>
      </c>
      <c r="B1840" s="17" t="s">
        <v>2517</v>
      </c>
    </row>
    <row r="1841" spans="1:2">
      <c r="A1841" s="121">
        <v>1840</v>
      </c>
      <c r="B1841" s="17" t="s">
        <v>2518</v>
      </c>
    </row>
    <row r="1842" spans="1:2">
      <c r="A1842" s="121">
        <v>1841</v>
      </c>
      <c r="B1842" s="17" t="s">
        <v>2519</v>
      </c>
    </row>
    <row r="1843" spans="1:2">
      <c r="A1843" s="121">
        <v>1842</v>
      </c>
      <c r="B1843" s="17" t="s">
        <v>2520</v>
      </c>
    </row>
    <row r="1844" spans="1:2">
      <c r="A1844" s="121">
        <v>1843</v>
      </c>
      <c r="B1844" s="17" t="s">
        <v>2521</v>
      </c>
    </row>
    <row r="1845" spans="1:2">
      <c r="A1845" s="121">
        <v>1844</v>
      </c>
      <c r="B1845" s="17" t="s">
        <v>2522</v>
      </c>
    </row>
    <row r="1846" spans="1:2">
      <c r="A1846" s="121">
        <v>1845</v>
      </c>
      <c r="B1846" s="17" t="s">
        <v>2523</v>
      </c>
    </row>
    <row r="1847" spans="1:2">
      <c r="A1847" s="121">
        <v>1846</v>
      </c>
      <c r="B1847" s="17" t="s">
        <v>2524</v>
      </c>
    </row>
    <row r="1848" spans="1:2">
      <c r="A1848" s="121">
        <v>1847</v>
      </c>
      <c r="B1848" s="17" t="s">
        <v>2525</v>
      </c>
    </row>
    <row r="1849" spans="1:2">
      <c r="A1849" s="121">
        <v>1848</v>
      </c>
      <c r="B1849" s="17" t="s">
        <v>2526</v>
      </c>
    </row>
    <row r="1850" spans="1:2">
      <c r="A1850" s="121">
        <v>1849</v>
      </c>
      <c r="B1850" s="17" t="s">
        <v>2527</v>
      </c>
    </row>
    <row r="1851" spans="1:2">
      <c r="A1851" s="121">
        <v>1850</v>
      </c>
      <c r="B1851" s="17" t="s">
        <v>2528</v>
      </c>
    </row>
    <row r="1852" spans="1:2">
      <c r="A1852" s="121">
        <v>1851</v>
      </c>
      <c r="B1852" s="17" t="s">
        <v>2529</v>
      </c>
    </row>
    <row r="1853" spans="1:2">
      <c r="A1853" s="121">
        <v>1852</v>
      </c>
      <c r="B1853" s="17" t="s">
        <v>2530</v>
      </c>
    </row>
    <row r="1854" spans="1:2">
      <c r="A1854" s="121">
        <v>1853</v>
      </c>
      <c r="B1854" s="17" t="s">
        <v>2531</v>
      </c>
    </row>
    <row r="1855" spans="1:2">
      <c r="A1855" s="121">
        <v>1854</v>
      </c>
      <c r="B1855" s="17" t="s">
        <v>2532</v>
      </c>
    </row>
    <row r="1856" spans="1:2">
      <c r="A1856" s="121">
        <v>1855</v>
      </c>
      <c r="B1856" s="17" t="s">
        <v>2533</v>
      </c>
    </row>
    <row r="1857" spans="1:2">
      <c r="A1857" s="121">
        <v>1856</v>
      </c>
      <c r="B1857" s="17" t="s">
        <v>2534</v>
      </c>
    </row>
    <row r="1858" spans="1:2">
      <c r="A1858" s="121">
        <v>1857</v>
      </c>
      <c r="B1858" s="17" t="s">
        <v>2535</v>
      </c>
    </row>
    <row r="1859" spans="1:2">
      <c r="A1859" s="121">
        <v>1858</v>
      </c>
      <c r="B1859" s="17" t="s">
        <v>2536</v>
      </c>
    </row>
    <row r="1860" spans="1:2">
      <c r="A1860" s="121">
        <v>1859</v>
      </c>
      <c r="B1860" s="17" t="s">
        <v>2537</v>
      </c>
    </row>
    <row r="1861" spans="1:2">
      <c r="A1861" s="121">
        <v>1860</v>
      </c>
      <c r="B1861" s="17" t="s">
        <v>2538</v>
      </c>
    </row>
    <row r="1862" spans="1:2">
      <c r="A1862" s="121">
        <v>1861</v>
      </c>
      <c r="B1862" s="17" t="s">
        <v>2539</v>
      </c>
    </row>
    <row r="1863" spans="1:2">
      <c r="A1863" s="121">
        <v>1862</v>
      </c>
      <c r="B1863" s="17" t="s">
        <v>2540</v>
      </c>
    </row>
    <row r="1864" spans="1:2">
      <c r="A1864" s="121">
        <v>1863</v>
      </c>
      <c r="B1864" s="17" t="s">
        <v>2541</v>
      </c>
    </row>
    <row r="1865" spans="1:2">
      <c r="A1865" s="121">
        <v>1864</v>
      </c>
      <c r="B1865" s="17" t="s">
        <v>2542</v>
      </c>
    </row>
    <row r="1866" spans="1:2">
      <c r="A1866" s="121">
        <v>1865</v>
      </c>
      <c r="B1866" s="17" t="s">
        <v>2543</v>
      </c>
    </row>
    <row r="1867" spans="1:2">
      <c r="A1867" s="121">
        <v>1866</v>
      </c>
      <c r="B1867" s="17" t="s">
        <v>2544</v>
      </c>
    </row>
    <row r="1868" spans="1:2">
      <c r="A1868" s="121">
        <v>1867</v>
      </c>
      <c r="B1868" s="17" t="s">
        <v>2545</v>
      </c>
    </row>
    <row r="1869" spans="1:2">
      <c r="A1869" s="121">
        <v>1868</v>
      </c>
      <c r="B1869" s="17" t="s">
        <v>2546</v>
      </c>
    </row>
    <row r="1870" spans="1:2">
      <c r="A1870" s="121">
        <v>1869</v>
      </c>
      <c r="B1870" s="17" t="s">
        <v>2547</v>
      </c>
    </row>
    <row r="1871" spans="1:2">
      <c r="A1871" s="121">
        <v>1870</v>
      </c>
      <c r="B1871" s="17" t="s">
        <v>2548</v>
      </c>
    </row>
    <row r="1872" spans="1:2">
      <c r="A1872" s="121">
        <v>1871</v>
      </c>
      <c r="B1872" s="17" t="s">
        <v>2549</v>
      </c>
    </row>
    <row r="1873" spans="1:2">
      <c r="A1873" s="121">
        <v>1872</v>
      </c>
      <c r="B1873" s="17" t="s">
        <v>2550</v>
      </c>
    </row>
    <row r="1874" spans="1:2">
      <c r="A1874" s="121">
        <v>1873</v>
      </c>
      <c r="B1874" s="17" t="s">
        <v>2551</v>
      </c>
    </row>
    <row r="1875" spans="1:2">
      <c r="A1875" s="121">
        <v>1874</v>
      </c>
      <c r="B1875" s="17" t="s">
        <v>2552</v>
      </c>
    </row>
    <row r="1876" spans="1:2">
      <c r="A1876" s="121">
        <v>1875</v>
      </c>
      <c r="B1876" s="17" t="s">
        <v>2553</v>
      </c>
    </row>
    <row r="1877" spans="1:2">
      <c r="A1877" s="121">
        <v>1876</v>
      </c>
      <c r="B1877" s="17" t="s">
        <v>2554</v>
      </c>
    </row>
    <row r="1878" spans="1:2">
      <c r="A1878" s="121">
        <v>1877</v>
      </c>
      <c r="B1878" s="17" t="s">
        <v>2555</v>
      </c>
    </row>
    <row r="1879" spans="1:2">
      <c r="A1879" s="121">
        <v>1878</v>
      </c>
      <c r="B1879" s="17" t="s">
        <v>2556</v>
      </c>
    </row>
    <row r="1880" spans="1:2">
      <c r="A1880" s="121">
        <v>1879</v>
      </c>
      <c r="B1880" s="17" t="s">
        <v>2557</v>
      </c>
    </row>
    <row r="1881" spans="1:2">
      <c r="A1881" s="121">
        <v>1880</v>
      </c>
      <c r="B1881" s="17" t="s">
        <v>2558</v>
      </c>
    </row>
    <row r="1882" spans="1:2">
      <c r="A1882" s="121">
        <v>1881</v>
      </c>
      <c r="B1882" s="17" t="s">
        <v>2559</v>
      </c>
    </row>
    <row r="1883" spans="1:2">
      <c r="A1883" s="121">
        <v>1882</v>
      </c>
      <c r="B1883" s="17" t="s">
        <v>2560</v>
      </c>
    </row>
    <row r="1884" spans="1:2">
      <c r="A1884" s="121">
        <v>1883</v>
      </c>
      <c r="B1884" s="17" t="s">
        <v>2561</v>
      </c>
    </row>
    <row r="1885" spans="1:2">
      <c r="A1885" s="121">
        <v>1884</v>
      </c>
      <c r="B1885" s="17" t="s">
        <v>2562</v>
      </c>
    </row>
    <row r="1886" spans="1:2">
      <c r="A1886" s="121">
        <v>1885</v>
      </c>
      <c r="B1886" s="17" t="s">
        <v>2563</v>
      </c>
    </row>
    <row r="1887" spans="1:2">
      <c r="A1887" s="121">
        <v>1886</v>
      </c>
      <c r="B1887" s="17" t="s">
        <v>2564</v>
      </c>
    </row>
    <row r="1888" spans="1:2">
      <c r="A1888" s="121">
        <v>1887</v>
      </c>
      <c r="B1888" s="17" t="s">
        <v>2565</v>
      </c>
    </row>
    <row r="1889" spans="1:2">
      <c r="A1889" s="121">
        <v>1888</v>
      </c>
      <c r="B1889" s="17" t="s">
        <v>2566</v>
      </c>
    </row>
    <row r="1890" spans="1:2">
      <c r="A1890" s="121">
        <v>1889</v>
      </c>
      <c r="B1890" s="17" t="s">
        <v>2567</v>
      </c>
    </row>
    <row r="1891" spans="1:2">
      <c r="A1891" s="121">
        <v>1890</v>
      </c>
      <c r="B1891" s="17" t="s">
        <v>2568</v>
      </c>
    </row>
    <row r="1892" spans="1:2">
      <c r="A1892" s="121">
        <v>1891</v>
      </c>
      <c r="B1892" s="17" t="s">
        <v>2569</v>
      </c>
    </row>
    <row r="1893" spans="1:2">
      <c r="A1893" s="121">
        <v>1892</v>
      </c>
      <c r="B1893" s="17" t="s">
        <v>2570</v>
      </c>
    </row>
    <row r="1894" spans="1:2">
      <c r="A1894" s="121">
        <v>1893</v>
      </c>
      <c r="B1894" s="17" t="s">
        <v>2571</v>
      </c>
    </row>
    <row r="1895" spans="1:2">
      <c r="A1895" s="121">
        <v>1894</v>
      </c>
      <c r="B1895" s="17" t="s">
        <v>2572</v>
      </c>
    </row>
    <row r="1896" spans="1:2">
      <c r="A1896" s="121">
        <v>1895</v>
      </c>
      <c r="B1896" s="17" t="s">
        <v>2573</v>
      </c>
    </row>
    <row r="1897" spans="1:2">
      <c r="A1897" s="121">
        <v>1896</v>
      </c>
      <c r="B1897" s="17" t="s">
        <v>2574</v>
      </c>
    </row>
    <row r="1898" spans="1:2">
      <c r="A1898" s="121">
        <v>1897</v>
      </c>
      <c r="B1898" s="17" t="s">
        <v>2575</v>
      </c>
    </row>
    <row r="1899" spans="1:2">
      <c r="A1899" s="121">
        <v>1898</v>
      </c>
      <c r="B1899" s="17" t="s">
        <v>2576</v>
      </c>
    </row>
    <row r="1900" spans="1:2">
      <c r="A1900" s="121">
        <v>1899</v>
      </c>
      <c r="B1900" s="17" t="s">
        <v>2577</v>
      </c>
    </row>
    <row r="1901" spans="1:2">
      <c r="A1901" s="121">
        <v>1900</v>
      </c>
      <c r="B1901" s="17" t="s">
        <v>2578</v>
      </c>
    </row>
    <row r="1902" spans="1:2">
      <c r="A1902" s="121">
        <v>1901</v>
      </c>
      <c r="B1902" s="17" t="s">
        <v>2579</v>
      </c>
    </row>
    <row r="1903" spans="1:2">
      <c r="A1903" s="121">
        <v>1902</v>
      </c>
      <c r="B1903" s="17" t="s">
        <v>2580</v>
      </c>
    </row>
    <row r="1904" spans="1:2">
      <c r="A1904" s="121">
        <v>1903</v>
      </c>
      <c r="B1904" s="17" t="s">
        <v>2581</v>
      </c>
    </row>
    <row r="1905" spans="1:2">
      <c r="A1905" s="121">
        <v>1904</v>
      </c>
      <c r="B1905" s="17" t="s">
        <v>2582</v>
      </c>
    </row>
    <row r="1906" spans="1:2">
      <c r="A1906" s="121">
        <v>1905</v>
      </c>
      <c r="B1906" s="17" t="s">
        <v>2583</v>
      </c>
    </row>
    <row r="1907" spans="1:2">
      <c r="A1907" s="121">
        <v>1906</v>
      </c>
      <c r="B1907" s="17" t="s">
        <v>2584</v>
      </c>
    </row>
    <row r="1908" spans="1:2">
      <c r="A1908" s="121">
        <v>1907</v>
      </c>
      <c r="B1908" s="17" t="s">
        <v>2585</v>
      </c>
    </row>
    <row r="1909" spans="1:2">
      <c r="A1909" s="121">
        <v>1908</v>
      </c>
      <c r="B1909" s="17" t="s">
        <v>2586</v>
      </c>
    </row>
    <row r="1910" spans="1:2">
      <c r="A1910" s="121">
        <v>1909</v>
      </c>
      <c r="B1910" s="17" t="s">
        <v>2587</v>
      </c>
    </row>
    <row r="1911" spans="1:2">
      <c r="A1911" s="121">
        <v>1910</v>
      </c>
      <c r="B1911" s="17" t="s">
        <v>2588</v>
      </c>
    </row>
    <row r="1912" spans="1:2">
      <c r="A1912" s="121">
        <v>1911</v>
      </c>
      <c r="B1912" s="17" t="s">
        <v>2589</v>
      </c>
    </row>
    <row r="1913" spans="1:2">
      <c r="A1913" s="121">
        <v>1912</v>
      </c>
      <c r="B1913" s="17" t="s">
        <v>2590</v>
      </c>
    </row>
    <row r="1914" spans="1:2">
      <c r="A1914" s="121">
        <v>1913</v>
      </c>
      <c r="B1914" s="17" t="s">
        <v>2591</v>
      </c>
    </row>
    <row r="1915" spans="1:2">
      <c r="A1915" s="121">
        <v>1914</v>
      </c>
      <c r="B1915" s="17" t="s">
        <v>2592</v>
      </c>
    </row>
    <row r="1916" spans="1:2">
      <c r="A1916" s="121">
        <v>1915</v>
      </c>
      <c r="B1916" s="17" t="s">
        <v>2593</v>
      </c>
    </row>
    <row r="1917" spans="1:2">
      <c r="A1917" s="121">
        <v>1916</v>
      </c>
      <c r="B1917" s="17" t="s">
        <v>2594</v>
      </c>
    </row>
    <row r="1918" spans="1:2">
      <c r="A1918" s="121">
        <v>1917</v>
      </c>
      <c r="B1918" s="17" t="s">
        <v>2595</v>
      </c>
    </row>
    <row r="1919" spans="1:2">
      <c r="A1919" s="121">
        <v>1918</v>
      </c>
      <c r="B1919" s="17" t="s">
        <v>2596</v>
      </c>
    </row>
    <row r="1920" spans="1:2">
      <c r="A1920" s="121">
        <v>1919</v>
      </c>
      <c r="B1920" s="17" t="s">
        <v>2597</v>
      </c>
    </row>
    <row r="1921" spans="1:2">
      <c r="A1921" s="121">
        <v>1920</v>
      </c>
      <c r="B1921" s="17" t="s">
        <v>2598</v>
      </c>
    </row>
    <row r="1922" spans="1:2">
      <c r="A1922" s="121">
        <v>1921</v>
      </c>
      <c r="B1922" s="17" t="s">
        <v>2599</v>
      </c>
    </row>
    <row r="1923" spans="1:2">
      <c r="A1923" s="121">
        <v>1922</v>
      </c>
      <c r="B1923" s="17" t="s">
        <v>2600</v>
      </c>
    </row>
    <row r="1924" spans="1:2">
      <c r="A1924" s="121">
        <v>1923</v>
      </c>
      <c r="B1924" s="17" t="s">
        <v>2601</v>
      </c>
    </row>
    <row r="1925" spans="1:2">
      <c r="A1925" s="121">
        <v>1924</v>
      </c>
      <c r="B1925" s="17" t="s">
        <v>2602</v>
      </c>
    </row>
    <row r="1926" spans="1:2">
      <c r="A1926" s="121">
        <v>1925</v>
      </c>
      <c r="B1926" s="17" t="s">
        <v>2603</v>
      </c>
    </row>
    <row r="1927" spans="1:2">
      <c r="A1927" s="121">
        <v>1926</v>
      </c>
      <c r="B1927" s="17" t="s">
        <v>2604</v>
      </c>
    </row>
    <row r="1928" spans="1:2">
      <c r="A1928" s="121">
        <v>1927</v>
      </c>
      <c r="B1928" s="17" t="s">
        <v>2605</v>
      </c>
    </row>
    <row r="1929" spans="1:2">
      <c r="A1929" s="121">
        <v>1928</v>
      </c>
      <c r="B1929" s="17" t="s">
        <v>2606</v>
      </c>
    </row>
    <row r="1930" spans="1:2">
      <c r="A1930" s="121">
        <v>1929</v>
      </c>
      <c r="B1930" s="17" t="s">
        <v>2607</v>
      </c>
    </row>
    <row r="1931" spans="1:2">
      <c r="A1931" s="121">
        <v>1930</v>
      </c>
      <c r="B1931" s="17" t="s">
        <v>2608</v>
      </c>
    </row>
    <row r="1932" spans="1:2">
      <c r="A1932" s="121">
        <v>1931</v>
      </c>
      <c r="B1932" s="17" t="s">
        <v>2609</v>
      </c>
    </row>
    <row r="1933" spans="1:2">
      <c r="A1933" s="121">
        <v>1932</v>
      </c>
      <c r="B1933" s="17" t="s">
        <v>2610</v>
      </c>
    </row>
    <row r="1934" spans="1:2">
      <c r="A1934" s="121">
        <v>1933</v>
      </c>
      <c r="B1934" s="17" t="s">
        <v>2611</v>
      </c>
    </row>
    <row r="1935" spans="1:2">
      <c r="A1935" s="121">
        <v>1934</v>
      </c>
      <c r="B1935" s="17" t="s">
        <v>2612</v>
      </c>
    </row>
    <row r="1936" spans="1:2">
      <c r="A1936" s="121">
        <v>1935</v>
      </c>
      <c r="B1936" s="17" t="s">
        <v>2613</v>
      </c>
    </row>
    <row r="1937" spans="1:2">
      <c r="A1937" s="121">
        <v>1936</v>
      </c>
      <c r="B1937" s="17" t="s">
        <v>2614</v>
      </c>
    </row>
    <row r="1938" spans="1:2">
      <c r="A1938" s="121">
        <v>1937</v>
      </c>
      <c r="B1938" s="17" t="s">
        <v>2615</v>
      </c>
    </row>
    <row r="1939" spans="1:2">
      <c r="A1939" s="121">
        <v>1938</v>
      </c>
      <c r="B1939" s="17" t="s">
        <v>2616</v>
      </c>
    </row>
    <row r="1940" spans="1:2">
      <c r="A1940" s="121">
        <v>1939</v>
      </c>
      <c r="B1940" s="17" t="s">
        <v>2617</v>
      </c>
    </row>
    <row r="1941" spans="1:2">
      <c r="A1941" s="121">
        <v>1940</v>
      </c>
      <c r="B1941" s="17" t="s">
        <v>2618</v>
      </c>
    </row>
    <row r="1942" spans="1:2">
      <c r="A1942" s="121">
        <v>1941</v>
      </c>
      <c r="B1942" s="17" t="s">
        <v>2619</v>
      </c>
    </row>
    <row r="1943" spans="1:2">
      <c r="A1943" s="121">
        <v>1942</v>
      </c>
      <c r="B1943" s="17" t="s">
        <v>2620</v>
      </c>
    </row>
    <row r="1944" spans="1:2">
      <c r="A1944" s="121">
        <v>1943</v>
      </c>
      <c r="B1944" s="17" t="s">
        <v>2621</v>
      </c>
    </row>
    <row r="1945" spans="1:2">
      <c r="A1945" s="121">
        <v>1944</v>
      </c>
      <c r="B1945" s="17" t="s">
        <v>2622</v>
      </c>
    </row>
    <row r="1946" spans="1:2">
      <c r="A1946" s="121">
        <v>1945</v>
      </c>
      <c r="B1946" s="17" t="s">
        <v>2623</v>
      </c>
    </row>
    <row r="1947" spans="1:2">
      <c r="A1947" s="121">
        <v>1946</v>
      </c>
      <c r="B1947" s="17" t="s">
        <v>2624</v>
      </c>
    </row>
    <row r="1948" spans="1:2">
      <c r="A1948" s="121">
        <v>1947</v>
      </c>
      <c r="B1948" s="17" t="s">
        <v>2625</v>
      </c>
    </row>
    <row r="1949" spans="1:2">
      <c r="A1949" s="121">
        <v>1948</v>
      </c>
      <c r="B1949" s="17" t="s">
        <v>2626</v>
      </c>
    </row>
    <row r="1950" spans="1:2">
      <c r="A1950" s="121">
        <v>1949</v>
      </c>
      <c r="B1950" s="17" t="s">
        <v>2627</v>
      </c>
    </row>
    <row r="1951" spans="1:2">
      <c r="A1951" s="121">
        <v>1950</v>
      </c>
      <c r="B1951" s="17" t="s">
        <v>2628</v>
      </c>
    </row>
    <row r="1952" spans="1:2">
      <c r="A1952" s="121">
        <v>1951</v>
      </c>
      <c r="B1952" s="17" t="s">
        <v>2629</v>
      </c>
    </row>
    <row r="1953" spans="1:2">
      <c r="A1953" s="121">
        <v>1952</v>
      </c>
      <c r="B1953" s="17" t="s">
        <v>2630</v>
      </c>
    </row>
    <row r="1954" spans="1:2">
      <c r="A1954" s="121">
        <v>1953</v>
      </c>
      <c r="B1954" s="17" t="s">
        <v>2631</v>
      </c>
    </row>
    <row r="1955" spans="1:2">
      <c r="A1955" s="121">
        <v>1954</v>
      </c>
      <c r="B1955" s="17" t="s">
        <v>2632</v>
      </c>
    </row>
    <row r="1956" spans="1:2">
      <c r="A1956" s="121">
        <v>1955</v>
      </c>
      <c r="B1956" s="17" t="s">
        <v>2633</v>
      </c>
    </row>
    <row r="1957" spans="1:2">
      <c r="A1957" s="121">
        <v>1956</v>
      </c>
      <c r="B1957" s="17" t="s">
        <v>2634</v>
      </c>
    </row>
    <row r="1958" spans="1:2">
      <c r="A1958" s="121">
        <v>1957</v>
      </c>
      <c r="B1958" s="17" t="s">
        <v>2635</v>
      </c>
    </row>
    <row r="1959" spans="1:2">
      <c r="A1959" s="121">
        <v>1958</v>
      </c>
      <c r="B1959" s="17" t="s">
        <v>2636</v>
      </c>
    </row>
    <row r="1960" spans="1:2">
      <c r="A1960" s="121">
        <v>1959</v>
      </c>
      <c r="B1960" s="17" t="s">
        <v>2637</v>
      </c>
    </row>
    <row r="1961" spans="1:2">
      <c r="A1961" s="121">
        <v>1960</v>
      </c>
      <c r="B1961" s="17" t="s">
        <v>2638</v>
      </c>
    </row>
    <row r="1962" spans="1:2">
      <c r="A1962" s="121">
        <v>1961</v>
      </c>
      <c r="B1962" s="17" t="s">
        <v>2639</v>
      </c>
    </row>
    <row r="1963" spans="1:2">
      <c r="A1963" s="121">
        <v>1962</v>
      </c>
      <c r="B1963" s="17" t="s">
        <v>2640</v>
      </c>
    </row>
    <row r="1964" spans="1:2">
      <c r="A1964" s="121">
        <v>1963</v>
      </c>
      <c r="B1964" s="17" t="s">
        <v>2641</v>
      </c>
    </row>
    <row r="1965" spans="1:2">
      <c r="A1965" s="121">
        <v>1964</v>
      </c>
      <c r="B1965" s="17" t="s">
        <v>2642</v>
      </c>
    </row>
    <row r="1966" spans="1:2">
      <c r="A1966" s="121">
        <v>1965</v>
      </c>
      <c r="B1966" s="17" t="s">
        <v>2643</v>
      </c>
    </row>
    <row r="1967" spans="1:2">
      <c r="A1967" s="121">
        <v>1966</v>
      </c>
      <c r="B1967" s="17" t="s">
        <v>2644</v>
      </c>
    </row>
    <row r="1968" spans="1:2">
      <c r="A1968" s="121">
        <v>1967</v>
      </c>
      <c r="B1968" s="17" t="s">
        <v>2645</v>
      </c>
    </row>
    <row r="1969" spans="1:2">
      <c r="A1969" s="121">
        <v>1968</v>
      </c>
      <c r="B1969" s="17" t="s">
        <v>2646</v>
      </c>
    </row>
    <row r="1970" spans="1:2">
      <c r="A1970" s="121">
        <v>1969</v>
      </c>
      <c r="B1970" s="17" t="s">
        <v>2647</v>
      </c>
    </row>
    <row r="1971" spans="1:2">
      <c r="A1971" s="121">
        <v>1970</v>
      </c>
      <c r="B1971" s="17" t="s">
        <v>2648</v>
      </c>
    </row>
    <row r="1972" spans="1:2">
      <c r="A1972" s="121">
        <v>1971</v>
      </c>
      <c r="B1972" s="17" t="s">
        <v>2649</v>
      </c>
    </row>
    <row r="1973" spans="1:2">
      <c r="A1973" s="121">
        <v>1972</v>
      </c>
      <c r="B1973" s="17" t="s">
        <v>2650</v>
      </c>
    </row>
    <row r="1974" spans="1:2">
      <c r="A1974" s="121">
        <v>1973</v>
      </c>
      <c r="B1974" s="17" t="s">
        <v>2651</v>
      </c>
    </row>
    <row r="1975" spans="1:2">
      <c r="A1975" s="121">
        <v>1974</v>
      </c>
      <c r="B1975" s="17" t="s">
        <v>2652</v>
      </c>
    </row>
    <row r="1976" spans="1:2">
      <c r="A1976" s="121">
        <v>1975</v>
      </c>
      <c r="B1976" s="17" t="s">
        <v>2653</v>
      </c>
    </row>
    <row r="1977" spans="1:2">
      <c r="A1977" s="121">
        <v>1976</v>
      </c>
      <c r="B1977" s="17" t="s">
        <v>2654</v>
      </c>
    </row>
    <row r="1978" spans="1:2">
      <c r="A1978" s="121">
        <v>1977</v>
      </c>
      <c r="B1978" s="17" t="s">
        <v>2655</v>
      </c>
    </row>
    <row r="1979" spans="1:2">
      <c r="A1979" s="121">
        <v>1978</v>
      </c>
      <c r="B1979" s="17" t="s">
        <v>2656</v>
      </c>
    </row>
    <row r="1980" spans="1:2">
      <c r="A1980" s="121">
        <v>1979</v>
      </c>
      <c r="B1980" s="17" t="s">
        <v>2657</v>
      </c>
    </row>
    <row r="1981" spans="1:2">
      <c r="A1981" s="121">
        <v>1980</v>
      </c>
      <c r="B1981" s="17" t="s">
        <v>2658</v>
      </c>
    </row>
    <row r="1982" spans="1:2">
      <c r="A1982" s="121">
        <v>1981</v>
      </c>
      <c r="B1982" s="17" t="s">
        <v>2659</v>
      </c>
    </row>
    <row r="1983" spans="1:2">
      <c r="A1983" s="121">
        <v>1982</v>
      </c>
      <c r="B1983" s="17" t="s">
        <v>2660</v>
      </c>
    </row>
    <row r="1984" spans="1:2">
      <c r="A1984" s="121">
        <v>1983</v>
      </c>
      <c r="B1984" s="17" t="s">
        <v>2661</v>
      </c>
    </row>
    <row r="1985" spans="1:2">
      <c r="A1985" s="121">
        <v>1984</v>
      </c>
      <c r="B1985" s="17" t="s">
        <v>2662</v>
      </c>
    </row>
    <row r="1986" spans="1:2">
      <c r="A1986" s="121">
        <v>1985</v>
      </c>
      <c r="B1986" s="17" t="s">
        <v>2663</v>
      </c>
    </row>
    <row r="1987" spans="1:2">
      <c r="A1987" s="121">
        <v>1986</v>
      </c>
      <c r="B1987" s="17" t="s">
        <v>2664</v>
      </c>
    </row>
    <row r="1988" spans="1:2">
      <c r="A1988" s="121">
        <v>1987</v>
      </c>
      <c r="B1988" s="17" t="s">
        <v>2665</v>
      </c>
    </row>
    <row r="1989" spans="1:2">
      <c r="A1989" s="121">
        <v>1988</v>
      </c>
      <c r="B1989" s="17" t="s">
        <v>2666</v>
      </c>
    </row>
    <row r="1990" spans="1:2">
      <c r="A1990" s="121">
        <v>1989</v>
      </c>
      <c r="B1990" s="17" t="s">
        <v>2667</v>
      </c>
    </row>
    <row r="1991" spans="1:2">
      <c r="A1991" s="121">
        <v>1990</v>
      </c>
      <c r="B1991" s="17" t="s">
        <v>2668</v>
      </c>
    </row>
    <row r="1992" spans="1:2">
      <c r="A1992" s="121">
        <v>1991</v>
      </c>
      <c r="B1992" s="17" t="s">
        <v>2669</v>
      </c>
    </row>
    <row r="1993" spans="1:2">
      <c r="A1993" s="121">
        <v>1992</v>
      </c>
      <c r="B1993" s="17" t="s">
        <v>2670</v>
      </c>
    </row>
    <row r="1994" spans="1:2">
      <c r="A1994" s="121">
        <v>1993</v>
      </c>
      <c r="B1994" s="17" t="s">
        <v>2671</v>
      </c>
    </row>
    <row r="1995" spans="1:2">
      <c r="A1995" s="121">
        <v>1994</v>
      </c>
      <c r="B1995" s="17" t="s">
        <v>2672</v>
      </c>
    </row>
    <row r="1996" spans="1:2">
      <c r="A1996" s="121">
        <v>1995</v>
      </c>
      <c r="B1996" s="17" t="s">
        <v>2673</v>
      </c>
    </row>
    <row r="1997" spans="1:2">
      <c r="A1997" s="121">
        <v>1996</v>
      </c>
      <c r="B1997" s="17" t="s">
        <v>2674</v>
      </c>
    </row>
    <row r="1998" spans="1:2">
      <c r="A1998" s="121">
        <v>1997</v>
      </c>
      <c r="B1998" s="17" t="s">
        <v>2675</v>
      </c>
    </row>
    <row r="1999" spans="1:2">
      <c r="A1999" s="121">
        <v>1998</v>
      </c>
      <c r="B1999" s="17" t="s">
        <v>2676</v>
      </c>
    </row>
  </sheetData>
  <phoneticPr fontId="1"/>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1"/>
  <dimension ref="A1:R601"/>
  <sheetViews>
    <sheetView zoomScale="90" zoomScaleNormal="90" workbookViewId="0">
      <pane ySplit="1" topLeftCell="A2" activePane="bottomLeft" state="frozen"/>
      <selection pane="bottomLeft" activeCell="I418" sqref="I418"/>
    </sheetView>
  </sheetViews>
  <sheetFormatPr defaultRowHeight="13"/>
  <cols>
    <col min="1" max="1" width="9.36328125" style="34" customWidth="1"/>
    <col min="2" max="2" width="10.453125" style="35" customWidth="1"/>
    <col min="3" max="3" width="16.08984375" style="35" customWidth="1"/>
    <col min="4" max="4" width="15" style="35" customWidth="1"/>
    <col min="5" max="5" width="9.453125" style="35" customWidth="1"/>
    <col min="6" max="6" width="9.7265625" style="286" customWidth="1"/>
    <col min="7" max="7" width="22.7265625" style="35" bestFit="1" customWidth="1"/>
    <col min="8" max="8" width="9" style="35" customWidth="1"/>
    <col min="9" max="11" width="9" style="34" customWidth="1"/>
    <col min="12" max="12" width="11.6328125" style="34" customWidth="1"/>
    <col min="13" max="14" width="9" style="34" customWidth="1"/>
    <col min="15" max="15" width="9" customWidth="1"/>
  </cols>
  <sheetData>
    <row r="1" spans="1:18">
      <c r="A1" s="33" t="s">
        <v>118</v>
      </c>
      <c r="B1" s="38" t="s">
        <v>59</v>
      </c>
      <c r="C1" s="38" t="s">
        <v>459</v>
      </c>
      <c r="D1" s="38" t="s">
        <v>460</v>
      </c>
      <c r="E1" s="38" t="s">
        <v>461</v>
      </c>
      <c r="F1" s="38" t="s">
        <v>462</v>
      </c>
      <c r="G1" s="38" t="s">
        <v>463</v>
      </c>
      <c r="H1" s="153" t="s">
        <v>61</v>
      </c>
      <c r="L1" s="35"/>
      <c r="M1" s="35"/>
    </row>
    <row r="2" spans="1:18">
      <c r="A2" s="39">
        <v>2000</v>
      </c>
      <c r="B2" s="17" t="s">
        <v>466</v>
      </c>
      <c r="C2" s="196" t="s">
        <v>2764</v>
      </c>
      <c r="D2" s="196" t="s">
        <v>2765</v>
      </c>
      <c r="E2" s="196" t="s">
        <v>528</v>
      </c>
      <c r="F2" s="38">
        <v>21</v>
      </c>
      <c r="G2" s="196" t="s">
        <v>330</v>
      </c>
      <c r="H2" s="196" t="s">
        <v>492</v>
      </c>
      <c r="I2" s="35"/>
      <c r="J2" s="35" t="s">
        <v>2677</v>
      </c>
      <c r="K2" s="36" t="s">
        <v>2678</v>
      </c>
      <c r="L2" s="35" t="s">
        <v>2677</v>
      </c>
      <c r="M2" s="36" t="s">
        <v>2678</v>
      </c>
      <c r="N2" s="34" t="s">
        <v>470</v>
      </c>
      <c r="O2" t="s">
        <v>154</v>
      </c>
      <c r="P2">
        <v>47</v>
      </c>
      <c r="Q2" s="196" t="s">
        <v>528</v>
      </c>
      <c r="R2">
        <f>IF(Q2&gt;0,VLOOKUP(Q2,$O$2:$P$48,2,0),"")</f>
        <v>21</v>
      </c>
    </row>
    <row r="3" spans="1:18">
      <c r="A3" s="39">
        <v>2001</v>
      </c>
      <c r="B3" s="17" t="s">
        <v>472</v>
      </c>
      <c r="C3" s="196" t="s">
        <v>5488</v>
      </c>
      <c r="D3" s="196" t="s">
        <v>5489</v>
      </c>
      <c r="E3" s="196" t="s">
        <v>467</v>
      </c>
      <c r="F3" s="38">
        <v>23</v>
      </c>
      <c r="G3" s="196" t="s">
        <v>330</v>
      </c>
      <c r="H3" s="196" t="s">
        <v>3260</v>
      </c>
      <c r="I3" s="35"/>
      <c r="J3" s="35" t="s">
        <v>2679</v>
      </c>
      <c r="K3" s="36" t="s">
        <v>2680</v>
      </c>
      <c r="L3" s="35" t="s">
        <v>2681</v>
      </c>
      <c r="M3" s="36" t="s">
        <v>2682</v>
      </c>
      <c r="O3" t="s">
        <v>153</v>
      </c>
      <c r="P3">
        <v>46</v>
      </c>
      <c r="Q3" s="196" t="s">
        <v>467</v>
      </c>
      <c r="R3">
        <f t="shared" ref="R3:R66" si="0">IF(Q3&gt;0,VLOOKUP(Q3,$O$2:$P$48,2,0),"")</f>
        <v>23</v>
      </c>
    </row>
    <row r="4" spans="1:18">
      <c r="A4" s="39">
        <v>2002</v>
      </c>
      <c r="B4" s="17" t="s">
        <v>477</v>
      </c>
      <c r="C4" s="196" t="s">
        <v>4593</v>
      </c>
      <c r="D4" s="196" t="s">
        <v>4594</v>
      </c>
      <c r="E4" s="196" t="s">
        <v>467</v>
      </c>
      <c r="F4" s="38">
        <v>23</v>
      </c>
      <c r="G4" s="196" t="s">
        <v>330</v>
      </c>
      <c r="H4" s="196" t="s">
        <v>3260</v>
      </c>
      <c r="I4" s="35"/>
      <c r="J4" s="35" t="s">
        <v>2683</v>
      </c>
      <c r="K4" s="36" t="s">
        <v>2684</v>
      </c>
      <c r="L4" s="35" t="s">
        <v>2679</v>
      </c>
      <c r="M4" s="36" t="s">
        <v>2680</v>
      </c>
      <c r="O4" t="s">
        <v>152</v>
      </c>
      <c r="P4">
        <v>45</v>
      </c>
      <c r="Q4" s="196" t="s">
        <v>467</v>
      </c>
      <c r="R4">
        <f t="shared" si="0"/>
        <v>23</v>
      </c>
    </row>
    <row r="5" spans="1:18">
      <c r="A5" s="39">
        <v>2003</v>
      </c>
      <c r="B5" s="17" t="s">
        <v>482</v>
      </c>
      <c r="C5" s="196" t="s">
        <v>3509</v>
      </c>
      <c r="D5" s="196" t="s">
        <v>3510</v>
      </c>
      <c r="E5" s="196" t="s">
        <v>467</v>
      </c>
      <c r="F5" s="38">
        <v>23</v>
      </c>
      <c r="G5" s="196" t="s">
        <v>330</v>
      </c>
      <c r="H5" s="196" t="s">
        <v>3175</v>
      </c>
      <c r="I5" s="35"/>
      <c r="J5" s="35" t="s">
        <v>2685</v>
      </c>
      <c r="K5" s="36" t="s">
        <v>2686</v>
      </c>
      <c r="L5" s="35" t="s">
        <v>2687</v>
      </c>
      <c r="M5" s="36" t="s">
        <v>2688</v>
      </c>
      <c r="O5" t="s">
        <v>150</v>
      </c>
      <c r="P5">
        <v>44</v>
      </c>
      <c r="Q5" s="196" t="s">
        <v>467</v>
      </c>
      <c r="R5">
        <f t="shared" si="0"/>
        <v>23</v>
      </c>
    </row>
    <row r="6" spans="1:18">
      <c r="A6" s="39">
        <v>2004</v>
      </c>
      <c r="B6" s="17" t="s">
        <v>486</v>
      </c>
      <c r="C6" s="196" t="s">
        <v>4741</v>
      </c>
      <c r="D6" s="196" t="s">
        <v>4742</v>
      </c>
      <c r="E6" s="196" t="s">
        <v>467</v>
      </c>
      <c r="F6" s="38">
        <v>23</v>
      </c>
      <c r="G6" s="196" t="s">
        <v>330</v>
      </c>
      <c r="H6" s="196" t="s">
        <v>3260</v>
      </c>
      <c r="I6" s="35"/>
      <c r="J6" s="35" t="s">
        <v>2689</v>
      </c>
      <c r="K6" s="36" t="s">
        <v>2690</v>
      </c>
      <c r="L6" s="35" t="s">
        <v>2683</v>
      </c>
      <c r="M6" s="36" t="s">
        <v>2684</v>
      </c>
      <c r="O6" t="s">
        <v>148</v>
      </c>
      <c r="P6">
        <v>43</v>
      </c>
      <c r="Q6" s="196" t="s">
        <v>467</v>
      </c>
      <c r="R6">
        <f t="shared" si="0"/>
        <v>23</v>
      </c>
    </row>
    <row r="7" spans="1:18">
      <c r="A7" s="39">
        <v>2005</v>
      </c>
      <c r="B7" s="17" t="s">
        <v>491</v>
      </c>
      <c r="C7" s="196" t="s">
        <v>2715</v>
      </c>
      <c r="D7" s="196" t="s">
        <v>2716</v>
      </c>
      <c r="E7" s="196" t="s">
        <v>519</v>
      </c>
      <c r="F7" s="38">
        <v>17</v>
      </c>
      <c r="G7" s="196" t="s">
        <v>330</v>
      </c>
      <c r="H7" s="196" t="s">
        <v>487</v>
      </c>
      <c r="I7" s="35"/>
      <c r="J7" s="35" t="s">
        <v>2691</v>
      </c>
      <c r="K7" s="36" t="s">
        <v>2692</v>
      </c>
      <c r="L7" s="35" t="s">
        <v>2693</v>
      </c>
      <c r="M7" s="36" t="s">
        <v>2694</v>
      </c>
      <c r="O7" t="s">
        <v>147</v>
      </c>
      <c r="P7">
        <v>42</v>
      </c>
      <c r="Q7" s="196" t="s">
        <v>519</v>
      </c>
      <c r="R7">
        <f t="shared" si="0"/>
        <v>17</v>
      </c>
    </row>
    <row r="8" spans="1:18">
      <c r="A8" s="39">
        <v>2006</v>
      </c>
      <c r="B8" s="17" t="s">
        <v>496</v>
      </c>
      <c r="C8" s="196" t="s">
        <v>2709</v>
      </c>
      <c r="D8" s="196" t="s">
        <v>2710</v>
      </c>
      <c r="E8" s="196" t="s">
        <v>467</v>
      </c>
      <c r="F8" s="38">
        <v>23</v>
      </c>
      <c r="G8" s="196" t="s">
        <v>330</v>
      </c>
      <c r="H8" s="196" t="s">
        <v>3259</v>
      </c>
      <c r="I8" s="35"/>
      <c r="J8" s="35" t="s">
        <v>2695</v>
      </c>
      <c r="K8" s="36" t="s">
        <v>2696</v>
      </c>
      <c r="L8" s="35" t="s">
        <v>2685</v>
      </c>
      <c r="M8" s="36" t="s">
        <v>2686</v>
      </c>
      <c r="O8" t="s">
        <v>144</v>
      </c>
      <c r="P8">
        <v>41</v>
      </c>
      <c r="Q8" s="196" t="s">
        <v>467</v>
      </c>
      <c r="R8">
        <f t="shared" si="0"/>
        <v>23</v>
      </c>
    </row>
    <row r="9" spans="1:18">
      <c r="A9" s="39">
        <v>2007</v>
      </c>
      <c r="B9" s="17" t="s">
        <v>501</v>
      </c>
      <c r="C9" s="196" t="s">
        <v>3333</v>
      </c>
      <c r="D9" s="196" t="s">
        <v>3334</v>
      </c>
      <c r="E9" s="196" t="s">
        <v>519</v>
      </c>
      <c r="F9" s="38">
        <v>17</v>
      </c>
      <c r="G9" s="196" t="s">
        <v>330</v>
      </c>
      <c r="H9" s="196" t="s">
        <v>3174</v>
      </c>
      <c r="I9" s="35"/>
      <c r="J9" s="35" t="s">
        <v>2697</v>
      </c>
      <c r="K9" s="36" t="s">
        <v>2698</v>
      </c>
      <c r="L9" s="35" t="s">
        <v>2699</v>
      </c>
      <c r="M9" s="36" t="s">
        <v>2700</v>
      </c>
      <c r="O9" t="s">
        <v>143</v>
      </c>
      <c r="P9">
        <v>40</v>
      </c>
      <c r="Q9" s="196" t="s">
        <v>519</v>
      </c>
      <c r="R9">
        <f t="shared" si="0"/>
        <v>17</v>
      </c>
    </row>
    <row r="10" spans="1:18">
      <c r="A10" s="39">
        <v>2008</v>
      </c>
      <c r="B10" s="17" t="s">
        <v>505</v>
      </c>
      <c r="C10" s="196" t="s">
        <v>4597</v>
      </c>
      <c r="D10" s="196" t="s">
        <v>4598</v>
      </c>
      <c r="E10" s="196" t="s">
        <v>467</v>
      </c>
      <c r="F10" s="38">
        <v>23</v>
      </c>
      <c r="G10" s="196" t="s">
        <v>330</v>
      </c>
      <c r="H10" s="196" t="s">
        <v>3260</v>
      </c>
      <c r="I10" s="35"/>
      <c r="J10" s="35" t="s">
        <v>2701</v>
      </c>
      <c r="K10" s="36" t="s">
        <v>2702</v>
      </c>
      <c r="L10" s="35" t="s">
        <v>2689</v>
      </c>
      <c r="M10" s="36" t="s">
        <v>2690</v>
      </c>
      <c r="O10" t="s">
        <v>142</v>
      </c>
      <c r="P10">
        <v>39</v>
      </c>
      <c r="Q10" s="196" t="s">
        <v>467</v>
      </c>
      <c r="R10">
        <f t="shared" si="0"/>
        <v>23</v>
      </c>
    </row>
    <row r="11" spans="1:18">
      <c r="A11" s="39">
        <v>2009</v>
      </c>
      <c r="B11" s="17" t="s">
        <v>509</v>
      </c>
      <c r="C11" s="196" t="s">
        <v>5490</v>
      </c>
      <c r="D11" s="196" t="s">
        <v>5491</v>
      </c>
      <c r="E11" s="196" t="s">
        <v>467</v>
      </c>
      <c r="F11" s="38">
        <v>23</v>
      </c>
      <c r="G11" s="196" t="s">
        <v>330</v>
      </c>
      <c r="H11" s="196" t="s">
        <v>3260</v>
      </c>
      <c r="I11" s="35"/>
      <c r="J11" s="35" t="s">
        <v>2703</v>
      </c>
      <c r="K11" s="36" t="s">
        <v>2704</v>
      </c>
      <c r="L11" s="35" t="s">
        <v>2705</v>
      </c>
      <c r="M11" s="36" t="s">
        <v>2706</v>
      </c>
      <c r="O11" t="s">
        <v>141</v>
      </c>
      <c r="P11">
        <v>38</v>
      </c>
      <c r="Q11" s="196" t="s">
        <v>467</v>
      </c>
      <c r="R11">
        <f t="shared" si="0"/>
        <v>23</v>
      </c>
    </row>
    <row r="12" spans="1:18">
      <c r="A12" s="39">
        <v>2010</v>
      </c>
      <c r="B12" s="17" t="s">
        <v>514</v>
      </c>
      <c r="C12" s="196" t="s">
        <v>3511</v>
      </c>
      <c r="D12" s="196" t="s">
        <v>3512</v>
      </c>
      <c r="E12" s="196" t="s">
        <v>467</v>
      </c>
      <c r="F12" s="38">
        <v>23</v>
      </c>
      <c r="G12" s="196" t="s">
        <v>330</v>
      </c>
      <c r="H12" s="196" t="s">
        <v>3175</v>
      </c>
      <c r="I12" s="35"/>
      <c r="J12" s="35" t="s">
        <v>2707</v>
      </c>
      <c r="K12" s="36" t="s">
        <v>2708</v>
      </c>
      <c r="L12" s="35" t="s">
        <v>2691</v>
      </c>
      <c r="M12" s="36" t="s">
        <v>2692</v>
      </c>
      <c r="O12" t="s">
        <v>140</v>
      </c>
      <c r="P12">
        <v>37</v>
      </c>
      <c r="Q12" s="196" t="s">
        <v>467</v>
      </c>
      <c r="R12">
        <f t="shared" si="0"/>
        <v>23</v>
      </c>
    </row>
    <row r="13" spans="1:18">
      <c r="A13" s="39">
        <v>2011</v>
      </c>
      <c r="B13" s="17" t="s">
        <v>518</v>
      </c>
      <c r="C13" s="196" t="s">
        <v>3515</v>
      </c>
      <c r="D13" s="196" t="s">
        <v>3516</v>
      </c>
      <c r="E13" s="196" t="s">
        <v>497</v>
      </c>
      <c r="F13" s="38">
        <v>24</v>
      </c>
      <c r="G13" s="196" t="s">
        <v>330</v>
      </c>
      <c r="H13" s="196" t="s">
        <v>3175</v>
      </c>
      <c r="I13" s="35"/>
      <c r="J13" s="35" t="s">
        <v>520</v>
      </c>
      <c r="K13" s="36" t="s">
        <v>2711</v>
      </c>
      <c r="L13" s="35" t="s">
        <v>2712</v>
      </c>
      <c r="M13" s="36" t="s">
        <v>2713</v>
      </c>
      <c r="O13" t="s">
        <v>139</v>
      </c>
      <c r="P13">
        <v>36</v>
      </c>
      <c r="Q13" s="196" t="s">
        <v>497</v>
      </c>
      <c r="R13">
        <f t="shared" si="0"/>
        <v>24</v>
      </c>
    </row>
    <row r="14" spans="1:18">
      <c r="A14" s="39">
        <v>2012</v>
      </c>
      <c r="B14" s="17" t="s">
        <v>523</v>
      </c>
      <c r="C14" s="196" t="s">
        <v>3407</v>
      </c>
      <c r="D14" s="196" t="s">
        <v>3408</v>
      </c>
      <c r="E14" s="196" t="s">
        <v>467</v>
      </c>
      <c r="F14" s="38">
        <v>23</v>
      </c>
      <c r="G14" s="196" t="s">
        <v>330</v>
      </c>
      <c r="H14" s="196" t="s">
        <v>3175</v>
      </c>
      <c r="I14" s="35"/>
      <c r="J14" s="35" t="s">
        <v>524</v>
      </c>
      <c r="K14" s="36" t="s">
        <v>2714</v>
      </c>
      <c r="L14" s="35" t="s">
        <v>2695</v>
      </c>
      <c r="M14" s="36" t="s">
        <v>2696</v>
      </c>
      <c r="O14" t="s">
        <v>138</v>
      </c>
      <c r="P14">
        <v>35</v>
      </c>
      <c r="Q14" s="196" t="s">
        <v>467</v>
      </c>
      <c r="R14">
        <f t="shared" si="0"/>
        <v>23</v>
      </c>
    </row>
    <row r="15" spans="1:18">
      <c r="A15" s="39">
        <v>2013</v>
      </c>
      <c r="B15" s="17" t="s">
        <v>527</v>
      </c>
      <c r="C15" s="196" t="s">
        <v>4595</v>
      </c>
      <c r="D15" s="196" t="s">
        <v>4596</v>
      </c>
      <c r="E15" s="196" t="s">
        <v>467</v>
      </c>
      <c r="F15" s="38">
        <v>23</v>
      </c>
      <c r="G15" s="196" t="s">
        <v>330</v>
      </c>
      <c r="H15" s="196" t="s">
        <v>3260</v>
      </c>
      <c r="I15" s="35"/>
      <c r="J15" s="35" t="s">
        <v>529</v>
      </c>
      <c r="K15" s="36" t="s">
        <v>2717</v>
      </c>
      <c r="L15" s="35" t="s">
        <v>2718</v>
      </c>
      <c r="M15" s="36" t="s">
        <v>2719</v>
      </c>
      <c r="O15" t="s">
        <v>137</v>
      </c>
      <c r="P15">
        <v>34</v>
      </c>
      <c r="Q15" s="196" t="s">
        <v>467</v>
      </c>
      <c r="R15">
        <f t="shared" si="0"/>
        <v>23</v>
      </c>
    </row>
    <row r="16" spans="1:18">
      <c r="A16" s="39">
        <v>2014</v>
      </c>
      <c r="B16" s="17" t="s">
        <v>532</v>
      </c>
      <c r="C16" s="196" t="s">
        <v>3335</v>
      </c>
      <c r="D16" s="196" t="s">
        <v>3336</v>
      </c>
      <c r="E16" s="196" t="s">
        <v>467</v>
      </c>
      <c r="F16" s="38">
        <v>23</v>
      </c>
      <c r="G16" s="196" t="s">
        <v>330</v>
      </c>
      <c r="H16" s="196" t="s">
        <v>3174</v>
      </c>
      <c r="I16" s="35"/>
      <c r="J16" s="35" t="s">
        <v>533</v>
      </c>
      <c r="K16" s="36" t="s">
        <v>2720</v>
      </c>
      <c r="L16" s="35" t="s">
        <v>2697</v>
      </c>
      <c r="M16" s="36" t="s">
        <v>2698</v>
      </c>
      <c r="O16" t="s">
        <v>136</v>
      </c>
      <c r="P16">
        <v>33</v>
      </c>
      <c r="Q16" s="196" t="s">
        <v>467</v>
      </c>
      <c r="R16">
        <f t="shared" si="0"/>
        <v>23</v>
      </c>
    </row>
    <row r="17" spans="1:18">
      <c r="A17" s="39">
        <v>2015</v>
      </c>
      <c r="B17" s="17" t="s">
        <v>537</v>
      </c>
      <c r="C17" s="196" t="s">
        <v>3276</v>
      </c>
      <c r="D17" s="196" t="s">
        <v>3277</v>
      </c>
      <c r="E17" s="196" t="s">
        <v>497</v>
      </c>
      <c r="F17" s="38">
        <v>24</v>
      </c>
      <c r="G17" s="196" t="s">
        <v>283</v>
      </c>
      <c r="H17" s="196" t="s">
        <v>3174</v>
      </c>
      <c r="I17" s="35"/>
      <c r="J17" s="35" t="s">
        <v>538</v>
      </c>
      <c r="K17" s="36" t="s">
        <v>2721</v>
      </c>
      <c r="L17" s="35" t="s">
        <v>2722</v>
      </c>
      <c r="M17" s="36" t="s">
        <v>2723</v>
      </c>
      <c r="O17" t="s">
        <v>135</v>
      </c>
      <c r="P17">
        <v>32</v>
      </c>
      <c r="Q17" s="196" t="s">
        <v>497</v>
      </c>
      <c r="R17">
        <f t="shared" si="0"/>
        <v>24</v>
      </c>
    </row>
    <row r="18" spans="1:18">
      <c r="A18" s="39">
        <v>2016</v>
      </c>
      <c r="B18" s="17" t="s">
        <v>541</v>
      </c>
      <c r="C18" s="196" t="s">
        <v>3280</v>
      </c>
      <c r="D18" s="196" t="s">
        <v>3281</v>
      </c>
      <c r="E18" s="196" t="s">
        <v>497</v>
      </c>
      <c r="F18" s="38">
        <v>24</v>
      </c>
      <c r="G18" s="196" t="s">
        <v>283</v>
      </c>
      <c r="H18" s="196" t="s">
        <v>3174</v>
      </c>
      <c r="I18" s="35"/>
      <c r="J18" s="35" t="s">
        <v>542</v>
      </c>
      <c r="K18" s="36" t="s">
        <v>2724</v>
      </c>
      <c r="L18" s="35" t="s">
        <v>2701</v>
      </c>
      <c r="M18" s="36" t="s">
        <v>2702</v>
      </c>
      <c r="O18" t="s">
        <v>134</v>
      </c>
      <c r="P18">
        <v>31</v>
      </c>
      <c r="Q18" s="196" t="s">
        <v>497</v>
      </c>
      <c r="R18">
        <f t="shared" si="0"/>
        <v>24</v>
      </c>
    </row>
    <row r="19" spans="1:18">
      <c r="A19" s="39">
        <v>2017</v>
      </c>
      <c r="B19" s="17" t="s">
        <v>545</v>
      </c>
      <c r="C19" s="196" t="s">
        <v>3282</v>
      </c>
      <c r="D19" s="196" t="s">
        <v>3283</v>
      </c>
      <c r="E19" s="196" t="s">
        <v>497</v>
      </c>
      <c r="F19" s="38">
        <v>24</v>
      </c>
      <c r="G19" s="196" t="s">
        <v>283</v>
      </c>
      <c r="H19" s="196" t="s">
        <v>3174</v>
      </c>
      <c r="I19" s="35"/>
      <c r="J19" s="35" t="s">
        <v>546</v>
      </c>
      <c r="K19" s="36" t="s">
        <v>2725</v>
      </c>
      <c r="L19" s="35" t="s">
        <v>2726</v>
      </c>
      <c r="M19" s="36" t="s">
        <v>2727</v>
      </c>
      <c r="O19" t="s">
        <v>133</v>
      </c>
      <c r="P19">
        <v>30</v>
      </c>
      <c r="Q19" s="196" t="s">
        <v>497</v>
      </c>
      <c r="R19">
        <f t="shared" si="0"/>
        <v>24</v>
      </c>
    </row>
    <row r="20" spans="1:18">
      <c r="A20" s="39">
        <v>2018</v>
      </c>
      <c r="B20" s="17" t="s">
        <v>549</v>
      </c>
      <c r="C20" s="196" t="s">
        <v>3284</v>
      </c>
      <c r="D20" s="196" t="s">
        <v>3285</v>
      </c>
      <c r="E20" s="196" t="s">
        <v>497</v>
      </c>
      <c r="F20" s="38">
        <v>24</v>
      </c>
      <c r="G20" s="196" t="s">
        <v>283</v>
      </c>
      <c r="H20" s="196" t="s">
        <v>3174</v>
      </c>
      <c r="I20" s="35"/>
      <c r="J20" s="35" t="s">
        <v>550</v>
      </c>
      <c r="K20" s="36" t="s">
        <v>2728</v>
      </c>
      <c r="L20" s="35" t="s">
        <v>2703</v>
      </c>
      <c r="M20" s="36" t="s">
        <v>2704</v>
      </c>
      <c r="O20" t="s">
        <v>132</v>
      </c>
      <c r="P20">
        <v>29</v>
      </c>
      <c r="Q20" s="196" t="s">
        <v>497</v>
      </c>
      <c r="R20">
        <f t="shared" si="0"/>
        <v>24</v>
      </c>
    </row>
    <row r="21" spans="1:18">
      <c r="A21" s="39">
        <v>2019</v>
      </c>
      <c r="B21" s="17" t="s">
        <v>553</v>
      </c>
      <c r="C21" s="196" t="s">
        <v>3437</v>
      </c>
      <c r="D21" s="196" t="s">
        <v>3438</v>
      </c>
      <c r="E21" s="196" t="s">
        <v>497</v>
      </c>
      <c r="F21" s="38">
        <v>24</v>
      </c>
      <c r="G21" s="196" t="s">
        <v>283</v>
      </c>
      <c r="H21" s="196" t="s">
        <v>3175</v>
      </c>
      <c r="I21" s="35"/>
      <c r="J21" s="35" t="s">
        <v>2729</v>
      </c>
      <c r="K21" s="36" t="s">
        <v>2730</v>
      </c>
      <c r="L21" s="35" t="s">
        <v>2731</v>
      </c>
      <c r="M21" s="36" t="s">
        <v>2732</v>
      </c>
      <c r="O21" t="s">
        <v>131</v>
      </c>
      <c r="P21">
        <v>28</v>
      </c>
      <c r="Q21" s="196" t="s">
        <v>497</v>
      </c>
      <c r="R21">
        <f t="shared" si="0"/>
        <v>24</v>
      </c>
    </row>
    <row r="22" spans="1:18">
      <c r="A22" s="39">
        <v>2020</v>
      </c>
      <c r="B22" s="17" t="s">
        <v>557</v>
      </c>
      <c r="C22" s="196" t="s">
        <v>3439</v>
      </c>
      <c r="D22" s="196" t="s">
        <v>3440</v>
      </c>
      <c r="E22" s="196" t="s">
        <v>497</v>
      </c>
      <c r="F22" s="38">
        <v>24</v>
      </c>
      <c r="G22" s="196" t="s">
        <v>283</v>
      </c>
      <c r="H22" s="196" t="s">
        <v>3175</v>
      </c>
      <c r="I22" s="35"/>
      <c r="L22" s="35" t="s">
        <v>2733</v>
      </c>
      <c r="M22" s="36" t="s">
        <v>2734</v>
      </c>
      <c r="O22" t="s">
        <v>130</v>
      </c>
      <c r="P22">
        <v>27</v>
      </c>
      <c r="Q22" s="196" t="s">
        <v>497</v>
      </c>
      <c r="R22">
        <f t="shared" si="0"/>
        <v>24</v>
      </c>
    </row>
    <row r="23" spans="1:18">
      <c r="A23" s="39">
        <v>2021</v>
      </c>
      <c r="B23" s="17" t="s">
        <v>558</v>
      </c>
      <c r="C23" s="196" t="s">
        <v>4191</v>
      </c>
      <c r="D23" s="196" t="s">
        <v>3441</v>
      </c>
      <c r="E23" s="196" t="s">
        <v>497</v>
      </c>
      <c r="F23" s="38">
        <v>24</v>
      </c>
      <c r="G23" s="196" t="s">
        <v>283</v>
      </c>
      <c r="H23" s="196" t="s">
        <v>3175</v>
      </c>
      <c r="I23" s="35"/>
      <c r="J23" s="35"/>
      <c r="K23" s="36"/>
      <c r="L23" s="35" t="s">
        <v>2735</v>
      </c>
      <c r="M23" s="36" t="s">
        <v>2736</v>
      </c>
      <c r="O23" t="s">
        <v>129</v>
      </c>
      <c r="P23">
        <v>26</v>
      </c>
      <c r="Q23" s="196" t="s">
        <v>497</v>
      </c>
      <c r="R23">
        <f t="shared" si="0"/>
        <v>24</v>
      </c>
    </row>
    <row r="24" spans="1:18">
      <c r="A24" s="39">
        <v>2022</v>
      </c>
      <c r="B24" s="17" t="s">
        <v>559</v>
      </c>
      <c r="C24" s="196" t="s">
        <v>3442</v>
      </c>
      <c r="D24" s="196" t="s">
        <v>3443</v>
      </c>
      <c r="E24" s="196" t="s">
        <v>497</v>
      </c>
      <c r="F24" s="38">
        <v>24</v>
      </c>
      <c r="G24" s="196" t="s">
        <v>283</v>
      </c>
      <c r="H24" s="196" t="s">
        <v>3175</v>
      </c>
      <c r="I24" s="35"/>
      <c r="L24" s="35" t="s">
        <v>520</v>
      </c>
      <c r="M24" s="36" t="s">
        <v>2711</v>
      </c>
      <c r="O24" t="s">
        <v>128</v>
      </c>
      <c r="P24">
        <v>25</v>
      </c>
      <c r="Q24" s="196" t="s">
        <v>497</v>
      </c>
      <c r="R24">
        <f t="shared" si="0"/>
        <v>24</v>
      </c>
    </row>
    <row r="25" spans="1:18">
      <c r="A25" s="39">
        <v>2023</v>
      </c>
      <c r="B25" s="17" t="s">
        <v>560</v>
      </c>
      <c r="C25" s="196" t="s">
        <v>4475</v>
      </c>
      <c r="D25" s="196" t="s">
        <v>4476</v>
      </c>
      <c r="E25" s="196" t="s">
        <v>497</v>
      </c>
      <c r="F25" s="38">
        <v>24</v>
      </c>
      <c r="G25" s="196" t="s">
        <v>283</v>
      </c>
      <c r="H25" s="196" t="s">
        <v>3260</v>
      </c>
      <c r="I25" s="35"/>
      <c r="K25" s="36"/>
      <c r="L25" s="35" t="s">
        <v>2737</v>
      </c>
      <c r="M25" s="36" t="s">
        <v>2738</v>
      </c>
      <c r="O25" t="s">
        <v>127</v>
      </c>
      <c r="P25">
        <v>24</v>
      </c>
      <c r="Q25" s="196" t="s">
        <v>497</v>
      </c>
      <c r="R25">
        <f t="shared" si="0"/>
        <v>24</v>
      </c>
    </row>
    <row r="26" spans="1:18">
      <c r="A26" s="39">
        <v>2024</v>
      </c>
      <c r="B26" s="17" t="s">
        <v>562</v>
      </c>
      <c r="C26" s="196" t="s">
        <v>4477</v>
      </c>
      <c r="D26" s="196" t="s">
        <v>4478</v>
      </c>
      <c r="E26" s="196" t="s">
        <v>497</v>
      </c>
      <c r="F26" s="38">
        <v>24</v>
      </c>
      <c r="G26" s="196" t="s">
        <v>283</v>
      </c>
      <c r="H26" s="196" t="s">
        <v>3260</v>
      </c>
      <c r="I26" s="35"/>
      <c r="L26" s="35" t="s">
        <v>524</v>
      </c>
      <c r="M26" s="36" t="s">
        <v>2714</v>
      </c>
      <c r="O26" t="s">
        <v>126</v>
      </c>
      <c r="P26">
        <v>23</v>
      </c>
      <c r="Q26" s="196" t="s">
        <v>497</v>
      </c>
      <c r="R26">
        <f t="shared" si="0"/>
        <v>24</v>
      </c>
    </row>
    <row r="27" spans="1:18">
      <c r="A27" s="39">
        <v>2025</v>
      </c>
      <c r="B27" s="17" t="s">
        <v>563</v>
      </c>
      <c r="C27" s="196" t="s">
        <v>3278</v>
      </c>
      <c r="D27" s="196" t="s">
        <v>3279</v>
      </c>
      <c r="E27" s="196" t="s">
        <v>497</v>
      </c>
      <c r="F27" s="38">
        <v>24</v>
      </c>
      <c r="G27" s="196" t="s">
        <v>283</v>
      </c>
      <c r="H27" s="196" t="s">
        <v>3174</v>
      </c>
      <c r="I27" s="35"/>
      <c r="K27" s="36"/>
      <c r="L27" s="35" t="s">
        <v>2739</v>
      </c>
      <c r="M27" s="36" t="s">
        <v>2740</v>
      </c>
      <c r="O27" t="s">
        <v>125</v>
      </c>
      <c r="P27">
        <v>22</v>
      </c>
      <c r="Q27" s="196" t="s">
        <v>497</v>
      </c>
      <c r="R27">
        <f t="shared" si="0"/>
        <v>24</v>
      </c>
    </row>
    <row r="28" spans="1:18">
      <c r="A28" s="39">
        <v>2026</v>
      </c>
      <c r="B28" s="17" t="s">
        <v>565</v>
      </c>
      <c r="C28" s="196" t="s">
        <v>3320</v>
      </c>
      <c r="D28" s="196" t="s">
        <v>3321</v>
      </c>
      <c r="E28" s="196" t="s">
        <v>467</v>
      </c>
      <c r="F28" s="38">
        <v>23</v>
      </c>
      <c r="G28" s="196" t="s">
        <v>224</v>
      </c>
      <c r="H28" s="196" t="s">
        <v>3174</v>
      </c>
      <c r="I28" s="35"/>
      <c r="L28" s="35" t="s">
        <v>529</v>
      </c>
      <c r="M28" s="36" t="s">
        <v>2717</v>
      </c>
      <c r="O28" t="s">
        <v>124</v>
      </c>
      <c r="P28">
        <v>21</v>
      </c>
      <c r="Q28" s="196" t="s">
        <v>467</v>
      </c>
      <c r="R28">
        <f t="shared" si="0"/>
        <v>23</v>
      </c>
    </row>
    <row r="29" spans="1:18">
      <c r="A29" s="39">
        <v>2027</v>
      </c>
      <c r="B29" s="17" t="s">
        <v>566</v>
      </c>
      <c r="C29" s="196" t="s">
        <v>4450</v>
      </c>
      <c r="D29" s="196" t="s">
        <v>3517</v>
      </c>
      <c r="E29" s="196" t="s">
        <v>467</v>
      </c>
      <c r="F29" s="38">
        <v>23</v>
      </c>
      <c r="G29" s="196" t="s">
        <v>224</v>
      </c>
      <c r="H29" s="196" t="s">
        <v>3175</v>
      </c>
      <c r="I29" s="35"/>
      <c r="L29" s="35" t="s">
        <v>2741</v>
      </c>
      <c r="M29" s="36" t="s">
        <v>2742</v>
      </c>
      <c r="O29" t="s">
        <v>123</v>
      </c>
      <c r="P29">
        <v>20</v>
      </c>
      <c r="Q29" s="196" t="s">
        <v>467</v>
      </c>
      <c r="R29">
        <f t="shared" si="0"/>
        <v>23</v>
      </c>
    </row>
    <row r="30" spans="1:18">
      <c r="A30" s="39">
        <v>2028</v>
      </c>
      <c r="B30" s="17" t="s">
        <v>567</v>
      </c>
      <c r="C30" s="196" t="s">
        <v>4775</v>
      </c>
      <c r="D30" s="196" t="s">
        <v>4776</v>
      </c>
      <c r="E30" s="196" t="s">
        <v>467</v>
      </c>
      <c r="F30" s="38">
        <v>23</v>
      </c>
      <c r="G30" s="196" t="s">
        <v>224</v>
      </c>
      <c r="H30" s="196" t="s">
        <v>3260</v>
      </c>
      <c r="I30" s="35"/>
      <c r="L30" s="35" t="s">
        <v>533</v>
      </c>
      <c r="M30" s="36" t="s">
        <v>2720</v>
      </c>
      <c r="O30" t="s">
        <v>568</v>
      </c>
      <c r="P30">
        <v>19</v>
      </c>
      <c r="Q30" s="196" t="s">
        <v>467</v>
      </c>
      <c r="R30">
        <f t="shared" si="0"/>
        <v>23</v>
      </c>
    </row>
    <row r="31" spans="1:18">
      <c r="A31" s="39">
        <v>2029</v>
      </c>
      <c r="B31" s="17" t="s">
        <v>569</v>
      </c>
      <c r="C31" s="196" t="s">
        <v>3272</v>
      </c>
      <c r="D31" s="196" t="s">
        <v>3273</v>
      </c>
      <c r="E31" s="196" t="s">
        <v>467</v>
      </c>
      <c r="F31" s="38">
        <v>23</v>
      </c>
      <c r="G31" s="196" t="s">
        <v>241</v>
      </c>
      <c r="H31" s="196" t="s">
        <v>3174</v>
      </c>
      <c r="I31" s="35"/>
      <c r="L31" s="35" t="s">
        <v>2743</v>
      </c>
      <c r="M31" s="36" t="s">
        <v>2744</v>
      </c>
      <c r="O31" t="s">
        <v>122</v>
      </c>
      <c r="P31">
        <v>18</v>
      </c>
      <c r="Q31" s="196" t="s">
        <v>467</v>
      </c>
      <c r="R31">
        <f t="shared" si="0"/>
        <v>23</v>
      </c>
    </row>
    <row r="32" spans="1:18">
      <c r="A32" s="39">
        <v>2030</v>
      </c>
      <c r="B32" s="17" t="s">
        <v>570</v>
      </c>
      <c r="C32" s="196" t="s">
        <v>3318</v>
      </c>
      <c r="D32" s="196" t="s">
        <v>3319</v>
      </c>
      <c r="E32" s="196" t="s">
        <v>467</v>
      </c>
      <c r="F32" s="38">
        <v>23</v>
      </c>
      <c r="G32" s="196" t="s">
        <v>241</v>
      </c>
      <c r="H32" s="196" t="s">
        <v>3174</v>
      </c>
      <c r="I32" s="35"/>
      <c r="L32" s="35" t="s">
        <v>538</v>
      </c>
      <c r="M32" s="36" t="s">
        <v>2721</v>
      </c>
      <c r="O32" t="s">
        <v>116</v>
      </c>
      <c r="P32">
        <v>17</v>
      </c>
      <c r="Q32" s="196" t="s">
        <v>467</v>
      </c>
      <c r="R32">
        <f t="shared" si="0"/>
        <v>23</v>
      </c>
    </row>
    <row r="33" spans="1:18">
      <c r="A33" s="39">
        <v>2031</v>
      </c>
      <c r="B33" s="17" t="s">
        <v>572</v>
      </c>
      <c r="C33" s="196" t="s">
        <v>3346</v>
      </c>
      <c r="D33" s="196" t="s">
        <v>3190</v>
      </c>
      <c r="E33" s="196" t="s">
        <v>467</v>
      </c>
      <c r="F33" s="38">
        <v>23</v>
      </c>
      <c r="G33" s="196" t="s">
        <v>241</v>
      </c>
      <c r="H33" s="196" t="s">
        <v>3174</v>
      </c>
      <c r="I33" s="35"/>
      <c r="L33" s="35" t="s">
        <v>2745</v>
      </c>
      <c r="M33" s="36" t="s">
        <v>2746</v>
      </c>
      <c r="O33" t="s">
        <v>574</v>
      </c>
      <c r="P33">
        <v>16</v>
      </c>
      <c r="Q33" s="196" t="s">
        <v>467</v>
      </c>
      <c r="R33">
        <f t="shared" si="0"/>
        <v>23</v>
      </c>
    </row>
    <row r="34" spans="1:18">
      <c r="A34" s="39">
        <v>2032</v>
      </c>
      <c r="B34" s="17" t="s">
        <v>575</v>
      </c>
      <c r="C34" s="196" t="s">
        <v>3274</v>
      </c>
      <c r="D34" s="196" t="s">
        <v>3275</v>
      </c>
      <c r="E34" s="196" t="s">
        <v>467</v>
      </c>
      <c r="F34" s="38">
        <v>23</v>
      </c>
      <c r="G34" s="196" t="s">
        <v>241</v>
      </c>
      <c r="H34" s="196" t="s">
        <v>3174</v>
      </c>
      <c r="I34" s="35"/>
      <c r="L34" s="35" t="s">
        <v>542</v>
      </c>
      <c r="M34" s="36" t="s">
        <v>2724</v>
      </c>
      <c r="O34" t="s">
        <v>576</v>
      </c>
      <c r="P34">
        <v>15</v>
      </c>
      <c r="Q34" s="196" t="s">
        <v>467</v>
      </c>
      <c r="R34">
        <f t="shared" si="0"/>
        <v>23</v>
      </c>
    </row>
    <row r="35" spans="1:18">
      <c r="A35" s="39">
        <v>2033</v>
      </c>
      <c r="B35" s="17" t="s">
        <v>577</v>
      </c>
      <c r="C35" s="196" t="s">
        <v>3191</v>
      </c>
      <c r="D35" s="196" t="s">
        <v>3192</v>
      </c>
      <c r="E35" s="196" t="s">
        <v>467</v>
      </c>
      <c r="F35" s="38">
        <v>23</v>
      </c>
      <c r="G35" s="196" t="s">
        <v>241</v>
      </c>
      <c r="H35" s="196" t="s">
        <v>3174</v>
      </c>
      <c r="I35" s="35"/>
      <c r="L35" s="35" t="s">
        <v>2747</v>
      </c>
      <c r="M35" s="36" t="s">
        <v>2748</v>
      </c>
      <c r="O35" t="s">
        <v>109</v>
      </c>
      <c r="P35">
        <v>14</v>
      </c>
      <c r="Q35" s="196" t="s">
        <v>467</v>
      </c>
      <c r="R35">
        <f t="shared" si="0"/>
        <v>23</v>
      </c>
    </row>
    <row r="36" spans="1:18">
      <c r="A36" s="39">
        <v>2034</v>
      </c>
      <c r="B36" s="17" t="s">
        <v>578</v>
      </c>
      <c r="C36" s="196" t="s">
        <v>3421</v>
      </c>
      <c r="D36" s="196" t="s">
        <v>3422</v>
      </c>
      <c r="E36" s="196" t="s">
        <v>467</v>
      </c>
      <c r="F36" s="38">
        <v>23</v>
      </c>
      <c r="G36" s="196" t="s">
        <v>241</v>
      </c>
      <c r="H36" s="196" t="s">
        <v>3175</v>
      </c>
      <c r="I36" s="35"/>
      <c r="K36" s="36"/>
      <c r="L36" s="35" t="s">
        <v>546</v>
      </c>
      <c r="M36" s="36" t="s">
        <v>2725</v>
      </c>
      <c r="O36" t="s">
        <v>108</v>
      </c>
      <c r="P36">
        <v>13</v>
      </c>
      <c r="Q36" s="196" t="s">
        <v>467</v>
      </c>
      <c r="R36">
        <f t="shared" si="0"/>
        <v>23</v>
      </c>
    </row>
    <row r="37" spans="1:18">
      <c r="A37" s="39">
        <v>2035</v>
      </c>
      <c r="B37" s="17" t="s">
        <v>579</v>
      </c>
      <c r="C37" s="196" t="s">
        <v>3423</v>
      </c>
      <c r="D37" s="196" t="s">
        <v>3424</v>
      </c>
      <c r="E37" s="196" t="s">
        <v>467</v>
      </c>
      <c r="F37" s="38">
        <v>23</v>
      </c>
      <c r="G37" s="196" t="s">
        <v>241</v>
      </c>
      <c r="H37" s="196" t="s">
        <v>3175</v>
      </c>
      <c r="I37" s="35"/>
      <c r="L37" s="35" t="s">
        <v>2749</v>
      </c>
      <c r="M37" s="36" t="s">
        <v>2750</v>
      </c>
      <c r="O37" t="s">
        <v>105</v>
      </c>
      <c r="P37">
        <v>12</v>
      </c>
      <c r="Q37" s="196" t="s">
        <v>467</v>
      </c>
      <c r="R37">
        <f t="shared" si="0"/>
        <v>23</v>
      </c>
    </row>
    <row r="38" spans="1:18">
      <c r="A38" s="39">
        <v>2036</v>
      </c>
      <c r="B38" s="17" t="s">
        <v>580</v>
      </c>
      <c r="C38" s="196" t="s">
        <v>3425</v>
      </c>
      <c r="D38" s="196" t="s">
        <v>3426</v>
      </c>
      <c r="E38" s="196" t="s">
        <v>467</v>
      </c>
      <c r="F38" s="38">
        <v>23</v>
      </c>
      <c r="G38" s="196" t="s">
        <v>241</v>
      </c>
      <c r="H38" s="196" t="s">
        <v>3175</v>
      </c>
      <c r="I38" s="35"/>
      <c r="L38" s="35" t="s">
        <v>550</v>
      </c>
      <c r="M38" s="36" t="s">
        <v>2728</v>
      </c>
      <c r="O38" t="s">
        <v>100</v>
      </c>
      <c r="P38">
        <v>11</v>
      </c>
      <c r="Q38" s="196" t="s">
        <v>467</v>
      </c>
      <c r="R38">
        <f t="shared" si="0"/>
        <v>23</v>
      </c>
    </row>
    <row r="39" spans="1:18">
      <c r="A39" s="39">
        <v>2037</v>
      </c>
      <c r="B39" s="17" t="s">
        <v>582</v>
      </c>
      <c r="C39" s="196" t="s">
        <v>3427</v>
      </c>
      <c r="D39" s="196" t="s">
        <v>3428</v>
      </c>
      <c r="E39" s="196" t="s">
        <v>467</v>
      </c>
      <c r="F39" s="38">
        <v>23</v>
      </c>
      <c r="G39" s="196" t="s">
        <v>241</v>
      </c>
      <c r="H39" s="196" t="s">
        <v>3175</v>
      </c>
      <c r="I39" s="35"/>
      <c r="L39" s="35" t="s">
        <v>2751</v>
      </c>
      <c r="M39" s="36" t="s">
        <v>2752</v>
      </c>
      <c r="O39" t="s">
        <v>99</v>
      </c>
      <c r="P39">
        <v>10</v>
      </c>
      <c r="Q39" s="196" t="s">
        <v>467</v>
      </c>
      <c r="R39">
        <f t="shared" si="0"/>
        <v>23</v>
      </c>
    </row>
    <row r="40" spans="1:18">
      <c r="A40" s="39">
        <v>2038</v>
      </c>
      <c r="B40" s="17" t="s">
        <v>583</v>
      </c>
      <c r="C40" s="196" t="s">
        <v>3429</v>
      </c>
      <c r="D40" s="196" t="s">
        <v>3430</v>
      </c>
      <c r="E40" s="196" t="s">
        <v>467</v>
      </c>
      <c r="F40" s="38">
        <v>23</v>
      </c>
      <c r="G40" s="196" t="s">
        <v>241</v>
      </c>
      <c r="H40" s="196" t="s">
        <v>3175</v>
      </c>
      <c r="I40" s="35"/>
      <c r="L40" s="35" t="s">
        <v>2729</v>
      </c>
      <c r="M40" s="36" t="s">
        <v>2730</v>
      </c>
      <c r="O40" t="s">
        <v>98</v>
      </c>
      <c r="P40">
        <v>9</v>
      </c>
      <c r="Q40" s="196" t="s">
        <v>467</v>
      </c>
      <c r="R40">
        <f t="shared" si="0"/>
        <v>23</v>
      </c>
    </row>
    <row r="41" spans="1:18">
      <c r="A41" s="39">
        <v>2039</v>
      </c>
      <c r="B41" s="17" t="s">
        <v>584</v>
      </c>
      <c r="C41" s="196" t="s">
        <v>3431</v>
      </c>
      <c r="D41" s="196" t="s">
        <v>3432</v>
      </c>
      <c r="E41" s="196" t="s">
        <v>467</v>
      </c>
      <c r="F41" s="38">
        <v>23</v>
      </c>
      <c r="G41" s="196" t="s">
        <v>241</v>
      </c>
      <c r="H41" s="196" t="s">
        <v>3175</v>
      </c>
      <c r="I41" s="35"/>
      <c r="J41" s="35"/>
      <c r="L41" s="35" t="s">
        <v>2753</v>
      </c>
      <c r="M41" s="36" t="s">
        <v>2754</v>
      </c>
      <c r="O41" t="s">
        <v>96</v>
      </c>
      <c r="P41">
        <v>8</v>
      </c>
      <c r="Q41" s="196" t="s">
        <v>467</v>
      </c>
      <c r="R41">
        <f t="shared" si="0"/>
        <v>23</v>
      </c>
    </row>
    <row r="42" spans="1:18">
      <c r="A42" s="39">
        <v>2040</v>
      </c>
      <c r="B42" s="17" t="s">
        <v>585</v>
      </c>
      <c r="C42" s="196" t="s">
        <v>4451</v>
      </c>
      <c r="D42" s="196" t="s">
        <v>4452</v>
      </c>
      <c r="E42" s="196" t="s">
        <v>467</v>
      </c>
      <c r="F42" s="38">
        <v>23</v>
      </c>
      <c r="G42" s="196" t="s">
        <v>241</v>
      </c>
      <c r="H42" s="196" t="s">
        <v>3260</v>
      </c>
      <c r="I42" s="35"/>
      <c r="O42" t="s">
        <v>95</v>
      </c>
      <c r="P42">
        <v>7</v>
      </c>
      <c r="Q42" s="196" t="s">
        <v>467</v>
      </c>
      <c r="R42">
        <f t="shared" si="0"/>
        <v>23</v>
      </c>
    </row>
    <row r="43" spans="1:18">
      <c r="A43" s="39">
        <v>2041</v>
      </c>
      <c r="B43" s="17" t="s">
        <v>586</v>
      </c>
      <c r="C43" s="196" t="s">
        <v>4777</v>
      </c>
      <c r="D43" s="196" t="s">
        <v>4778</v>
      </c>
      <c r="E43" s="196" t="s">
        <v>467</v>
      </c>
      <c r="F43" s="38">
        <v>23</v>
      </c>
      <c r="G43" s="196" t="s">
        <v>241</v>
      </c>
      <c r="H43" s="196" t="s">
        <v>3260</v>
      </c>
      <c r="I43" s="35"/>
      <c r="L43" s="34" t="s">
        <v>2755</v>
      </c>
      <c r="O43" t="s">
        <v>94</v>
      </c>
      <c r="P43">
        <v>6</v>
      </c>
      <c r="Q43" s="196" t="s">
        <v>467</v>
      </c>
      <c r="R43">
        <f t="shared" si="0"/>
        <v>23</v>
      </c>
    </row>
    <row r="44" spans="1:18">
      <c r="A44" s="39">
        <v>2042</v>
      </c>
      <c r="B44" s="17" t="s">
        <v>587</v>
      </c>
      <c r="C44" s="196" t="s">
        <v>5492</v>
      </c>
      <c r="D44" s="196" t="s">
        <v>5493</v>
      </c>
      <c r="E44" s="196" t="s">
        <v>467</v>
      </c>
      <c r="F44" s="38">
        <v>23</v>
      </c>
      <c r="G44" s="196" t="s">
        <v>241</v>
      </c>
      <c r="H44" s="196" t="s">
        <v>3260</v>
      </c>
      <c r="I44" s="35"/>
      <c r="L44" s="35"/>
      <c r="M44" s="36"/>
      <c r="O44" t="s">
        <v>92</v>
      </c>
      <c r="P44">
        <v>5</v>
      </c>
      <c r="Q44" s="196" t="s">
        <v>467</v>
      </c>
      <c r="R44">
        <f t="shared" si="0"/>
        <v>23</v>
      </c>
    </row>
    <row r="45" spans="1:18">
      <c r="A45" s="39">
        <v>2043</v>
      </c>
      <c r="B45" s="17" t="s">
        <v>588</v>
      </c>
      <c r="C45" s="196" t="s">
        <v>4453</v>
      </c>
      <c r="D45" s="196" t="s">
        <v>4454</v>
      </c>
      <c r="E45" s="196" t="s">
        <v>467</v>
      </c>
      <c r="F45" s="38">
        <v>23</v>
      </c>
      <c r="G45" s="196" t="s">
        <v>241</v>
      </c>
      <c r="H45" s="196" t="s">
        <v>3260</v>
      </c>
      <c r="I45" s="35"/>
      <c r="M45" s="37"/>
      <c r="O45" t="s">
        <v>91</v>
      </c>
      <c r="P45">
        <v>4</v>
      </c>
      <c r="Q45" s="196" t="s">
        <v>467</v>
      </c>
      <c r="R45">
        <f t="shared" si="0"/>
        <v>23</v>
      </c>
    </row>
    <row r="46" spans="1:18">
      <c r="A46" s="39">
        <v>2044</v>
      </c>
      <c r="B46" s="17" t="s">
        <v>589</v>
      </c>
      <c r="C46" s="196" t="s">
        <v>4455</v>
      </c>
      <c r="D46" s="196" t="s">
        <v>4456</v>
      </c>
      <c r="E46" s="196" t="s">
        <v>467</v>
      </c>
      <c r="F46" s="38">
        <v>23</v>
      </c>
      <c r="G46" s="196" t="s">
        <v>241</v>
      </c>
      <c r="H46" s="196" t="s">
        <v>3260</v>
      </c>
      <c r="I46" s="35"/>
      <c r="M46" s="37"/>
      <c r="O46" t="s">
        <v>89</v>
      </c>
      <c r="P46">
        <v>3</v>
      </c>
      <c r="Q46" s="196" t="s">
        <v>467</v>
      </c>
      <c r="R46">
        <f t="shared" si="0"/>
        <v>23</v>
      </c>
    </row>
    <row r="47" spans="1:18">
      <c r="A47" s="39">
        <v>2045</v>
      </c>
      <c r="B47" s="17" t="s">
        <v>590</v>
      </c>
      <c r="C47" s="196" t="s">
        <v>5494</v>
      </c>
      <c r="D47" s="196" t="s">
        <v>5495</v>
      </c>
      <c r="E47" s="196" t="s">
        <v>467</v>
      </c>
      <c r="F47" s="38">
        <v>23</v>
      </c>
      <c r="G47" s="196" t="s">
        <v>241</v>
      </c>
      <c r="H47" s="196" t="s">
        <v>3260</v>
      </c>
      <c r="I47" s="35"/>
      <c r="M47" s="37"/>
      <c r="O47" t="s">
        <v>87</v>
      </c>
      <c r="P47">
        <v>2</v>
      </c>
      <c r="Q47" s="196" t="s">
        <v>467</v>
      </c>
      <c r="R47">
        <f t="shared" si="0"/>
        <v>23</v>
      </c>
    </row>
    <row r="48" spans="1:18">
      <c r="A48" s="39">
        <v>2046</v>
      </c>
      <c r="B48" s="17" t="s">
        <v>591</v>
      </c>
      <c r="C48" s="196" t="s">
        <v>4189</v>
      </c>
      <c r="D48" s="196" t="s">
        <v>4190</v>
      </c>
      <c r="E48" s="196" t="s">
        <v>467</v>
      </c>
      <c r="F48" s="38">
        <v>23</v>
      </c>
      <c r="G48" s="196" t="s">
        <v>241</v>
      </c>
      <c r="H48" s="196" t="s">
        <v>3260</v>
      </c>
      <c r="I48" s="35"/>
      <c r="O48" t="s">
        <v>86</v>
      </c>
      <c r="P48">
        <v>1</v>
      </c>
      <c r="Q48" s="196" t="s">
        <v>467</v>
      </c>
      <c r="R48">
        <f t="shared" si="0"/>
        <v>23</v>
      </c>
    </row>
    <row r="49" spans="1:18">
      <c r="A49" s="39">
        <v>2047</v>
      </c>
      <c r="B49" s="17" t="s">
        <v>592</v>
      </c>
      <c r="C49" s="196" t="s">
        <v>3520</v>
      </c>
      <c r="D49" s="196" t="s">
        <v>3521</v>
      </c>
      <c r="E49" s="196" t="s">
        <v>467</v>
      </c>
      <c r="F49" s="38">
        <v>23</v>
      </c>
      <c r="G49" s="196" t="s">
        <v>254</v>
      </c>
      <c r="H49" s="196" t="s">
        <v>3175</v>
      </c>
      <c r="I49" s="35"/>
      <c r="Q49" s="196" t="s">
        <v>467</v>
      </c>
      <c r="R49">
        <f t="shared" si="0"/>
        <v>23</v>
      </c>
    </row>
    <row r="50" spans="1:18">
      <c r="A50" s="39">
        <v>2048</v>
      </c>
      <c r="B50" s="17" t="s">
        <v>593</v>
      </c>
      <c r="C50" s="196" t="s">
        <v>3518</v>
      </c>
      <c r="D50" s="196" t="s">
        <v>3519</v>
      </c>
      <c r="E50" s="196" t="s">
        <v>467</v>
      </c>
      <c r="F50" s="38">
        <v>23</v>
      </c>
      <c r="G50" s="196" t="s">
        <v>254</v>
      </c>
      <c r="H50" s="196" t="s">
        <v>3175</v>
      </c>
      <c r="I50" s="35"/>
      <c r="Q50" s="196" t="s">
        <v>467</v>
      </c>
      <c r="R50">
        <f t="shared" si="0"/>
        <v>23</v>
      </c>
    </row>
    <row r="51" spans="1:18">
      <c r="A51" s="39">
        <v>2049</v>
      </c>
      <c r="B51" s="17" t="s">
        <v>594</v>
      </c>
      <c r="C51" s="196" t="s">
        <v>3489</v>
      </c>
      <c r="D51" s="196" t="s">
        <v>3490</v>
      </c>
      <c r="E51" s="196" t="s">
        <v>467</v>
      </c>
      <c r="F51" s="38">
        <v>23</v>
      </c>
      <c r="G51" s="196" t="s">
        <v>254</v>
      </c>
      <c r="H51" s="196" t="s">
        <v>3175</v>
      </c>
      <c r="I51" s="35"/>
      <c r="Q51" s="196" t="s">
        <v>467</v>
      </c>
      <c r="R51">
        <f t="shared" si="0"/>
        <v>23</v>
      </c>
    </row>
    <row r="52" spans="1:18">
      <c r="A52" s="39">
        <v>2050</v>
      </c>
      <c r="B52" s="17" t="s">
        <v>595</v>
      </c>
      <c r="C52" s="196" t="s">
        <v>4436</v>
      </c>
      <c r="D52" s="196" t="s">
        <v>4437</v>
      </c>
      <c r="E52" s="196" t="s">
        <v>467</v>
      </c>
      <c r="F52" s="38">
        <v>23</v>
      </c>
      <c r="G52" s="196" t="s">
        <v>254</v>
      </c>
      <c r="H52" s="196" t="s">
        <v>3260</v>
      </c>
      <c r="I52" s="35"/>
      <c r="Q52" s="196" t="s">
        <v>467</v>
      </c>
      <c r="R52">
        <f t="shared" si="0"/>
        <v>23</v>
      </c>
    </row>
    <row r="53" spans="1:18">
      <c r="A53" s="39">
        <v>2051</v>
      </c>
      <c r="B53" s="17" t="s">
        <v>596</v>
      </c>
      <c r="C53" s="196" t="s">
        <v>4442</v>
      </c>
      <c r="D53" s="196" t="s">
        <v>4443</v>
      </c>
      <c r="E53" s="196" t="s">
        <v>467</v>
      </c>
      <c r="F53" s="38">
        <v>23</v>
      </c>
      <c r="G53" s="196" t="s">
        <v>254</v>
      </c>
      <c r="H53" s="196" t="s">
        <v>3260</v>
      </c>
      <c r="I53" s="35"/>
      <c r="Q53" s="196" t="s">
        <v>467</v>
      </c>
      <c r="R53">
        <f t="shared" si="0"/>
        <v>23</v>
      </c>
    </row>
    <row r="54" spans="1:18">
      <c r="A54" s="39">
        <v>2052</v>
      </c>
      <c r="B54" s="17" t="s">
        <v>597</v>
      </c>
      <c r="C54" s="196" t="s">
        <v>4438</v>
      </c>
      <c r="D54" s="196" t="s">
        <v>4439</v>
      </c>
      <c r="E54" s="196" t="s">
        <v>467</v>
      </c>
      <c r="F54" s="38">
        <v>23</v>
      </c>
      <c r="G54" s="196" t="s">
        <v>254</v>
      </c>
      <c r="H54" s="196" t="s">
        <v>3260</v>
      </c>
      <c r="I54" s="35"/>
      <c r="Q54" s="196" t="s">
        <v>467</v>
      </c>
      <c r="R54">
        <f t="shared" si="0"/>
        <v>23</v>
      </c>
    </row>
    <row r="55" spans="1:18">
      <c r="A55" s="39">
        <v>2053</v>
      </c>
      <c r="B55" s="17" t="s">
        <v>598</v>
      </c>
      <c r="C55" s="196" t="s">
        <v>4440</v>
      </c>
      <c r="D55" s="196" t="s">
        <v>4441</v>
      </c>
      <c r="E55" s="196" t="s">
        <v>467</v>
      </c>
      <c r="F55" s="38">
        <v>23</v>
      </c>
      <c r="G55" s="196" t="s">
        <v>254</v>
      </c>
      <c r="H55" s="196" t="s">
        <v>3260</v>
      </c>
      <c r="I55" s="35"/>
      <c r="Q55" s="196" t="s">
        <v>467</v>
      </c>
      <c r="R55">
        <f t="shared" si="0"/>
        <v>23</v>
      </c>
    </row>
    <row r="56" spans="1:18">
      <c r="A56" s="39">
        <v>2054</v>
      </c>
      <c r="B56" s="17" t="s">
        <v>599</v>
      </c>
      <c r="C56" s="196" t="s">
        <v>5496</v>
      </c>
      <c r="D56" s="196" t="s">
        <v>5497</v>
      </c>
      <c r="E56" s="196" t="s">
        <v>467</v>
      </c>
      <c r="F56" s="38">
        <v>23</v>
      </c>
      <c r="G56" s="196" t="s">
        <v>254</v>
      </c>
      <c r="H56" s="196" t="s">
        <v>3169</v>
      </c>
      <c r="I56" s="35"/>
      <c r="Q56" s="196" t="s">
        <v>467</v>
      </c>
      <c r="R56">
        <f t="shared" si="0"/>
        <v>23</v>
      </c>
    </row>
    <row r="57" spans="1:18">
      <c r="A57" s="39">
        <v>2055</v>
      </c>
      <c r="B57" s="17" t="s">
        <v>601</v>
      </c>
      <c r="C57" s="196" t="s">
        <v>3270</v>
      </c>
      <c r="D57" s="196" t="s">
        <v>3271</v>
      </c>
      <c r="E57" s="196" t="s">
        <v>467</v>
      </c>
      <c r="F57" s="38">
        <v>23</v>
      </c>
      <c r="G57" s="196" t="s">
        <v>221</v>
      </c>
      <c r="H57" s="196" t="s">
        <v>3174</v>
      </c>
      <c r="I57" s="35"/>
      <c r="Q57" s="196" t="s">
        <v>467</v>
      </c>
      <c r="R57">
        <f t="shared" si="0"/>
        <v>23</v>
      </c>
    </row>
    <row r="58" spans="1:18">
      <c r="A58" s="39">
        <v>2056</v>
      </c>
      <c r="B58" s="17" t="s">
        <v>602</v>
      </c>
      <c r="C58" s="196" t="s">
        <v>3491</v>
      </c>
      <c r="D58" s="196" t="s">
        <v>3492</v>
      </c>
      <c r="E58" s="196" t="s">
        <v>467</v>
      </c>
      <c r="F58" s="38">
        <v>23</v>
      </c>
      <c r="G58" s="196" t="s">
        <v>221</v>
      </c>
      <c r="H58" s="196" t="s">
        <v>3175</v>
      </c>
      <c r="I58" s="35"/>
      <c r="Q58" s="196" t="s">
        <v>467</v>
      </c>
      <c r="R58">
        <f t="shared" si="0"/>
        <v>23</v>
      </c>
    </row>
    <row r="59" spans="1:18">
      <c r="A59" s="39">
        <v>2057</v>
      </c>
      <c r="B59" s="17" t="s">
        <v>604</v>
      </c>
      <c r="C59" s="196" t="s">
        <v>3251</v>
      </c>
      <c r="D59" s="196" t="s">
        <v>3252</v>
      </c>
      <c r="E59" s="196" t="s">
        <v>661</v>
      </c>
      <c r="F59" s="38">
        <v>16</v>
      </c>
      <c r="G59" s="196" t="s">
        <v>3554</v>
      </c>
      <c r="H59" s="196" t="s">
        <v>3174</v>
      </c>
      <c r="I59" s="35"/>
      <c r="Q59" s="196" t="s">
        <v>661</v>
      </c>
      <c r="R59">
        <f t="shared" si="0"/>
        <v>16</v>
      </c>
    </row>
    <row r="60" spans="1:18">
      <c r="A60" s="39">
        <v>2058</v>
      </c>
      <c r="B60" s="17" t="s">
        <v>605</v>
      </c>
      <c r="C60" s="196" t="s">
        <v>3253</v>
      </c>
      <c r="D60" s="196" t="s">
        <v>3254</v>
      </c>
      <c r="E60" s="196" t="s">
        <v>528</v>
      </c>
      <c r="F60" s="38">
        <v>21</v>
      </c>
      <c r="G60" s="196" t="s">
        <v>3554</v>
      </c>
      <c r="H60" s="196" t="s">
        <v>3174</v>
      </c>
      <c r="I60" s="35"/>
      <c r="Q60" s="196" t="s">
        <v>528</v>
      </c>
      <c r="R60">
        <f t="shared" si="0"/>
        <v>21</v>
      </c>
    </row>
    <row r="61" spans="1:18">
      <c r="A61" s="39">
        <v>2059</v>
      </c>
      <c r="B61" s="17" t="s">
        <v>606</v>
      </c>
      <c r="C61" s="196" t="s">
        <v>3255</v>
      </c>
      <c r="D61" s="196" t="s">
        <v>3256</v>
      </c>
      <c r="E61" s="196" t="s">
        <v>528</v>
      </c>
      <c r="F61" s="38">
        <v>21</v>
      </c>
      <c r="G61" s="196" t="s">
        <v>3554</v>
      </c>
      <c r="H61" s="196" t="s">
        <v>3174</v>
      </c>
      <c r="I61" s="35"/>
      <c r="Q61" s="196" t="s">
        <v>528</v>
      </c>
      <c r="R61">
        <f t="shared" si="0"/>
        <v>21</v>
      </c>
    </row>
    <row r="62" spans="1:18">
      <c r="A62" s="39">
        <v>2060</v>
      </c>
      <c r="B62" s="17" t="s">
        <v>608</v>
      </c>
      <c r="C62" s="196" t="s">
        <v>3257</v>
      </c>
      <c r="D62" s="196" t="s">
        <v>3258</v>
      </c>
      <c r="E62" s="196" t="s">
        <v>528</v>
      </c>
      <c r="F62" s="38">
        <v>21</v>
      </c>
      <c r="G62" s="196" t="s">
        <v>3554</v>
      </c>
      <c r="H62" s="196" t="s">
        <v>3174</v>
      </c>
      <c r="I62" s="35"/>
      <c r="Q62" s="196" t="s">
        <v>528</v>
      </c>
      <c r="R62">
        <f t="shared" si="0"/>
        <v>21</v>
      </c>
    </row>
    <row r="63" spans="1:18">
      <c r="A63" s="39">
        <v>2061</v>
      </c>
      <c r="B63" s="17" t="s">
        <v>609</v>
      </c>
      <c r="C63" s="196" t="s">
        <v>3347</v>
      </c>
      <c r="D63" s="196" t="s">
        <v>3348</v>
      </c>
      <c r="E63" s="196" t="s">
        <v>528</v>
      </c>
      <c r="F63" s="38">
        <v>21</v>
      </c>
      <c r="G63" s="196" t="s">
        <v>3554</v>
      </c>
      <c r="H63" s="196" t="s">
        <v>3175</v>
      </c>
      <c r="I63" s="35"/>
      <c r="Q63" s="196" t="s">
        <v>528</v>
      </c>
      <c r="R63">
        <f t="shared" si="0"/>
        <v>21</v>
      </c>
    </row>
    <row r="64" spans="1:18">
      <c r="A64" s="39">
        <v>2062</v>
      </c>
      <c r="B64" s="17" t="s">
        <v>610</v>
      </c>
      <c r="C64" s="196" t="s">
        <v>3349</v>
      </c>
      <c r="D64" s="196" t="s">
        <v>3350</v>
      </c>
      <c r="E64" s="196" t="s">
        <v>467</v>
      </c>
      <c r="F64" s="38">
        <v>23</v>
      </c>
      <c r="G64" s="196" t="s">
        <v>3554</v>
      </c>
      <c r="H64" s="196" t="s">
        <v>3175</v>
      </c>
      <c r="I64" s="35"/>
      <c r="Q64" s="196" t="s">
        <v>467</v>
      </c>
      <c r="R64">
        <f t="shared" si="0"/>
        <v>23</v>
      </c>
    </row>
    <row r="65" spans="1:18">
      <c r="A65" s="39">
        <v>2063</v>
      </c>
      <c r="B65" s="17" t="s">
        <v>611</v>
      </c>
      <c r="C65" s="196" t="s">
        <v>3353</v>
      </c>
      <c r="D65" s="196" t="s">
        <v>3354</v>
      </c>
      <c r="E65" s="196" t="s">
        <v>528</v>
      </c>
      <c r="F65" s="38">
        <v>21</v>
      </c>
      <c r="G65" s="196" t="s">
        <v>3554</v>
      </c>
      <c r="H65" s="196" t="s">
        <v>3175</v>
      </c>
      <c r="I65" s="35"/>
      <c r="Q65" s="196" t="s">
        <v>528</v>
      </c>
      <c r="R65">
        <f t="shared" si="0"/>
        <v>21</v>
      </c>
    </row>
    <row r="66" spans="1:18">
      <c r="A66" s="39">
        <v>2064</v>
      </c>
      <c r="B66" s="17" t="s">
        <v>612</v>
      </c>
      <c r="C66" s="196" t="s">
        <v>3351</v>
      </c>
      <c r="D66" s="196" t="s">
        <v>3352</v>
      </c>
      <c r="E66" s="196" t="s">
        <v>528</v>
      </c>
      <c r="F66" s="38">
        <v>21</v>
      </c>
      <c r="G66" s="196" t="s">
        <v>3554</v>
      </c>
      <c r="H66" s="196" t="s">
        <v>3175</v>
      </c>
      <c r="I66" s="35"/>
      <c r="Q66" s="196" t="s">
        <v>528</v>
      </c>
      <c r="R66">
        <f t="shared" si="0"/>
        <v>21</v>
      </c>
    </row>
    <row r="67" spans="1:18">
      <c r="A67" s="39">
        <v>2065</v>
      </c>
      <c r="B67" s="17" t="s">
        <v>613</v>
      </c>
      <c r="C67" s="196" t="s">
        <v>4326</v>
      </c>
      <c r="D67" s="196" t="s">
        <v>4327</v>
      </c>
      <c r="E67" s="196" t="s">
        <v>1680</v>
      </c>
      <c r="F67" s="38">
        <v>11</v>
      </c>
      <c r="G67" s="196" t="s">
        <v>3554</v>
      </c>
      <c r="H67" s="196" t="s">
        <v>3260</v>
      </c>
      <c r="I67" s="35"/>
      <c r="Q67" s="196" t="s">
        <v>1680</v>
      </c>
      <c r="R67">
        <f t="shared" ref="R67:R130" si="1">IF(Q67&gt;0,VLOOKUP(Q67,$O$2:$P$48,2,0),"")</f>
        <v>11</v>
      </c>
    </row>
    <row r="68" spans="1:18">
      <c r="A68" s="39">
        <v>2066</v>
      </c>
      <c r="B68" s="17" t="s">
        <v>614</v>
      </c>
      <c r="C68" s="196" t="s">
        <v>4696</v>
      </c>
      <c r="D68" s="196" t="s">
        <v>5498</v>
      </c>
      <c r="E68" s="196" t="s">
        <v>467</v>
      </c>
      <c r="F68" s="38">
        <v>23</v>
      </c>
      <c r="G68" s="196" t="s">
        <v>3554</v>
      </c>
      <c r="H68" s="196" t="s">
        <v>3260</v>
      </c>
      <c r="I68" s="35"/>
      <c r="Q68" s="196" t="s">
        <v>467</v>
      </c>
      <c r="R68">
        <f t="shared" si="1"/>
        <v>23</v>
      </c>
    </row>
    <row r="69" spans="1:18">
      <c r="A69" s="39">
        <v>2067</v>
      </c>
      <c r="B69" s="17" t="s">
        <v>615</v>
      </c>
      <c r="C69" s="196" t="s">
        <v>4328</v>
      </c>
      <c r="D69" s="196" t="s">
        <v>4329</v>
      </c>
      <c r="E69" s="196" t="s">
        <v>528</v>
      </c>
      <c r="F69" s="38">
        <v>21</v>
      </c>
      <c r="G69" s="196" t="s">
        <v>3554</v>
      </c>
      <c r="H69" s="196" t="s">
        <v>3260</v>
      </c>
      <c r="I69" s="35"/>
      <c r="Q69" s="196" t="s">
        <v>528</v>
      </c>
      <c r="R69">
        <f t="shared" si="1"/>
        <v>21</v>
      </c>
    </row>
    <row r="70" spans="1:18">
      <c r="A70" s="39">
        <v>2068</v>
      </c>
      <c r="B70" s="17" t="s">
        <v>616</v>
      </c>
      <c r="C70" s="196" t="s">
        <v>4330</v>
      </c>
      <c r="D70" s="196" t="s">
        <v>4331</v>
      </c>
      <c r="E70" s="196" t="s">
        <v>510</v>
      </c>
      <c r="F70" s="38">
        <v>22</v>
      </c>
      <c r="G70" s="196" t="s">
        <v>3554</v>
      </c>
      <c r="H70" s="196" t="s">
        <v>3260</v>
      </c>
      <c r="I70" s="35"/>
      <c r="Q70" s="196" t="s">
        <v>510</v>
      </c>
      <c r="R70">
        <f t="shared" si="1"/>
        <v>22</v>
      </c>
    </row>
    <row r="71" spans="1:18">
      <c r="A71" s="39">
        <v>2069</v>
      </c>
      <c r="B71" s="17" t="s">
        <v>617</v>
      </c>
      <c r="C71" s="196" t="s">
        <v>4332</v>
      </c>
      <c r="D71" s="196" t="s">
        <v>4333</v>
      </c>
      <c r="E71" s="196" t="s">
        <v>467</v>
      </c>
      <c r="F71" s="38">
        <v>23</v>
      </c>
      <c r="G71" s="196" t="s">
        <v>3554</v>
      </c>
      <c r="H71" s="196" t="s">
        <v>3260</v>
      </c>
      <c r="I71" s="35"/>
      <c r="Q71" s="196" t="s">
        <v>467</v>
      </c>
      <c r="R71">
        <f t="shared" si="1"/>
        <v>23</v>
      </c>
    </row>
    <row r="72" spans="1:18">
      <c r="A72" s="39">
        <v>2070</v>
      </c>
      <c r="B72" s="17" t="s">
        <v>618</v>
      </c>
      <c r="C72" s="196" t="s">
        <v>4334</v>
      </c>
      <c r="D72" s="196" t="s">
        <v>4335</v>
      </c>
      <c r="E72" s="196" t="s">
        <v>528</v>
      </c>
      <c r="F72" s="38">
        <v>21</v>
      </c>
      <c r="G72" s="196" t="s">
        <v>3554</v>
      </c>
      <c r="H72" s="196" t="s">
        <v>3260</v>
      </c>
      <c r="I72" s="35"/>
      <c r="Q72" s="196" t="s">
        <v>528</v>
      </c>
      <c r="R72">
        <f t="shared" si="1"/>
        <v>21</v>
      </c>
    </row>
    <row r="73" spans="1:18">
      <c r="A73" s="39">
        <v>2071</v>
      </c>
      <c r="B73" s="17" t="s">
        <v>620</v>
      </c>
      <c r="C73" s="196" t="s">
        <v>5499</v>
      </c>
      <c r="D73" s="196" t="s">
        <v>5500</v>
      </c>
      <c r="E73" s="196" t="s">
        <v>573</v>
      </c>
      <c r="F73" s="38">
        <v>18</v>
      </c>
      <c r="G73" s="196" t="s">
        <v>3554</v>
      </c>
      <c r="H73" s="196" t="s">
        <v>3169</v>
      </c>
      <c r="I73" s="35"/>
      <c r="Q73" s="196" t="s">
        <v>573</v>
      </c>
      <c r="R73">
        <f t="shared" si="1"/>
        <v>18</v>
      </c>
    </row>
    <row r="74" spans="1:18">
      <c r="A74" s="39">
        <v>2072</v>
      </c>
      <c r="B74" s="17" t="s">
        <v>621</v>
      </c>
      <c r="C74" s="196" t="s">
        <v>5501</v>
      </c>
      <c r="D74" s="196" t="s">
        <v>5502</v>
      </c>
      <c r="E74" s="196" t="s">
        <v>497</v>
      </c>
      <c r="F74" s="38">
        <v>24</v>
      </c>
      <c r="G74" s="196" t="s">
        <v>3554</v>
      </c>
      <c r="H74" s="196" t="s">
        <v>3169</v>
      </c>
      <c r="I74" s="35"/>
      <c r="Q74" s="196" t="s">
        <v>497</v>
      </c>
      <c r="R74">
        <f t="shared" si="1"/>
        <v>24</v>
      </c>
    </row>
    <row r="75" spans="1:18">
      <c r="A75" s="39">
        <v>2073</v>
      </c>
      <c r="B75" s="17" t="s">
        <v>622</v>
      </c>
      <c r="C75" s="196" t="s">
        <v>4336</v>
      </c>
      <c r="D75" s="196" t="s">
        <v>4337</v>
      </c>
      <c r="E75" s="196" t="s">
        <v>528</v>
      </c>
      <c r="F75" s="38">
        <v>21</v>
      </c>
      <c r="G75" s="196" t="s">
        <v>273</v>
      </c>
      <c r="H75" s="196" t="s">
        <v>3175</v>
      </c>
      <c r="I75" s="35"/>
      <c r="Q75" s="196" t="s">
        <v>528</v>
      </c>
      <c r="R75">
        <f t="shared" si="1"/>
        <v>21</v>
      </c>
    </row>
    <row r="76" spans="1:18">
      <c r="A76" s="39">
        <v>2074</v>
      </c>
      <c r="B76" s="17" t="s">
        <v>625</v>
      </c>
      <c r="C76" s="196" t="s">
        <v>3552</v>
      </c>
      <c r="D76" s="196" t="s">
        <v>3553</v>
      </c>
      <c r="E76" s="196" t="s">
        <v>528</v>
      </c>
      <c r="F76" s="38">
        <v>21</v>
      </c>
      <c r="G76" s="196" t="s">
        <v>273</v>
      </c>
      <c r="H76" s="196" t="s">
        <v>3175</v>
      </c>
      <c r="I76" s="35"/>
      <c r="Q76" s="196" t="s">
        <v>528</v>
      </c>
      <c r="R76">
        <f t="shared" si="1"/>
        <v>21</v>
      </c>
    </row>
    <row r="77" spans="1:18">
      <c r="A77" s="39">
        <v>2075</v>
      </c>
      <c r="B77" s="17" t="s">
        <v>626</v>
      </c>
      <c r="C77" s="196" t="s">
        <v>4599</v>
      </c>
      <c r="D77" s="196" t="s">
        <v>4600</v>
      </c>
      <c r="E77" s="196" t="s">
        <v>528</v>
      </c>
      <c r="F77" s="38">
        <v>21</v>
      </c>
      <c r="G77" s="196" t="s">
        <v>273</v>
      </c>
      <c r="H77" s="196" t="s">
        <v>3260</v>
      </c>
      <c r="I77" s="35"/>
      <c r="Q77" s="196" t="s">
        <v>528</v>
      </c>
      <c r="R77">
        <f t="shared" si="1"/>
        <v>21</v>
      </c>
    </row>
    <row r="78" spans="1:18">
      <c r="A78" s="39">
        <v>2076</v>
      </c>
      <c r="B78" s="17" t="s">
        <v>627</v>
      </c>
      <c r="C78" s="196" t="s">
        <v>3195</v>
      </c>
      <c r="D78" s="196" t="s">
        <v>3196</v>
      </c>
      <c r="E78" s="196" t="s">
        <v>528</v>
      </c>
      <c r="F78" s="38">
        <v>21</v>
      </c>
      <c r="G78" s="196" t="s">
        <v>264</v>
      </c>
      <c r="H78" s="196" t="s">
        <v>3174</v>
      </c>
      <c r="I78" s="35"/>
      <c r="Q78" s="196" t="s">
        <v>528</v>
      </c>
      <c r="R78">
        <f t="shared" si="1"/>
        <v>21</v>
      </c>
    </row>
    <row r="79" spans="1:18">
      <c r="A79" s="39">
        <v>2077</v>
      </c>
      <c r="B79" s="17" t="s">
        <v>628</v>
      </c>
      <c r="C79" s="196" t="s">
        <v>3435</v>
      </c>
      <c r="D79" s="196" t="s">
        <v>3436</v>
      </c>
      <c r="E79" s="196" t="s">
        <v>528</v>
      </c>
      <c r="F79" s="38">
        <v>21</v>
      </c>
      <c r="G79" s="196" t="s">
        <v>264</v>
      </c>
      <c r="H79" s="196" t="s">
        <v>3175</v>
      </c>
      <c r="I79" s="35"/>
      <c r="Q79" s="196" t="s">
        <v>528</v>
      </c>
      <c r="R79">
        <f t="shared" si="1"/>
        <v>21</v>
      </c>
    </row>
    <row r="80" spans="1:18">
      <c r="A80" s="39">
        <v>2078</v>
      </c>
      <c r="B80" s="17" t="s">
        <v>629</v>
      </c>
      <c r="C80" s="196" t="s">
        <v>3524</v>
      </c>
      <c r="D80" s="196" t="s">
        <v>3525</v>
      </c>
      <c r="E80" s="196" t="s">
        <v>528</v>
      </c>
      <c r="F80" s="38">
        <v>21</v>
      </c>
      <c r="G80" s="196" t="s">
        <v>264</v>
      </c>
      <c r="H80" s="196" t="s">
        <v>3175</v>
      </c>
      <c r="I80" s="35"/>
      <c r="Q80" s="196" t="s">
        <v>528</v>
      </c>
      <c r="R80">
        <f t="shared" si="1"/>
        <v>21</v>
      </c>
    </row>
    <row r="81" spans="1:18">
      <c r="A81" s="39">
        <v>2079</v>
      </c>
      <c r="B81" s="17" t="s">
        <v>632</v>
      </c>
      <c r="C81" s="196" t="s">
        <v>4601</v>
      </c>
      <c r="D81" s="196" t="s">
        <v>4602</v>
      </c>
      <c r="E81" s="196" t="s">
        <v>528</v>
      </c>
      <c r="F81" s="38">
        <v>21</v>
      </c>
      <c r="G81" s="196" t="s">
        <v>264</v>
      </c>
      <c r="H81" s="196" t="s">
        <v>3260</v>
      </c>
      <c r="I81" s="35"/>
      <c r="Q81" s="196" t="s">
        <v>528</v>
      </c>
      <c r="R81">
        <f t="shared" si="1"/>
        <v>21</v>
      </c>
    </row>
    <row r="82" spans="1:18">
      <c r="A82" s="39">
        <v>2080</v>
      </c>
      <c r="B82" s="17" t="s">
        <v>633</v>
      </c>
      <c r="C82" s="196" t="s">
        <v>4603</v>
      </c>
      <c r="D82" s="196" t="s">
        <v>4604</v>
      </c>
      <c r="E82" s="196" t="s">
        <v>528</v>
      </c>
      <c r="F82" s="38">
        <v>21</v>
      </c>
      <c r="G82" s="196" t="s">
        <v>264</v>
      </c>
      <c r="H82" s="196" t="s">
        <v>3260</v>
      </c>
      <c r="I82" s="35"/>
      <c r="Q82" s="196" t="s">
        <v>528</v>
      </c>
      <c r="R82">
        <f t="shared" si="1"/>
        <v>21</v>
      </c>
    </row>
    <row r="83" spans="1:18">
      <c r="A83" s="39">
        <v>2081</v>
      </c>
      <c r="B83" s="17" t="s">
        <v>634</v>
      </c>
      <c r="C83" s="196" t="s">
        <v>5503</v>
      </c>
      <c r="D83" s="196" t="s">
        <v>5504</v>
      </c>
      <c r="E83" s="196" t="s">
        <v>528</v>
      </c>
      <c r="F83" s="38">
        <v>21</v>
      </c>
      <c r="G83" s="196" t="s">
        <v>264</v>
      </c>
      <c r="H83" s="196" t="s">
        <v>3175</v>
      </c>
      <c r="I83" s="35"/>
      <c r="Q83" s="196" t="s">
        <v>528</v>
      </c>
      <c r="R83">
        <f t="shared" si="1"/>
        <v>21</v>
      </c>
    </row>
    <row r="84" spans="1:18">
      <c r="A84" s="39">
        <v>2082</v>
      </c>
      <c r="B84" s="17" t="s">
        <v>635</v>
      </c>
      <c r="C84" s="196" t="s">
        <v>3433</v>
      </c>
      <c r="D84" s="196" t="s">
        <v>3434</v>
      </c>
      <c r="E84" s="196" t="s">
        <v>519</v>
      </c>
      <c r="F84" s="38">
        <v>17</v>
      </c>
      <c r="G84" s="196" t="s">
        <v>264</v>
      </c>
      <c r="H84" s="196" t="s">
        <v>3175</v>
      </c>
      <c r="I84" s="35"/>
      <c r="Q84" s="196" t="s">
        <v>519</v>
      </c>
      <c r="R84">
        <f t="shared" si="1"/>
        <v>17</v>
      </c>
    </row>
    <row r="85" spans="1:18">
      <c r="A85" s="39">
        <v>2083</v>
      </c>
      <c r="B85" s="17" t="s">
        <v>636</v>
      </c>
      <c r="C85" s="196" t="s">
        <v>4605</v>
      </c>
      <c r="D85" s="196" t="s">
        <v>4606</v>
      </c>
      <c r="E85" s="196" t="s">
        <v>528</v>
      </c>
      <c r="F85" s="38">
        <v>21</v>
      </c>
      <c r="G85" s="196" t="s">
        <v>264</v>
      </c>
      <c r="H85" s="196" t="s">
        <v>3260</v>
      </c>
      <c r="I85" s="35"/>
      <c r="Q85" s="196" t="s">
        <v>528</v>
      </c>
      <c r="R85">
        <f t="shared" si="1"/>
        <v>21</v>
      </c>
    </row>
    <row r="86" spans="1:18">
      <c r="A86" s="39">
        <v>2084</v>
      </c>
      <c r="B86" s="17" t="s">
        <v>637</v>
      </c>
      <c r="C86" s="196" t="s">
        <v>3529</v>
      </c>
      <c r="D86" s="196" t="s">
        <v>3530</v>
      </c>
      <c r="E86" s="196" t="s">
        <v>497</v>
      </c>
      <c r="F86" s="38">
        <v>24</v>
      </c>
      <c r="G86" s="196" t="s">
        <v>351</v>
      </c>
      <c r="H86" s="196" t="s">
        <v>3175</v>
      </c>
      <c r="I86" s="35"/>
      <c r="Q86" s="196" t="s">
        <v>497</v>
      </c>
      <c r="R86">
        <f t="shared" si="1"/>
        <v>24</v>
      </c>
    </row>
    <row r="87" spans="1:18">
      <c r="A87" s="39">
        <v>2085</v>
      </c>
      <c r="B87" s="17" t="s">
        <v>640</v>
      </c>
      <c r="C87" s="196" t="s">
        <v>4458</v>
      </c>
      <c r="D87" s="196" t="s">
        <v>3528</v>
      </c>
      <c r="E87" s="196" t="s">
        <v>467</v>
      </c>
      <c r="F87" s="38">
        <v>23</v>
      </c>
      <c r="G87" s="196" t="s">
        <v>351</v>
      </c>
      <c r="H87" s="196" t="s">
        <v>3175</v>
      </c>
      <c r="I87" s="35"/>
      <c r="Q87" s="196" t="s">
        <v>467</v>
      </c>
      <c r="R87">
        <f t="shared" si="1"/>
        <v>23</v>
      </c>
    </row>
    <row r="88" spans="1:18">
      <c r="A88" s="39">
        <v>2086</v>
      </c>
      <c r="B88" s="17" t="s">
        <v>641</v>
      </c>
      <c r="C88" s="196" t="s">
        <v>5505</v>
      </c>
      <c r="D88" s="196" t="s">
        <v>5506</v>
      </c>
      <c r="E88" s="196" t="s">
        <v>497</v>
      </c>
      <c r="F88" s="38">
        <v>24</v>
      </c>
      <c r="G88" s="196" t="s">
        <v>351</v>
      </c>
      <c r="H88" s="196" t="s">
        <v>3260</v>
      </c>
      <c r="I88" s="35"/>
      <c r="Q88" s="196" t="s">
        <v>497</v>
      </c>
      <c r="R88">
        <f t="shared" si="1"/>
        <v>24</v>
      </c>
    </row>
    <row r="89" spans="1:18">
      <c r="A89" s="39">
        <v>2087</v>
      </c>
      <c r="B89" s="17" t="s">
        <v>644</v>
      </c>
      <c r="C89" s="196" t="s">
        <v>5507</v>
      </c>
      <c r="D89" s="196" t="s">
        <v>5508</v>
      </c>
      <c r="E89" s="196" t="s">
        <v>497</v>
      </c>
      <c r="F89" s="38">
        <v>24</v>
      </c>
      <c r="G89" s="196" t="s">
        <v>351</v>
      </c>
      <c r="H89" s="196" t="s">
        <v>3260</v>
      </c>
      <c r="I89" s="35"/>
      <c r="Q89" s="196" t="s">
        <v>497</v>
      </c>
      <c r="R89">
        <f t="shared" si="1"/>
        <v>24</v>
      </c>
    </row>
    <row r="90" spans="1:18">
      <c r="A90" s="39">
        <v>2088</v>
      </c>
      <c r="B90" s="17" t="s">
        <v>645</v>
      </c>
      <c r="C90" s="196" t="s">
        <v>4583</v>
      </c>
      <c r="D90" s="196" t="s">
        <v>4584</v>
      </c>
      <c r="E90" s="196" t="s">
        <v>467</v>
      </c>
      <c r="F90" s="38">
        <v>23</v>
      </c>
      <c r="G90" s="196" t="s">
        <v>4582</v>
      </c>
      <c r="H90" s="196" t="s">
        <v>3260</v>
      </c>
      <c r="I90" s="35"/>
      <c r="Q90" s="196" t="s">
        <v>467</v>
      </c>
      <c r="R90">
        <f t="shared" si="1"/>
        <v>23</v>
      </c>
    </row>
    <row r="91" spans="1:18">
      <c r="A91" s="39">
        <v>2089</v>
      </c>
      <c r="B91" s="17" t="s">
        <v>647</v>
      </c>
      <c r="C91" s="196" t="s">
        <v>3327</v>
      </c>
      <c r="D91" s="196" t="s">
        <v>3328</v>
      </c>
      <c r="E91" s="196" t="s">
        <v>467</v>
      </c>
      <c r="F91" s="38">
        <v>23</v>
      </c>
      <c r="G91" s="196" t="s">
        <v>298</v>
      </c>
      <c r="H91" s="196" t="s">
        <v>3174</v>
      </c>
      <c r="I91" s="35"/>
      <c r="Q91" s="196" t="s">
        <v>467</v>
      </c>
      <c r="R91">
        <f t="shared" si="1"/>
        <v>23</v>
      </c>
    </row>
    <row r="92" spans="1:18">
      <c r="A92" s="39">
        <v>2090</v>
      </c>
      <c r="B92" s="17" t="s">
        <v>648</v>
      </c>
      <c r="C92" s="196" t="s">
        <v>3493</v>
      </c>
      <c r="D92" s="196" t="s">
        <v>3494</v>
      </c>
      <c r="E92" s="196" t="s">
        <v>467</v>
      </c>
      <c r="F92" s="38">
        <v>23</v>
      </c>
      <c r="G92" s="196" t="s">
        <v>298</v>
      </c>
      <c r="H92" s="196" t="s">
        <v>3175</v>
      </c>
      <c r="I92" s="35"/>
      <c r="Q92" s="196" t="s">
        <v>467</v>
      </c>
      <c r="R92">
        <f t="shared" si="1"/>
        <v>23</v>
      </c>
    </row>
    <row r="93" spans="1:18">
      <c r="A93" s="39">
        <v>2091</v>
      </c>
      <c r="B93" s="17" t="s">
        <v>649</v>
      </c>
      <c r="C93" s="196" t="s">
        <v>3448</v>
      </c>
      <c r="D93" s="196" t="s">
        <v>3449</v>
      </c>
      <c r="E93" s="196" t="s">
        <v>467</v>
      </c>
      <c r="F93" s="38">
        <v>23</v>
      </c>
      <c r="G93" s="196" t="s">
        <v>298</v>
      </c>
      <c r="H93" s="196" t="s">
        <v>3175</v>
      </c>
      <c r="I93" s="35"/>
      <c r="Q93" s="196" t="s">
        <v>467</v>
      </c>
      <c r="R93">
        <f t="shared" si="1"/>
        <v>23</v>
      </c>
    </row>
    <row r="94" spans="1:18">
      <c r="A94" s="39">
        <v>2092</v>
      </c>
      <c r="B94" s="17" t="s">
        <v>650</v>
      </c>
      <c r="C94" s="196" t="s">
        <v>3450</v>
      </c>
      <c r="D94" s="196" t="s">
        <v>3451</v>
      </c>
      <c r="E94" s="196" t="s">
        <v>467</v>
      </c>
      <c r="F94" s="38">
        <v>23</v>
      </c>
      <c r="G94" s="196" t="s">
        <v>298</v>
      </c>
      <c r="H94" s="196" t="s">
        <v>3175</v>
      </c>
      <c r="I94" s="35"/>
      <c r="Q94" s="196" t="s">
        <v>467</v>
      </c>
      <c r="R94">
        <f t="shared" si="1"/>
        <v>23</v>
      </c>
    </row>
    <row r="95" spans="1:18">
      <c r="A95" s="39">
        <v>2093</v>
      </c>
      <c r="B95" s="17" t="s">
        <v>651</v>
      </c>
      <c r="C95" s="196" t="s">
        <v>3495</v>
      </c>
      <c r="D95" s="196" t="s">
        <v>3496</v>
      </c>
      <c r="E95" s="196" t="s">
        <v>467</v>
      </c>
      <c r="F95" s="38">
        <v>23</v>
      </c>
      <c r="G95" s="196" t="s">
        <v>298</v>
      </c>
      <c r="H95" s="196" t="s">
        <v>3175</v>
      </c>
      <c r="I95" s="35"/>
      <c r="Q95" s="196" t="s">
        <v>467</v>
      </c>
      <c r="R95">
        <f t="shared" si="1"/>
        <v>23</v>
      </c>
    </row>
    <row r="96" spans="1:18">
      <c r="A96" s="39">
        <v>2094</v>
      </c>
      <c r="B96" s="17" t="s">
        <v>652</v>
      </c>
      <c r="C96" s="196" t="s">
        <v>3371</v>
      </c>
      <c r="D96" s="196" t="s">
        <v>3372</v>
      </c>
      <c r="E96" s="196" t="s">
        <v>528</v>
      </c>
      <c r="F96" s="38">
        <v>21</v>
      </c>
      <c r="G96" s="196" t="s">
        <v>309</v>
      </c>
      <c r="H96" s="196" t="s">
        <v>3175</v>
      </c>
      <c r="I96" s="35"/>
      <c r="Q96" s="196" t="s">
        <v>528</v>
      </c>
      <c r="R96">
        <f t="shared" si="1"/>
        <v>21</v>
      </c>
    </row>
    <row r="97" spans="1:18">
      <c r="A97" s="39">
        <v>2095</v>
      </c>
      <c r="B97" s="17" t="s">
        <v>653</v>
      </c>
      <c r="C97" s="196" t="s">
        <v>3369</v>
      </c>
      <c r="D97" s="196" t="s">
        <v>3370</v>
      </c>
      <c r="E97" s="196" t="s">
        <v>528</v>
      </c>
      <c r="F97" s="38">
        <v>21</v>
      </c>
      <c r="G97" s="196" t="s">
        <v>309</v>
      </c>
      <c r="H97" s="196" t="s">
        <v>3175</v>
      </c>
      <c r="I97" s="35"/>
      <c r="Q97" s="196" t="s">
        <v>528</v>
      </c>
      <c r="R97">
        <f t="shared" si="1"/>
        <v>21</v>
      </c>
    </row>
    <row r="98" spans="1:18">
      <c r="A98" s="39">
        <v>2096</v>
      </c>
      <c r="B98" s="17" t="s">
        <v>654</v>
      </c>
      <c r="C98" s="196" t="s">
        <v>4235</v>
      </c>
      <c r="D98" s="196" t="s">
        <v>4236</v>
      </c>
      <c r="E98" s="196" t="s">
        <v>497</v>
      </c>
      <c r="F98" s="38">
        <v>24</v>
      </c>
      <c r="G98" s="196" t="s">
        <v>309</v>
      </c>
      <c r="H98" s="196" t="s">
        <v>3260</v>
      </c>
      <c r="I98" s="35"/>
      <c r="Q98" s="196" t="s">
        <v>497</v>
      </c>
      <c r="R98">
        <f t="shared" si="1"/>
        <v>24</v>
      </c>
    </row>
    <row r="99" spans="1:18">
      <c r="A99" s="39">
        <v>2097</v>
      </c>
      <c r="B99" s="17" t="s">
        <v>655</v>
      </c>
      <c r="C99" s="196" t="s">
        <v>4219</v>
      </c>
      <c r="D99" s="196" t="s">
        <v>4220</v>
      </c>
      <c r="E99" s="196" t="s">
        <v>528</v>
      </c>
      <c r="F99" s="38">
        <v>21</v>
      </c>
      <c r="G99" s="196" t="s">
        <v>309</v>
      </c>
      <c r="H99" s="196" t="s">
        <v>3260</v>
      </c>
      <c r="I99" s="35"/>
      <c r="Q99" s="196" t="s">
        <v>528</v>
      </c>
      <c r="R99">
        <f t="shared" si="1"/>
        <v>21</v>
      </c>
    </row>
    <row r="100" spans="1:18">
      <c r="A100" s="39">
        <v>2098</v>
      </c>
      <c r="B100" s="17" t="s">
        <v>656</v>
      </c>
      <c r="C100" s="196" t="s">
        <v>4221</v>
      </c>
      <c r="D100" s="196" t="s">
        <v>4222</v>
      </c>
      <c r="E100" s="196" t="s">
        <v>528</v>
      </c>
      <c r="F100" s="38">
        <v>21</v>
      </c>
      <c r="G100" s="196" t="s">
        <v>309</v>
      </c>
      <c r="H100" s="196" t="s">
        <v>3260</v>
      </c>
      <c r="I100" s="35"/>
      <c r="Q100" s="196" t="s">
        <v>528</v>
      </c>
      <c r="R100">
        <f t="shared" si="1"/>
        <v>21</v>
      </c>
    </row>
    <row r="101" spans="1:18">
      <c r="A101" s="39">
        <v>2099</v>
      </c>
      <c r="B101" s="17" t="s">
        <v>658</v>
      </c>
      <c r="C101" s="196" t="s">
        <v>4225</v>
      </c>
      <c r="D101" s="196" t="s">
        <v>4226</v>
      </c>
      <c r="E101" s="196" t="s">
        <v>528</v>
      </c>
      <c r="F101" s="38">
        <v>21</v>
      </c>
      <c r="G101" s="196" t="s">
        <v>309</v>
      </c>
      <c r="H101" s="196" t="s">
        <v>3260</v>
      </c>
      <c r="I101" s="35"/>
      <c r="Q101" s="196" t="s">
        <v>528</v>
      </c>
      <c r="R101">
        <f t="shared" si="1"/>
        <v>21</v>
      </c>
    </row>
    <row r="102" spans="1:18">
      <c r="A102" s="39">
        <v>2100</v>
      </c>
      <c r="B102" s="17" t="s">
        <v>659</v>
      </c>
      <c r="C102" s="196" t="s">
        <v>4223</v>
      </c>
      <c r="D102" s="196" t="s">
        <v>4224</v>
      </c>
      <c r="E102" s="196" t="s">
        <v>528</v>
      </c>
      <c r="F102" s="38">
        <v>21</v>
      </c>
      <c r="G102" s="196" t="s">
        <v>309</v>
      </c>
      <c r="H102" s="196" t="s">
        <v>3260</v>
      </c>
      <c r="I102" s="35"/>
      <c r="Q102" s="196" t="s">
        <v>528</v>
      </c>
      <c r="R102">
        <f t="shared" si="1"/>
        <v>21</v>
      </c>
    </row>
    <row r="103" spans="1:18">
      <c r="A103" s="39">
        <v>2101</v>
      </c>
      <c r="B103" s="17" t="s">
        <v>660</v>
      </c>
      <c r="C103" s="196" t="s">
        <v>4231</v>
      </c>
      <c r="D103" s="196" t="s">
        <v>4232</v>
      </c>
      <c r="E103" s="196" t="s">
        <v>497</v>
      </c>
      <c r="F103" s="38">
        <v>24</v>
      </c>
      <c r="G103" s="196" t="s">
        <v>309</v>
      </c>
      <c r="H103" s="196" t="s">
        <v>3260</v>
      </c>
      <c r="I103" s="35"/>
      <c r="Q103" s="196" t="s">
        <v>497</v>
      </c>
      <c r="R103">
        <f t="shared" si="1"/>
        <v>24</v>
      </c>
    </row>
    <row r="104" spans="1:18">
      <c r="A104" s="39">
        <v>2102</v>
      </c>
      <c r="B104" s="17" t="s">
        <v>662</v>
      </c>
      <c r="C104" s="196" t="s">
        <v>4233</v>
      </c>
      <c r="D104" s="196" t="s">
        <v>4234</v>
      </c>
      <c r="E104" s="196" t="s">
        <v>510</v>
      </c>
      <c r="F104" s="38">
        <v>22</v>
      </c>
      <c r="G104" s="196" t="s">
        <v>309</v>
      </c>
      <c r="H104" s="196" t="s">
        <v>3260</v>
      </c>
      <c r="I104" s="35"/>
      <c r="Q104" s="196" t="s">
        <v>510</v>
      </c>
      <c r="R104">
        <f t="shared" si="1"/>
        <v>22</v>
      </c>
    </row>
    <row r="105" spans="1:18">
      <c r="A105" s="39">
        <v>2103</v>
      </c>
      <c r="B105" s="17" t="s">
        <v>663</v>
      </c>
      <c r="C105" s="196" t="s">
        <v>4227</v>
      </c>
      <c r="D105" s="196" t="s">
        <v>4228</v>
      </c>
      <c r="E105" s="196" t="s">
        <v>912</v>
      </c>
      <c r="F105" s="38">
        <v>47</v>
      </c>
      <c r="G105" s="196" t="s">
        <v>309</v>
      </c>
      <c r="H105" s="196" t="s">
        <v>3260</v>
      </c>
      <c r="I105" s="35"/>
      <c r="Q105" s="196" t="s">
        <v>912</v>
      </c>
      <c r="R105">
        <f t="shared" si="1"/>
        <v>47</v>
      </c>
    </row>
    <row r="106" spans="1:18">
      <c r="A106" s="39">
        <v>2104</v>
      </c>
      <c r="B106" s="17" t="s">
        <v>665</v>
      </c>
      <c r="C106" s="196" t="s">
        <v>4239</v>
      </c>
      <c r="D106" s="196" t="s">
        <v>4240</v>
      </c>
      <c r="E106" s="196" t="s">
        <v>510</v>
      </c>
      <c r="F106" s="38">
        <v>22</v>
      </c>
      <c r="G106" s="196" t="s">
        <v>309</v>
      </c>
      <c r="H106" s="196" t="s">
        <v>3260</v>
      </c>
      <c r="I106" s="35"/>
      <c r="Q106" s="196" t="s">
        <v>510</v>
      </c>
      <c r="R106">
        <f t="shared" si="1"/>
        <v>22</v>
      </c>
    </row>
    <row r="107" spans="1:18">
      <c r="A107" s="39">
        <v>2105</v>
      </c>
      <c r="B107" s="17" t="s">
        <v>666</v>
      </c>
      <c r="C107" s="196" t="s">
        <v>4237</v>
      </c>
      <c r="D107" s="196" t="s">
        <v>4238</v>
      </c>
      <c r="E107" s="196" t="s">
        <v>571</v>
      </c>
      <c r="F107" s="38">
        <v>20</v>
      </c>
      <c r="G107" s="196" t="s">
        <v>309</v>
      </c>
      <c r="H107" s="196" t="s">
        <v>3260</v>
      </c>
      <c r="I107" s="35"/>
      <c r="Q107" s="196" t="s">
        <v>571</v>
      </c>
      <c r="R107">
        <f t="shared" si="1"/>
        <v>20</v>
      </c>
    </row>
    <row r="108" spans="1:18">
      <c r="A108" s="39">
        <v>2106</v>
      </c>
      <c r="B108" s="17" t="s">
        <v>667</v>
      </c>
      <c r="C108" s="196" t="s">
        <v>4229</v>
      </c>
      <c r="D108" s="196" t="s">
        <v>4230</v>
      </c>
      <c r="E108" s="196" t="s">
        <v>571</v>
      </c>
      <c r="F108" s="38">
        <v>20</v>
      </c>
      <c r="G108" s="196" t="s">
        <v>309</v>
      </c>
      <c r="H108" s="196" t="s">
        <v>3260</v>
      </c>
      <c r="I108" s="35"/>
      <c r="Q108" s="196" t="s">
        <v>571</v>
      </c>
      <c r="R108">
        <f t="shared" si="1"/>
        <v>20</v>
      </c>
    </row>
    <row r="109" spans="1:18">
      <c r="A109" s="39">
        <v>2107</v>
      </c>
      <c r="B109" s="17" t="s">
        <v>668</v>
      </c>
      <c r="C109" s="196" t="s">
        <v>4241</v>
      </c>
      <c r="D109" s="196" t="s">
        <v>4242</v>
      </c>
      <c r="E109" s="196" t="s">
        <v>528</v>
      </c>
      <c r="F109" s="38">
        <v>21</v>
      </c>
      <c r="G109" s="196" t="s">
        <v>309</v>
      </c>
      <c r="H109" s="196" t="s">
        <v>3260</v>
      </c>
      <c r="I109" s="35"/>
      <c r="Q109" s="196" t="s">
        <v>528</v>
      </c>
      <c r="R109">
        <f t="shared" si="1"/>
        <v>21</v>
      </c>
    </row>
    <row r="110" spans="1:18">
      <c r="A110" s="39">
        <v>2108</v>
      </c>
      <c r="B110" s="17" t="s">
        <v>669</v>
      </c>
      <c r="C110" s="196" t="s">
        <v>5509</v>
      </c>
      <c r="D110" s="196" t="s">
        <v>5510</v>
      </c>
      <c r="E110" s="196" t="s">
        <v>573</v>
      </c>
      <c r="F110" s="38">
        <v>18</v>
      </c>
      <c r="G110" s="196" t="s">
        <v>309</v>
      </c>
      <c r="H110" s="196" t="s">
        <v>3169</v>
      </c>
      <c r="I110" s="35"/>
      <c r="Q110" s="196" t="s">
        <v>573</v>
      </c>
      <c r="R110">
        <f t="shared" si="1"/>
        <v>18</v>
      </c>
    </row>
    <row r="111" spans="1:18">
      <c r="A111" s="39">
        <v>2109</v>
      </c>
      <c r="B111" s="17" t="s">
        <v>670</v>
      </c>
      <c r="C111" s="196" t="s">
        <v>5511</v>
      </c>
      <c r="D111" s="196" t="s">
        <v>5512</v>
      </c>
      <c r="E111" s="196" t="s">
        <v>1053</v>
      </c>
      <c r="F111" s="38">
        <v>7</v>
      </c>
      <c r="G111" s="196" t="s">
        <v>309</v>
      </c>
      <c r="H111" s="196" t="s">
        <v>3169</v>
      </c>
      <c r="I111" s="35"/>
      <c r="Q111" s="196" t="s">
        <v>1053</v>
      </c>
      <c r="R111">
        <f t="shared" si="1"/>
        <v>7</v>
      </c>
    </row>
    <row r="112" spans="1:18">
      <c r="A112" s="39">
        <v>2110</v>
      </c>
      <c r="B112" s="17" t="s">
        <v>671</v>
      </c>
      <c r="C112" s="196" t="s">
        <v>5513</v>
      </c>
      <c r="D112" s="196" t="s">
        <v>5514</v>
      </c>
      <c r="E112" s="196" t="s">
        <v>528</v>
      </c>
      <c r="F112" s="38">
        <v>21</v>
      </c>
      <c r="G112" s="196" t="s">
        <v>309</v>
      </c>
      <c r="H112" s="196" t="s">
        <v>3169</v>
      </c>
      <c r="I112" s="35"/>
      <c r="Q112" s="196" t="s">
        <v>528</v>
      </c>
      <c r="R112">
        <f t="shared" si="1"/>
        <v>21</v>
      </c>
    </row>
    <row r="113" spans="1:18">
      <c r="A113" s="39">
        <v>2111</v>
      </c>
      <c r="B113" s="17" t="s">
        <v>672</v>
      </c>
      <c r="C113" s="196" t="s">
        <v>5515</v>
      </c>
      <c r="D113" s="196" t="s">
        <v>5516</v>
      </c>
      <c r="E113" s="196" t="s">
        <v>528</v>
      </c>
      <c r="F113" s="38">
        <v>21</v>
      </c>
      <c r="G113" s="196" t="s">
        <v>309</v>
      </c>
      <c r="H113" s="196" t="s">
        <v>3169</v>
      </c>
      <c r="I113" s="35"/>
      <c r="Q113" s="196" t="s">
        <v>528</v>
      </c>
      <c r="R113">
        <f t="shared" si="1"/>
        <v>21</v>
      </c>
    </row>
    <row r="114" spans="1:18">
      <c r="A114" s="39">
        <v>2112</v>
      </c>
      <c r="B114" s="17" t="s">
        <v>673</v>
      </c>
      <c r="C114" s="196" t="s">
        <v>5517</v>
      </c>
      <c r="D114" s="196" t="s">
        <v>5518</v>
      </c>
      <c r="E114" s="196" t="s">
        <v>912</v>
      </c>
      <c r="F114" s="38">
        <v>47</v>
      </c>
      <c r="G114" s="196" t="s">
        <v>309</v>
      </c>
      <c r="H114" s="196" t="s">
        <v>3169</v>
      </c>
      <c r="I114" s="35"/>
      <c r="Q114" s="196" t="s">
        <v>912</v>
      </c>
      <c r="R114">
        <f t="shared" si="1"/>
        <v>47</v>
      </c>
    </row>
    <row r="115" spans="1:18">
      <c r="A115" s="39">
        <v>2113</v>
      </c>
      <c r="B115" s="17" t="s">
        <v>674</v>
      </c>
      <c r="C115" s="196" t="s">
        <v>5519</v>
      </c>
      <c r="D115" s="196" t="s">
        <v>5520</v>
      </c>
      <c r="E115" s="196" t="s">
        <v>912</v>
      </c>
      <c r="F115" s="38">
        <v>47</v>
      </c>
      <c r="G115" s="196" t="s">
        <v>309</v>
      </c>
      <c r="H115" s="196" t="s">
        <v>3169</v>
      </c>
      <c r="I115" s="35"/>
      <c r="Q115" s="196" t="s">
        <v>912</v>
      </c>
      <c r="R115">
        <f t="shared" si="1"/>
        <v>47</v>
      </c>
    </row>
    <row r="116" spans="1:18">
      <c r="A116" s="39">
        <v>2114</v>
      </c>
      <c r="B116" s="17" t="s">
        <v>675</v>
      </c>
      <c r="C116" s="196" t="s">
        <v>5521</v>
      </c>
      <c r="D116" s="196" t="s">
        <v>5522</v>
      </c>
      <c r="E116" s="196" t="s">
        <v>981</v>
      </c>
      <c r="F116" s="38">
        <v>41</v>
      </c>
      <c r="G116" s="196" t="s">
        <v>309</v>
      </c>
      <c r="H116" s="196" t="s">
        <v>3169</v>
      </c>
      <c r="I116" s="35"/>
      <c r="Q116" s="196" t="s">
        <v>981</v>
      </c>
      <c r="R116">
        <f t="shared" si="1"/>
        <v>41</v>
      </c>
    </row>
    <row r="117" spans="1:18">
      <c r="A117" s="39">
        <v>2115</v>
      </c>
      <c r="B117" s="17" t="s">
        <v>676</v>
      </c>
      <c r="C117" s="196" t="s">
        <v>5523</v>
      </c>
      <c r="D117" s="196" t="s">
        <v>5524</v>
      </c>
      <c r="E117" s="196" t="s">
        <v>473</v>
      </c>
      <c r="F117" s="38">
        <v>25</v>
      </c>
      <c r="G117" s="196" t="s">
        <v>309</v>
      </c>
      <c r="H117" s="196" t="s">
        <v>3169</v>
      </c>
      <c r="I117" s="35"/>
      <c r="Q117" s="196" t="s">
        <v>473</v>
      </c>
      <c r="R117">
        <f t="shared" si="1"/>
        <v>25</v>
      </c>
    </row>
    <row r="118" spans="1:18">
      <c r="A118" s="39">
        <v>2116</v>
      </c>
      <c r="B118" s="17" t="s">
        <v>677</v>
      </c>
      <c r="C118" s="196" t="s">
        <v>2760</v>
      </c>
      <c r="D118" s="196" t="s">
        <v>2761</v>
      </c>
      <c r="E118" s="196" t="s">
        <v>473</v>
      </c>
      <c r="F118" s="38">
        <v>25</v>
      </c>
      <c r="G118" s="196" t="s">
        <v>306</v>
      </c>
      <c r="H118" s="196" t="s">
        <v>492</v>
      </c>
      <c r="I118" s="35"/>
      <c r="Q118" s="196" t="s">
        <v>473</v>
      </c>
      <c r="R118">
        <f t="shared" si="1"/>
        <v>25</v>
      </c>
    </row>
    <row r="119" spans="1:18">
      <c r="A119" s="39">
        <v>2117</v>
      </c>
      <c r="B119" s="17" t="s">
        <v>678</v>
      </c>
      <c r="C119" s="196" t="s">
        <v>3224</v>
      </c>
      <c r="D119" s="196" t="s">
        <v>3225</v>
      </c>
      <c r="E119" s="196" t="s">
        <v>467</v>
      </c>
      <c r="F119" s="38">
        <v>23</v>
      </c>
      <c r="G119" s="196" t="s">
        <v>306</v>
      </c>
      <c r="H119" s="196" t="s">
        <v>3174</v>
      </c>
      <c r="I119" s="35"/>
      <c r="Q119" s="196" t="s">
        <v>467</v>
      </c>
      <c r="R119">
        <f t="shared" si="1"/>
        <v>23</v>
      </c>
    </row>
    <row r="120" spans="1:18">
      <c r="A120" s="39">
        <v>2118</v>
      </c>
      <c r="B120" s="17" t="s">
        <v>679</v>
      </c>
      <c r="C120" s="196" t="s">
        <v>3234</v>
      </c>
      <c r="D120" s="196" t="s">
        <v>3235</v>
      </c>
      <c r="E120" s="196" t="s">
        <v>467</v>
      </c>
      <c r="F120" s="38">
        <v>23</v>
      </c>
      <c r="G120" s="196" t="s">
        <v>306</v>
      </c>
      <c r="H120" s="196" t="s">
        <v>3174</v>
      </c>
      <c r="I120" s="35"/>
      <c r="Q120" s="196" t="s">
        <v>467</v>
      </c>
      <c r="R120">
        <f t="shared" si="1"/>
        <v>23</v>
      </c>
    </row>
    <row r="121" spans="1:18">
      <c r="A121" s="39">
        <v>2119</v>
      </c>
      <c r="B121" s="17" t="s">
        <v>680</v>
      </c>
      <c r="C121" s="196" t="s">
        <v>3238</v>
      </c>
      <c r="D121" s="196" t="s">
        <v>3239</v>
      </c>
      <c r="E121" s="196" t="s">
        <v>467</v>
      </c>
      <c r="F121" s="38">
        <v>23</v>
      </c>
      <c r="G121" s="196" t="s">
        <v>306</v>
      </c>
      <c r="H121" s="196" t="s">
        <v>3174</v>
      </c>
      <c r="I121" s="35"/>
      <c r="Q121" s="196" t="s">
        <v>467</v>
      </c>
      <c r="R121">
        <f t="shared" si="1"/>
        <v>23</v>
      </c>
    </row>
    <row r="122" spans="1:18">
      <c r="A122" s="39">
        <v>2120</v>
      </c>
      <c r="B122" s="17" t="s">
        <v>681</v>
      </c>
      <c r="C122" s="196" t="s">
        <v>3294</v>
      </c>
      <c r="D122" s="196" t="s">
        <v>3295</v>
      </c>
      <c r="E122" s="196" t="s">
        <v>467</v>
      </c>
      <c r="F122" s="38">
        <v>23</v>
      </c>
      <c r="G122" s="196" t="s">
        <v>306</v>
      </c>
      <c r="H122" s="196" t="s">
        <v>3174</v>
      </c>
      <c r="I122" s="35"/>
      <c r="Q122" s="196" t="s">
        <v>467</v>
      </c>
      <c r="R122">
        <f t="shared" si="1"/>
        <v>23</v>
      </c>
    </row>
    <row r="123" spans="1:18">
      <c r="A123" s="39">
        <v>2121</v>
      </c>
      <c r="B123" s="17" t="s">
        <v>682</v>
      </c>
      <c r="C123" s="196" t="s">
        <v>3230</v>
      </c>
      <c r="D123" s="196" t="s">
        <v>3231</v>
      </c>
      <c r="E123" s="196" t="s">
        <v>510</v>
      </c>
      <c r="F123" s="38">
        <v>22</v>
      </c>
      <c r="G123" s="196" t="s">
        <v>306</v>
      </c>
      <c r="H123" s="196" t="s">
        <v>3174</v>
      </c>
      <c r="I123" s="35"/>
      <c r="Q123" s="196" t="s">
        <v>510</v>
      </c>
      <c r="R123">
        <f t="shared" si="1"/>
        <v>22</v>
      </c>
    </row>
    <row r="124" spans="1:18">
      <c r="A124" s="39">
        <v>2122</v>
      </c>
      <c r="B124" s="17" t="s">
        <v>683</v>
      </c>
      <c r="C124" s="196" t="s">
        <v>3222</v>
      </c>
      <c r="D124" s="196" t="s">
        <v>3223</v>
      </c>
      <c r="E124" s="196" t="s">
        <v>467</v>
      </c>
      <c r="F124" s="38">
        <v>23</v>
      </c>
      <c r="G124" s="196" t="s">
        <v>306</v>
      </c>
      <c r="H124" s="196" t="s">
        <v>3174</v>
      </c>
      <c r="I124" s="35"/>
      <c r="Q124" s="196" t="s">
        <v>467</v>
      </c>
      <c r="R124">
        <f t="shared" si="1"/>
        <v>23</v>
      </c>
    </row>
    <row r="125" spans="1:18">
      <c r="A125" s="39">
        <v>2123</v>
      </c>
      <c r="B125" s="17" t="s">
        <v>684</v>
      </c>
      <c r="C125" s="196" t="s">
        <v>3236</v>
      </c>
      <c r="D125" s="196" t="s">
        <v>3237</v>
      </c>
      <c r="E125" s="196" t="s">
        <v>743</v>
      </c>
      <c r="F125" s="38">
        <v>45</v>
      </c>
      <c r="G125" s="196" t="s">
        <v>306</v>
      </c>
      <c r="H125" s="196" t="s">
        <v>3174</v>
      </c>
      <c r="I125" s="35"/>
      <c r="Q125" s="196" t="s">
        <v>743</v>
      </c>
      <c r="R125">
        <f t="shared" si="1"/>
        <v>45</v>
      </c>
    </row>
    <row r="126" spans="1:18">
      <c r="A126" s="39">
        <v>2124</v>
      </c>
      <c r="B126" s="17" t="s">
        <v>685</v>
      </c>
      <c r="C126" s="196" t="s">
        <v>3228</v>
      </c>
      <c r="D126" s="196" t="s">
        <v>3229</v>
      </c>
      <c r="E126" s="196" t="s">
        <v>467</v>
      </c>
      <c r="F126" s="38">
        <v>23</v>
      </c>
      <c r="G126" s="196" t="s">
        <v>306</v>
      </c>
      <c r="H126" s="196" t="s">
        <v>3174</v>
      </c>
      <c r="I126" s="35"/>
      <c r="Q126" s="196" t="s">
        <v>467</v>
      </c>
      <c r="R126">
        <f t="shared" si="1"/>
        <v>23</v>
      </c>
    </row>
    <row r="127" spans="1:18">
      <c r="A127" s="39">
        <v>2125</v>
      </c>
      <c r="B127" s="17" t="s">
        <v>686</v>
      </c>
      <c r="C127" s="196" t="s">
        <v>3232</v>
      </c>
      <c r="D127" s="196" t="s">
        <v>3233</v>
      </c>
      <c r="E127" s="196" t="s">
        <v>528</v>
      </c>
      <c r="F127" s="38">
        <v>21</v>
      </c>
      <c r="G127" s="196" t="s">
        <v>306</v>
      </c>
      <c r="H127" s="196" t="s">
        <v>3174</v>
      </c>
      <c r="I127" s="35"/>
      <c r="Q127" s="196" t="s">
        <v>528</v>
      </c>
      <c r="R127">
        <f t="shared" si="1"/>
        <v>21</v>
      </c>
    </row>
    <row r="128" spans="1:18">
      <c r="A128" s="39">
        <v>2126</v>
      </c>
      <c r="B128" s="17" t="s">
        <v>687</v>
      </c>
      <c r="C128" s="196" t="s">
        <v>3296</v>
      </c>
      <c r="D128" s="196" t="s">
        <v>3297</v>
      </c>
      <c r="E128" s="196" t="s">
        <v>467</v>
      </c>
      <c r="F128" s="38">
        <v>23</v>
      </c>
      <c r="G128" s="196" t="s">
        <v>306</v>
      </c>
      <c r="H128" s="196" t="s">
        <v>3174</v>
      </c>
      <c r="I128" s="35"/>
      <c r="Q128" s="196" t="s">
        <v>467</v>
      </c>
      <c r="R128">
        <f t="shared" si="1"/>
        <v>23</v>
      </c>
    </row>
    <row r="129" spans="1:18">
      <c r="A129" s="39">
        <v>2127</v>
      </c>
      <c r="B129" s="17" t="s">
        <v>688</v>
      </c>
      <c r="C129" s="196" t="s">
        <v>3374</v>
      </c>
      <c r="D129" s="196" t="s">
        <v>3375</v>
      </c>
      <c r="E129" s="196" t="s">
        <v>467</v>
      </c>
      <c r="F129" s="38">
        <v>23</v>
      </c>
      <c r="G129" s="196" t="s">
        <v>306</v>
      </c>
      <c r="H129" s="196" t="s">
        <v>3175</v>
      </c>
      <c r="I129" s="35"/>
      <c r="Q129" s="196" t="s">
        <v>467</v>
      </c>
      <c r="R129">
        <f t="shared" si="1"/>
        <v>23</v>
      </c>
    </row>
    <row r="130" spans="1:18">
      <c r="A130" s="39">
        <v>2128</v>
      </c>
      <c r="B130" s="17" t="s">
        <v>689</v>
      </c>
      <c r="C130" s="196" t="s">
        <v>3376</v>
      </c>
      <c r="D130" s="196" t="s">
        <v>3377</v>
      </c>
      <c r="E130" s="196" t="s">
        <v>467</v>
      </c>
      <c r="F130" s="38">
        <v>23</v>
      </c>
      <c r="G130" s="196" t="s">
        <v>306</v>
      </c>
      <c r="H130" s="196" t="s">
        <v>3175</v>
      </c>
      <c r="I130" s="35"/>
      <c r="Q130" s="196" t="s">
        <v>467</v>
      </c>
      <c r="R130">
        <f t="shared" si="1"/>
        <v>23</v>
      </c>
    </row>
    <row r="131" spans="1:18">
      <c r="A131" s="39">
        <v>2129</v>
      </c>
      <c r="B131" s="17" t="s">
        <v>690</v>
      </c>
      <c r="C131" s="196" t="s">
        <v>3380</v>
      </c>
      <c r="D131" s="196" t="s">
        <v>3381</v>
      </c>
      <c r="E131" s="196" t="s">
        <v>564</v>
      </c>
      <c r="F131" s="38">
        <v>34</v>
      </c>
      <c r="G131" s="196" t="s">
        <v>306</v>
      </c>
      <c r="H131" s="196" t="s">
        <v>3175</v>
      </c>
      <c r="I131" s="35"/>
      <c r="Q131" s="196" t="s">
        <v>564</v>
      </c>
      <c r="R131">
        <f t="shared" ref="R131:R194" si="2">IF(Q131&gt;0,VLOOKUP(Q131,$O$2:$P$48,2,0),"")</f>
        <v>34</v>
      </c>
    </row>
    <row r="132" spans="1:18">
      <c r="A132" s="39">
        <v>2130</v>
      </c>
      <c r="B132" s="17" t="s">
        <v>691</v>
      </c>
      <c r="C132" s="196" t="s">
        <v>3413</v>
      </c>
      <c r="D132" s="196" t="s">
        <v>3414</v>
      </c>
      <c r="E132" s="196" t="s">
        <v>528</v>
      </c>
      <c r="F132" s="38">
        <v>21</v>
      </c>
      <c r="G132" s="196" t="s">
        <v>306</v>
      </c>
      <c r="H132" s="196" t="s">
        <v>3175</v>
      </c>
      <c r="I132" s="35"/>
      <c r="Q132" s="196" t="s">
        <v>528</v>
      </c>
      <c r="R132">
        <f t="shared" si="2"/>
        <v>21</v>
      </c>
    </row>
    <row r="133" spans="1:18">
      <c r="A133" s="39">
        <v>2131</v>
      </c>
      <c r="B133" s="17" t="s">
        <v>692</v>
      </c>
      <c r="C133" s="196" t="s">
        <v>3455</v>
      </c>
      <c r="D133" s="196" t="s">
        <v>3456</v>
      </c>
      <c r="E133" s="196" t="s">
        <v>467</v>
      </c>
      <c r="F133" s="38">
        <v>23</v>
      </c>
      <c r="G133" s="196" t="s">
        <v>306</v>
      </c>
      <c r="H133" s="196" t="s">
        <v>3175</v>
      </c>
      <c r="I133" s="35"/>
      <c r="Q133" s="196" t="s">
        <v>467</v>
      </c>
      <c r="R133">
        <f t="shared" si="2"/>
        <v>23</v>
      </c>
    </row>
    <row r="134" spans="1:18">
      <c r="A134" s="39">
        <v>2132</v>
      </c>
      <c r="B134" s="17" t="s">
        <v>693</v>
      </c>
      <c r="C134" s="196" t="s">
        <v>3386</v>
      </c>
      <c r="D134" s="196" t="s">
        <v>3387</v>
      </c>
      <c r="E134" s="196" t="s">
        <v>467</v>
      </c>
      <c r="F134" s="38">
        <v>23</v>
      </c>
      <c r="G134" s="196" t="s">
        <v>306</v>
      </c>
      <c r="H134" s="196" t="s">
        <v>3175</v>
      </c>
      <c r="I134" s="35"/>
      <c r="Q134" s="196" t="s">
        <v>467</v>
      </c>
      <c r="R134">
        <f t="shared" si="2"/>
        <v>23</v>
      </c>
    </row>
    <row r="135" spans="1:18">
      <c r="A135" s="39">
        <v>2133</v>
      </c>
      <c r="B135" s="17" t="s">
        <v>694</v>
      </c>
      <c r="C135" s="196" t="s">
        <v>3461</v>
      </c>
      <c r="D135" s="196" t="s">
        <v>3462</v>
      </c>
      <c r="E135" s="196" t="s">
        <v>497</v>
      </c>
      <c r="F135" s="38">
        <v>24</v>
      </c>
      <c r="G135" s="196" t="s">
        <v>306</v>
      </c>
      <c r="H135" s="196" t="s">
        <v>3175</v>
      </c>
      <c r="I135" s="35"/>
      <c r="Q135" s="196" t="s">
        <v>497</v>
      </c>
      <c r="R135">
        <f t="shared" si="2"/>
        <v>24</v>
      </c>
    </row>
    <row r="136" spans="1:18">
      <c r="A136" s="39">
        <v>2134</v>
      </c>
      <c r="B136" s="17" t="s">
        <v>695</v>
      </c>
      <c r="C136" s="196" t="s">
        <v>3459</v>
      </c>
      <c r="D136" s="196" t="s">
        <v>3460</v>
      </c>
      <c r="E136" s="196" t="s">
        <v>467</v>
      </c>
      <c r="F136" s="38">
        <v>23</v>
      </c>
      <c r="G136" s="196" t="s">
        <v>306</v>
      </c>
      <c r="H136" s="196" t="s">
        <v>3175</v>
      </c>
      <c r="I136" s="35"/>
      <c r="Q136" s="196" t="s">
        <v>467</v>
      </c>
      <c r="R136">
        <f t="shared" si="2"/>
        <v>23</v>
      </c>
    </row>
    <row r="137" spans="1:18">
      <c r="A137" s="39">
        <v>2135</v>
      </c>
      <c r="B137" s="17" t="s">
        <v>696</v>
      </c>
      <c r="C137" s="196" t="s">
        <v>3405</v>
      </c>
      <c r="D137" s="196" t="s">
        <v>3406</v>
      </c>
      <c r="E137" s="196" t="s">
        <v>467</v>
      </c>
      <c r="F137" s="38">
        <v>23</v>
      </c>
      <c r="G137" s="196" t="s">
        <v>306</v>
      </c>
      <c r="H137" s="196" t="s">
        <v>3175</v>
      </c>
      <c r="I137" s="35"/>
      <c r="Q137" s="196" t="s">
        <v>467</v>
      </c>
      <c r="R137">
        <f t="shared" si="2"/>
        <v>23</v>
      </c>
    </row>
    <row r="138" spans="1:18">
      <c r="A138" s="39">
        <v>2136</v>
      </c>
      <c r="B138" s="17" t="s">
        <v>697</v>
      </c>
      <c r="C138" s="196" t="s">
        <v>3384</v>
      </c>
      <c r="D138" s="196" t="s">
        <v>3385</v>
      </c>
      <c r="E138" s="196" t="s">
        <v>740</v>
      </c>
      <c r="F138" s="38">
        <v>27</v>
      </c>
      <c r="G138" s="196" t="s">
        <v>306</v>
      </c>
      <c r="H138" s="196" t="s">
        <v>3175</v>
      </c>
      <c r="I138" s="35"/>
      <c r="Q138" s="196" t="s">
        <v>740</v>
      </c>
      <c r="R138">
        <f t="shared" si="2"/>
        <v>27</v>
      </c>
    </row>
    <row r="139" spans="1:18">
      <c r="A139" s="39">
        <v>2137</v>
      </c>
      <c r="B139" s="17" t="s">
        <v>698</v>
      </c>
      <c r="C139" s="196" t="s">
        <v>3457</v>
      </c>
      <c r="D139" s="196" t="s">
        <v>3458</v>
      </c>
      <c r="E139" s="196" t="s">
        <v>467</v>
      </c>
      <c r="F139" s="38">
        <v>23</v>
      </c>
      <c r="G139" s="196" t="s">
        <v>306</v>
      </c>
      <c r="H139" s="196" t="s">
        <v>3175</v>
      </c>
      <c r="I139" s="35"/>
      <c r="Q139" s="196" t="s">
        <v>467</v>
      </c>
      <c r="R139">
        <f t="shared" si="2"/>
        <v>23</v>
      </c>
    </row>
    <row r="140" spans="1:18">
      <c r="A140" s="39">
        <v>2138</v>
      </c>
      <c r="B140" s="17" t="s">
        <v>699</v>
      </c>
      <c r="C140" s="196" t="s">
        <v>3388</v>
      </c>
      <c r="D140" s="196" t="s">
        <v>3389</v>
      </c>
      <c r="E140" s="196" t="s">
        <v>740</v>
      </c>
      <c r="F140" s="38">
        <v>27</v>
      </c>
      <c r="G140" s="196" t="s">
        <v>306</v>
      </c>
      <c r="H140" s="196" t="s">
        <v>3175</v>
      </c>
      <c r="I140" s="35"/>
      <c r="Q140" s="196" t="s">
        <v>740</v>
      </c>
      <c r="R140">
        <f t="shared" si="2"/>
        <v>27</v>
      </c>
    </row>
    <row r="141" spans="1:18">
      <c r="A141" s="39">
        <v>2139</v>
      </c>
      <c r="B141" s="17" t="s">
        <v>700</v>
      </c>
      <c r="C141" s="196" t="s">
        <v>3390</v>
      </c>
      <c r="D141" s="196" t="s">
        <v>3391</v>
      </c>
      <c r="E141" s="196" t="s">
        <v>657</v>
      </c>
      <c r="F141" s="38">
        <v>28</v>
      </c>
      <c r="G141" s="196" t="s">
        <v>306</v>
      </c>
      <c r="H141" s="196" t="s">
        <v>3175</v>
      </c>
      <c r="I141" s="35"/>
      <c r="Q141" s="196" t="s">
        <v>657</v>
      </c>
      <c r="R141">
        <f t="shared" si="2"/>
        <v>28</v>
      </c>
    </row>
    <row r="142" spans="1:18">
      <c r="A142" s="39">
        <v>2140</v>
      </c>
      <c r="B142" s="17" t="s">
        <v>701</v>
      </c>
      <c r="C142" s="196" t="s">
        <v>5525</v>
      </c>
      <c r="D142" s="196" t="s">
        <v>3452</v>
      </c>
      <c r="E142" s="196" t="s">
        <v>473</v>
      </c>
      <c r="F142" s="38">
        <v>25</v>
      </c>
      <c r="G142" s="196" t="s">
        <v>306</v>
      </c>
      <c r="H142" s="196" t="s">
        <v>3175</v>
      </c>
      <c r="I142" s="35"/>
      <c r="Q142" s="196" t="s">
        <v>473</v>
      </c>
      <c r="R142">
        <f t="shared" si="2"/>
        <v>25</v>
      </c>
    </row>
    <row r="143" spans="1:18">
      <c r="A143" s="39">
        <v>2141</v>
      </c>
      <c r="B143" s="17" t="s">
        <v>702</v>
      </c>
      <c r="C143" s="196" t="s">
        <v>3392</v>
      </c>
      <c r="D143" s="196" t="s">
        <v>3393</v>
      </c>
      <c r="E143" s="196" t="s">
        <v>740</v>
      </c>
      <c r="F143" s="38">
        <v>27</v>
      </c>
      <c r="G143" s="196" t="s">
        <v>306</v>
      </c>
      <c r="H143" s="196" t="s">
        <v>3175</v>
      </c>
      <c r="I143" s="35"/>
      <c r="Q143" s="196" t="s">
        <v>740</v>
      </c>
      <c r="R143">
        <f t="shared" si="2"/>
        <v>27</v>
      </c>
    </row>
    <row r="144" spans="1:18">
      <c r="A144" s="39">
        <v>2142</v>
      </c>
      <c r="B144" s="17" t="s">
        <v>703</v>
      </c>
      <c r="C144" s="196" t="s">
        <v>5526</v>
      </c>
      <c r="D144" s="196" t="s">
        <v>4740</v>
      </c>
      <c r="E144" s="196" t="s">
        <v>467</v>
      </c>
      <c r="F144" s="38">
        <v>23</v>
      </c>
      <c r="G144" s="196" t="s">
        <v>306</v>
      </c>
      <c r="H144" s="196" t="s">
        <v>3175</v>
      </c>
      <c r="I144" s="35"/>
      <c r="Q144" s="196" t="s">
        <v>467</v>
      </c>
      <c r="R144">
        <f t="shared" si="2"/>
        <v>23</v>
      </c>
    </row>
    <row r="145" spans="1:18">
      <c r="A145" s="39">
        <v>2143</v>
      </c>
      <c r="B145" s="17" t="s">
        <v>704</v>
      </c>
      <c r="C145" s="196" t="s">
        <v>4444</v>
      </c>
      <c r="D145" s="196" t="s">
        <v>4445</v>
      </c>
      <c r="E145" s="196" t="s">
        <v>571</v>
      </c>
      <c r="F145" s="38">
        <v>20</v>
      </c>
      <c r="G145" s="196" t="s">
        <v>306</v>
      </c>
      <c r="H145" s="196" t="s">
        <v>3260</v>
      </c>
      <c r="I145" s="35"/>
      <c r="Q145" s="196" t="s">
        <v>571</v>
      </c>
      <c r="R145">
        <f t="shared" si="2"/>
        <v>20</v>
      </c>
    </row>
    <row r="146" spans="1:18">
      <c r="A146" s="39">
        <v>2144</v>
      </c>
      <c r="B146" s="17" t="s">
        <v>705</v>
      </c>
      <c r="C146" s="196" t="s">
        <v>4446</v>
      </c>
      <c r="D146" s="196" t="s">
        <v>4447</v>
      </c>
      <c r="E146" s="196" t="s">
        <v>467</v>
      </c>
      <c r="F146" s="38">
        <v>23</v>
      </c>
      <c r="G146" s="196" t="s">
        <v>306</v>
      </c>
      <c r="H146" s="196" t="s">
        <v>3260</v>
      </c>
      <c r="I146" s="35"/>
      <c r="Q146" s="196" t="s">
        <v>467</v>
      </c>
      <c r="R146">
        <f t="shared" si="2"/>
        <v>23</v>
      </c>
    </row>
    <row r="147" spans="1:18">
      <c r="A147" s="39">
        <v>2145</v>
      </c>
      <c r="B147" s="17" t="s">
        <v>706</v>
      </c>
      <c r="C147" s="196" t="s">
        <v>4738</v>
      </c>
      <c r="D147" s="196" t="s">
        <v>4739</v>
      </c>
      <c r="E147" s="196" t="s">
        <v>497</v>
      </c>
      <c r="F147" s="38">
        <v>24</v>
      </c>
      <c r="G147" s="196" t="s">
        <v>306</v>
      </c>
      <c r="H147" s="196" t="s">
        <v>3260</v>
      </c>
      <c r="I147" s="35"/>
      <c r="Q147" s="196" t="s">
        <v>497</v>
      </c>
      <c r="R147">
        <f t="shared" si="2"/>
        <v>24</v>
      </c>
    </row>
    <row r="148" spans="1:18">
      <c r="A148" s="39">
        <v>2146</v>
      </c>
      <c r="B148" s="17" t="s">
        <v>707</v>
      </c>
      <c r="C148" s="196" t="s">
        <v>4187</v>
      </c>
      <c r="D148" s="196" t="s">
        <v>4188</v>
      </c>
      <c r="E148" s="196" t="s">
        <v>467</v>
      </c>
      <c r="F148" s="38">
        <v>23</v>
      </c>
      <c r="G148" s="196" t="s">
        <v>306</v>
      </c>
      <c r="H148" s="196" t="s">
        <v>3260</v>
      </c>
      <c r="I148" s="35"/>
      <c r="Q148" s="196" t="s">
        <v>467</v>
      </c>
      <c r="R148">
        <f t="shared" si="2"/>
        <v>23</v>
      </c>
    </row>
    <row r="149" spans="1:18">
      <c r="A149" s="39">
        <v>2147</v>
      </c>
      <c r="B149" s="17" t="s">
        <v>708</v>
      </c>
      <c r="C149" s="196" t="s">
        <v>4180</v>
      </c>
      <c r="D149" s="196" t="s">
        <v>4181</v>
      </c>
      <c r="E149" s="196" t="s">
        <v>600</v>
      </c>
      <c r="F149" s="38">
        <v>15</v>
      </c>
      <c r="G149" s="196" t="s">
        <v>306</v>
      </c>
      <c r="H149" s="196" t="s">
        <v>3260</v>
      </c>
      <c r="I149" s="35"/>
      <c r="Q149" s="196" t="s">
        <v>600</v>
      </c>
      <c r="R149">
        <f t="shared" si="2"/>
        <v>15</v>
      </c>
    </row>
    <row r="150" spans="1:18">
      <c r="A150" s="39">
        <v>2148</v>
      </c>
      <c r="B150" s="17" t="s">
        <v>709</v>
      </c>
      <c r="C150" s="196" t="s">
        <v>4613</v>
      </c>
      <c r="D150" s="196" t="s">
        <v>4614</v>
      </c>
      <c r="E150" s="196" t="s">
        <v>776</v>
      </c>
      <c r="F150" s="38">
        <v>46</v>
      </c>
      <c r="G150" s="196" t="s">
        <v>306</v>
      </c>
      <c r="H150" s="196" t="s">
        <v>3260</v>
      </c>
      <c r="I150" s="35"/>
      <c r="Q150" s="196" t="s">
        <v>776</v>
      </c>
      <c r="R150">
        <f t="shared" si="2"/>
        <v>46</v>
      </c>
    </row>
    <row r="151" spans="1:18">
      <c r="A151" s="39">
        <v>2149</v>
      </c>
      <c r="B151" s="17" t="s">
        <v>710</v>
      </c>
      <c r="C151" s="196" t="s">
        <v>4176</v>
      </c>
      <c r="D151" s="196" t="s">
        <v>4177</v>
      </c>
      <c r="E151" s="196" t="s">
        <v>1411</v>
      </c>
      <c r="F151" s="38">
        <v>5</v>
      </c>
      <c r="G151" s="196" t="s">
        <v>306</v>
      </c>
      <c r="H151" s="196" t="s">
        <v>3260</v>
      </c>
      <c r="I151" s="35"/>
      <c r="Q151" s="196" t="s">
        <v>1411</v>
      </c>
      <c r="R151">
        <f t="shared" si="2"/>
        <v>5</v>
      </c>
    </row>
    <row r="152" spans="1:18">
      <c r="A152" s="39">
        <v>2150</v>
      </c>
      <c r="B152" s="17" t="s">
        <v>711</v>
      </c>
      <c r="C152" s="196" t="s">
        <v>5527</v>
      </c>
      <c r="D152" s="196" t="s">
        <v>4182</v>
      </c>
      <c r="E152" s="196" t="s">
        <v>561</v>
      </c>
      <c r="F152" s="38">
        <v>8</v>
      </c>
      <c r="G152" s="196" t="s">
        <v>306</v>
      </c>
      <c r="H152" s="196" t="s">
        <v>3260</v>
      </c>
      <c r="I152" s="35"/>
      <c r="Q152" s="196" t="s">
        <v>561</v>
      </c>
      <c r="R152">
        <f t="shared" si="2"/>
        <v>8</v>
      </c>
    </row>
    <row r="153" spans="1:18">
      <c r="A153" s="39">
        <v>2151</v>
      </c>
      <c r="B153" s="17" t="s">
        <v>712</v>
      </c>
      <c r="C153" s="196" t="s">
        <v>4448</v>
      </c>
      <c r="D153" s="196" t="s">
        <v>4449</v>
      </c>
      <c r="E153" s="196" t="s">
        <v>1038</v>
      </c>
      <c r="F153" s="38">
        <v>2</v>
      </c>
      <c r="G153" s="196" t="s">
        <v>306</v>
      </c>
      <c r="H153" s="196" t="s">
        <v>3260</v>
      </c>
      <c r="I153" s="35"/>
      <c r="Q153" s="196" t="s">
        <v>1038</v>
      </c>
      <c r="R153">
        <f t="shared" si="2"/>
        <v>2</v>
      </c>
    </row>
    <row r="154" spans="1:18">
      <c r="A154" s="39">
        <v>2152</v>
      </c>
      <c r="B154" s="17" t="s">
        <v>713</v>
      </c>
      <c r="C154" s="196" t="s">
        <v>4183</v>
      </c>
      <c r="D154" s="196" t="s">
        <v>4184</v>
      </c>
      <c r="E154" s="196" t="s">
        <v>571</v>
      </c>
      <c r="F154" s="38">
        <v>20</v>
      </c>
      <c r="G154" s="196" t="s">
        <v>306</v>
      </c>
      <c r="H154" s="196" t="s">
        <v>3260</v>
      </c>
      <c r="I154" s="35"/>
      <c r="Q154" s="196" t="s">
        <v>571</v>
      </c>
      <c r="R154">
        <f t="shared" si="2"/>
        <v>20</v>
      </c>
    </row>
    <row r="155" spans="1:18">
      <c r="A155" s="39">
        <v>2153</v>
      </c>
      <c r="B155" s="17" t="s">
        <v>714</v>
      </c>
      <c r="C155" s="196" t="s">
        <v>4185</v>
      </c>
      <c r="D155" s="196" t="s">
        <v>4186</v>
      </c>
      <c r="E155" s="196" t="s">
        <v>723</v>
      </c>
      <c r="F155" s="38">
        <v>26</v>
      </c>
      <c r="G155" s="196" t="s">
        <v>306</v>
      </c>
      <c r="H155" s="196" t="s">
        <v>3260</v>
      </c>
      <c r="I155" s="35"/>
      <c r="Q155" s="196" t="s">
        <v>723</v>
      </c>
      <c r="R155">
        <f t="shared" si="2"/>
        <v>26</v>
      </c>
    </row>
    <row r="156" spans="1:18">
      <c r="A156" s="39">
        <v>2154</v>
      </c>
      <c r="B156" s="17" t="s">
        <v>715</v>
      </c>
      <c r="C156" s="196" t="s">
        <v>4779</v>
      </c>
      <c r="D156" s="196" t="s">
        <v>4780</v>
      </c>
      <c r="E156" s="196" t="s">
        <v>467</v>
      </c>
      <c r="F156" s="38">
        <v>23</v>
      </c>
      <c r="G156" s="196" t="s">
        <v>306</v>
      </c>
      <c r="H156" s="196" t="s">
        <v>3260</v>
      </c>
      <c r="I156" s="35"/>
      <c r="Q156" s="196" t="s">
        <v>467</v>
      </c>
      <c r="R156">
        <f t="shared" si="2"/>
        <v>23</v>
      </c>
    </row>
    <row r="157" spans="1:18">
      <c r="A157" s="39">
        <v>2155</v>
      </c>
      <c r="B157" s="17" t="s">
        <v>716</v>
      </c>
      <c r="C157" s="196" t="s">
        <v>5528</v>
      </c>
      <c r="D157" s="196" t="s">
        <v>5529</v>
      </c>
      <c r="E157" s="196" t="s">
        <v>510</v>
      </c>
      <c r="F157" s="38">
        <v>22</v>
      </c>
      <c r="G157" s="196" t="s">
        <v>306</v>
      </c>
      <c r="H157" s="196" t="s">
        <v>3260</v>
      </c>
      <c r="I157" s="35"/>
      <c r="Q157" s="196" t="s">
        <v>510</v>
      </c>
      <c r="R157">
        <f t="shared" si="2"/>
        <v>22</v>
      </c>
    </row>
    <row r="158" spans="1:18">
      <c r="A158" s="39">
        <v>2156</v>
      </c>
      <c r="B158" s="17" t="s">
        <v>718</v>
      </c>
      <c r="C158" s="196" t="s">
        <v>4697</v>
      </c>
      <c r="D158" s="196" t="s">
        <v>4698</v>
      </c>
      <c r="E158" s="196" t="s">
        <v>467</v>
      </c>
      <c r="F158" s="38">
        <v>23</v>
      </c>
      <c r="G158" s="196" t="s">
        <v>306</v>
      </c>
      <c r="H158" s="196" t="s">
        <v>3260</v>
      </c>
      <c r="I158" s="35"/>
      <c r="Q158" s="196" t="s">
        <v>467</v>
      </c>
      <c r="R158">
        <f t="shared" si="2"/>
        <v>23</v>
      </c>
    </row>
    <row r="159" spans="1:18">
      <c r="A159" s="39">
        <v>2157</v>
      </c>
      <c r="B159" s="17" t="s">
        <v>719</v>
      </c>
      <c r="C159" s="196" t="s">
        <v>5530</v>
      </c>
      <c r="D159" s="196" t="s">
        <v>5531</v>
      </c>
      <c r="E159" s="196" t="s">
        <v>467</v>
      </c>
      <c r="F159" s="38">
        <v>23</v>
      </c>
      <c r="G159" s="196" t="s">
        <v>306</v>
      </c>
      <c r="H159" s="196" t="s">
        <v>3169</v>
      </c>
      <c r="I159" s="35"/>
      <c r="Q159" s="196" t="s">
        <v>467</v>
      </c>
      <c r="R159">
        <f t="shared" si="2"/>
        <v>23</v>
      </c>
    </row>
    <row r="160" spans="1:18">
      <c r="A160" s="39">
        <v>2158</v>
      </c>
      <c r="B160" s="17" t="s">
        <v>720</v>
      </c>
      <c r="C160" s="196" t="s">
        <v>5532</v>
      </c>
      <c r="D160" s="196" t="s">
        <v>5533</v>
      </c>
      <c r="E160" s="196" t="s">
        <v>573</v>
      </c>
      <c r="F160" s="38">
        <v>18</v>
      </c>
      <c r="G160" s="196" t="s">
        <v>306</v>
      </c>
      <c r="H160" s="196" t="s">
        <v>3169</v>
      </c>
      <c r="I160" s="35"/>
      <c r="Q160" s="196" t="s">
        <v>573</v>
      </c>
      <c r="R160">
        <f t="shared" si="2"/>
        <v>18</v>
      </c>
    </row>
    <row r="161" spans="1:18">
      <c r="A161" s="39">
        <v>2159</v>
      </c>
      <c r="B161" s="17" t="s">
        <v>722</v>
      </c>
      <c r="C161" s="196" t="s">
        <v>5534</v>
      </c>
      <c r="D161" s="196" t="s">
        <v>5535</v>
      </c>
      <c r="E161" s="196" t="s">
        <v>725</v>
      </c>
      <c r="F161" s="38">
        <v>30</v>
      </c>
      <c r="G161" s="196" t="s">
        <v>306</v>
      </c>
      <c r="H161" s="196" t="s">
        <v>3169</v>
      </c>
      <c r="I161" s="35"/>
      <c r="Q161" s="196" t="s">
        <v>725</v>
      </c>
      <c r="R161">
        <f t="shared" si="2"/>
        <v>30</v>
      </c>
    </row>
    <row r="162" spans="1:18">
      <c r="A162" s="39">
        <v>2160</v>
      </c>
      <c r="B162" s="17" t="s">
        <v>724</v>
      </c>
      <c r="C162" s="196" t="s">
        <v>5536</v>
      </c>
      <c r="D162" s="196" t="s">
        <v>5537</v>
      </c>
      <c r="E162" s="196" t="s">
        <v>740</v>
      </c>
      <c r="F162" s="38">
        <v>27</v>
      </c>
      <c r="G162" s="196" t="s">
        <v>306</v>
      </c>
      <c r="H162" s="196" t="s">
        <v>3169</v>
      </c>
      <c r="I162" s="35"/>
      <c r="Q162" s="196" t="s">
        <v>740</v>
      </c>
      <c r="R162">
        <f t="shared" si="2"/>
        <v>27</v>
      </c>
    </row>
    <row r="163" spans="1:18">
      <c r="A163" s="39">
        <v>2161</v>
      </c>
      <c r="B163" s="17" t="s">
        <v>726</v>
      </c>
      <c r="C163" s="196" t="s">
        <v>3378</v>
      </c>
      <c r="D163" s="196" t="s">
        <v>3379</v>
      </c>
      <c r="E163" s="196" t="s">
        <v>571</v>
      </c>
      <c r="F163" s="38">
        <v>20</v>
      </c>
      <c r="G163" s="196" t="s">
        <v>306</v>
      </c>
      <c r="H163" s="196" t="s">
        <v>3175</v>
      </c>
      <c r="I163" s="35"/>
      <c r="Q163" s="196" t="s">
        <v>571</v>
      </c>
      <c r="R163">
        <f t="shared" si="2"/>
        <v>20</v>
      </c>
    </row>
    <row r="164" spans="1:18">
      <c r="A164" s="39">
        <v>2162</v>
      </c>
      <c r="B164" s="17" t="s">
        <v>727</v>
      </c>
      <c r="C164" s="196" t="s">
        <v>3382</v>
      </c>
      <c r="D164" s="196" t="s">
        <v>3383</v>
      </c>
      <c r="E164" s="196" t="s">
        <v>467</v>
      </c>
      <c r="F164" s="38">
        <v>23</v>
      </c>
      <c r="G164" s="196" t="s">
        <v>306</v>
      </c>
      <c r="H164" s="196" t="s">
        <v>3175</v>
      </c>
      <c r="I164" s="35"/>
      <c r="Q164" s="196" t="s">
        <v>467</v>
      </c>
      <c r="R164">
        <f t="shared" si="2"/>
        <v>23</v>
      </c>
    </row>
    <row r="165" spans="1:18">
      <c r="A165" s="39">
        <v>2163</v>
      </c>
      <c r="B165" s="17" t="s">
        <v>728</v>
      </c>
      <c r="C165" s="196" t="s">
        <v>4178</v>
      </c>
      <c r="D165" s="196" t="s">
        <v>4179</v>
      </c>
      <c r="E165" s="196" t="s">
        <v>740</v>
      </c>
      <c r="F165" s="38">
        <v>27</v>
      </c>
      <c r="G165" s="196" t="s">
        <v>306</v>
      </c>
      <c r="H165" s="196" t="s">
        <v>3260</v>
      </c>
      <c r="I165" s="35"/>
      <c r="Q165" s="196" t="s">
        <v>740</v>
      </c>
      <c r="R165">
        <f t="shared" si="2"/>
        <v>27</v>
      </c>
    </row>
    <row r="166" spans="1:18">
      <c r="A166" s="39">
        <v>2164</v>
      </c>
      <c r="B166" s="17" t="s">
        <v>729</v>
      </c>
      <c r="C166" s="196" t="s">
        <v>3220</v>
      </c>
      <c r="D166" s="196" t="s">
        <v>3221</v>
      </c>
      <c r="E166" s="196" t="s">
        <v>510</v>
      </c>
      <c r="F166" s="38">
        <v>22</v>
      </c>
      <c r="G166" s="196" t="s">
        <v>306</v>
      </c>
      <c r="H166" s="196" t="s">
        <v>3174</v>
      </c>
      <c r="I166" s="35"/>
      <c r="Q166" s="196" t="s">
        <v>510</v>
      </c>
      <c r="R166">
        <f t="shared" si="2"/>
        <v>22</v>
      </c>
    </row>
    <row r="167" spans="1:18">
      <c r="A167" s="39">
        <v>2165</v>
      </c>
      <c r="B167" s="17" t="s">
        <v>730</v>
      </c>
      <c r="C167" s="196" t="s">
        <v>3453</v>
      </c>
      <c r="D167" s="196" t="s">
        <v>3454</v>
      </c>
      <c r="E167" s="196" t="s">
        <v>664</v>
      </c>
      <c r="F167" s="38">
        <v>39</v>
      </c>
      <c r="G167" s="196" t="s">
        <v>306</v>
      </c>
      <c r="H167" s="196" t="s">
        <v>3175</v>
      </c>
      <c r="I167" s="35"/>
      <c r="Q167" s="196" t="s">
        <v>664</v>
      </c>
      <c r="R167">
        <f t="shared" si="2"/>
        <v>39</v>
      </c>
    </row>
    <row r="168" spans="1:18">
      <c r="A168" s="39">
        <v>2166</v>
      </c>
      <c r="B168" s="17" t="s">
        <v>732</v>
      </c>
      <c r="C168" s="196" t="s">
        <v>5538</v>
      </c>
      <c r="D168" s="196" t="s">
        <v>5539</v>
      </c>
      <c r="E168" s="196" t="s">
        <v>497</v>
      </c>
      <c r="F168" s="38">
        <v>24</v>
      </c>
      <c r="G168" s="196" t="s">
        <v>306</v>
      </c>
      <c r="H168" s="196" t="s">
        <v>3169</v>
      </c>
      <c r="I168" s="35"/>
      <c r="Q168" s="196" t="s">
        <v>497</v>
      </c>
      <c r="R168">
        <f t="shared" si="2"/>
        <v>24</v>
      </c>
    </row>
    <row r="169" spans="1:18">
      <c r="A169" s="39">
        <v>2167</v>
      </c>
      <c r="B169" s="17" t="s">
        <v>733</v>
      </c>
      <c r="C169" s="196" t="s">
        <v>5540</v>
      </c>
      <c r="D169" s="196" t="s">
        <v>5541</v>
      </c>
      <c r="E169" s="196" t="s">
        <v>528</v>
      </c>
      <c r="F169" s="38">
        <v>21</v>
      </c>
      <c r="G169" s="196" t="s">
        <v>306</v>
      </c>
      <c r="H169" s="196" t="s">
        <v>3169</v>
      </c>
      <c r="I169" s="35"/>
      <c r="Q169" s="196" t="s">
        <v>528</v>
      </c>
      <c r="R169">
        <f t="shared" si="2"/>
        <v>21</v>
      </c>
    </row>
    <row r="170" spans="1:18">
      <c r="A170" s="39">
        <v>2168</v>
      </c>
      <c r="B170" s="17" t="s">
        <v>734</v>
      </c>
      <c r="C170" s="196" t="s">
        <v>3226</v>
      </c>
      <c r="D170" s="196" t="s">
        <v>3227</v>
      </c>
      <c r="E170" s="196" t="s">
        <v>497</v>
      </c>
      <c r="F170" s="38">
        <v>24</v>
      </c>
      <c r="G170" s="196" t="s">
        <v>306</v>
      </c>
      <c r="H170" s="196" t="s">
        <v>3174</v>
      </c>
      <c r="I170" s="35"/>
      <c r="Q170" s="196" t="s">
        <v>497</v>
      </c>
      <c r="R170">
        <f t="shared" si="2"/>
        <v>24</v>
      </c>
    </row>
    <row r="171" spans="1:18">
      <c r="A171" s="39">
        <v>2169</v>
      </c>
      <c r="B171" s="17" t="s">
        <v>735</v>
      </c>
      <c r="C171" s="196" t="s">
        <v>5542</v>
      </c>
      <c r="D171" s="196" t="s">
        <v>5543</v>
      </c>
      <c r="E171" s="196" t="s">
        <v>723</v>
      </c>
      <c r="F171" s="38">
        <v>26</v>
      </c>
      <c r="G171" s="196" t="s">
        <v>306</v>
      </c>
      <c r="H171" s="196" t="s">
        <v>3169</v>
      </c>
      <c r="I171" s="35"/>
      <c r="Q171" s="196" t="s">
        <v>723</v>
      </c>
      <c r="R171">
        <f t="shared" si="2"/>
        <v>26</v>
      </c>
    </row>
    <row r="172" spans="1:18">
      <c r="A172" s="39">
        <v>2170</v>
      </c>
      <c r="B172" s="17" t="s">
        <v>736</v>
      </c>
      <c r="C172" s="196" t="s">
        <v>5544</v>
      </c>
      <c r="D172" s="196" t="s">
        <v>5545</v>
      </c>
      <c r="E172" s="196" t="s">
        <v>467</v>
      </c>
      <c r="F172" s="38">
        <v>23</v>
      </c>
      <c r="G172" s="196" t="s">
        <v>306</v>
      </c>
      <c r="H172" s="196" t="s">
        <v>3169</v>
      </c>
      <c r="I172" s="35"/>
      <c r="Q172" s="196" t="s">
        <v>467</v>
      </c>
      <c r="R172">
        <f t="shared" si="2"/>
        <v>23</v>
      </c>
    </row>
    <row r="173" spans="1:18">
      <c r="A173" s="39">
        <v>2171</v>
      </c>
      <c r="B173" s="17" t="s">
        <v>737</v>
      </c>
      <c r="C173" s="196" t="s">
        <v>5546</v>
      </c>
      <c r="D173" s="196" t="s">
        <v>5547</v>
      </c>
      <c r="E173" s="196" t="s">
        <v>1038</v>
      </c>
      <c r="F173" s="38">
        <v>2</v>
      </c>
      <c r="G173" s="196" t="s">
        <v>306</v>
      </c>
      <c r="H173" s="196" t="s">
        <v>3169</v>
      </c>
      <c r="I173" s="35"/>
      <c r="Q173" s="196" t="s">
        <v>1038</v>
      </c>
      <c r="R173">
        <f t="shared" si="2"/>
        <v>2</v>
      </c>
    </row>
    <row r="174" spans="1:18">
      <c r="A174" s="39">
        <v>2172</v>
      </c>
      <c r="B174" s="17" t="s">
        <v>738</v>
      </c>
      <c r="C174" s="196" t="s">
        <v>5548</v>
      </c>
      <c r="D174" s="196" t="s">
        <v>5549</v>
      </c>
      <c r="E174" s="196" t="s">
        <v>467</v>
      </c>
      <c r="F174" s="38">
        <v>23</v>
      </c>
      <c r="G174" s="196" t="s">
        <v>306</v>
      </c>
      <c r="H174" s="196" t="s">
        <v>3169</v>
      </c>
      <c r="I174" s="35"/>
      <c r="Q174" s="196" t="s">
        <v>467</v>
      </c>
      <c r="R174">
        <f t="shared" si="2"/>
        <v>23</v>
      </c>
    </row>
    <row r="175" spans="1:18">
      <c r="A175" s="39">
        <v>2173</v>
      </c>
      <c r="B175" s="17" t="s">
        <v>739</v>
      </c>
      <c r="C175" s="196" t="s">
        <v>5550</v>
      </c>
      <c r="D175" s="196" t="s">
        <v>5551</v>
      </c>
      <c r="E175" s="196" t="s">
        <v>467</v>
      </c>
      <c r="F175" s="38">
        <v>23</v>
      </c>
      <c r="G175" s="196" t="s">
        <v>306</v>
      </c>
      <c r="H175" s="196" t="s">
        <v>3169</v>
      </c>
      <c r="I175" s="35"/>
      <c r="Q175" s="196" t="s">
        <v>467</v>
      </c>
      <c r="R175">
        <f t="shared" si="2"/>
        <v>23</v>
      </c>
    </row>
    <row r="176" spans="1:18">
      <c r="A176" s="39">
        <v>2174</v>
      </c>
      <c r="B176" s="17" t="s">
        <v>741</v>
      </c>
      <c r="C176" s="196" t="s">
        <v>5552</v>
      </c>
      <c r="D176" s="196" t="s">
        <v>5553</v>
      </c>
      <c r="E176" s="196" t="s">
        <v>497</v>
      </c>
      <c r="F176" s="38">
        <v>24</v>
      </c>
      <c r="G176" s="196" t="s">
        <v>306</v>
      </c>
      <c r="H176" s="196" t="s">
        <v>3169</v>
      </c>
      <c r="I176" s="35"/>
      <c r="Q176" s="196" t="s">
        <v>497</v>
      </c>
      <c r="R176">
        <f t="shared" si="2"/>
        <v>24</v>
      </c>
    </row>
    <row r="177" spans="1:18">
      <c r="A177" s="39">
        <v>2175</v>
      </c>
      <c r="B177" s="17" t="s">
        <v>742</v>
      </c>
      <c r="C177" s="196" t="s">
        <v>3341</v>
      </c>
      <c r="D177" s="196" t="s">
        <v>3373</v>
      </c>
      <c r="E177" s="196" t="s">
        <v>467</v>
      </c>
      <c r="F177" s="38">
        <v>23</v>
      </c>
      <c r="G177" s="196" t="s">
        <v>306</v>
      </c>
      <c r="H177" s="196" t="s">
        <v>3174</v>
      </c>
      <c r="I177" s="35"/>
      <c r="Q177" s="196" t="s">
        <v>467</v>
      </c>
      <c r="R177">
        <f t="shared" si="2"/>
        <v>23</v>
      </c>
    </row>
    <row r="178" spans="1:18">
      <c r="A178" s="39">
        <v>2176</v>
      </c>
      <c r="B178" s="17" t="s">
        <v>744</v>
      </c>
      <c r="C178" s="196" t="s">
        <v>3465</v>
      </c>
      <c r="D178" s="196" t="s">
        <v>3466</v>
      </c>
      <c r="E178" s="196" t="s">
        <v>528</v>
      </c>
      <c r="F178" s="38">
        <v>21</v>
      </c>
      <c r="G178" s="196" t="s">
        <v>315</v>
      </c>
      <c r="H178" s="196" t="s">
        <v>3175</v>
      </c>
      <c r="I178" s="35"/>
      <c r="Q178" s="196" t="s">
        <v>528</v>
      </c>
      <c r="R178">
        <f t="shared" si="2"/>
        <v>21</v>
      </c>
    </row>
    <row r="179" spans="1:18">
      <c r="A179" s="39">
        <v>2177</v>
      </c>
      <c r="B179" s="17" t="s">
        <v>745</v>
      </c>
      <c r="C179" s="196" t="s">
        <v>3463</v>
      </c>
      <c r="D179" s="196" t="s">
        <v>3464</v>
      </c>
      <c r="E179" s="196" t="s">
        <v>528</v>
      </c>
      <c r="F179" s="38">
        <v>21</v>
      </c>
      <c r="G179" s="196" t="s">
        <v>315</v>
      </c>
      <c r="H179" s="196" t="s">
        <v>3175</v>
      </c>
      <c r="I179" s="35"/>
      <c r="Q179" s="196" t="s">
        <v>528</v>
      </c>
      <c r="R179">
        <f t="shared" si="2"/>
        <v>21</v>
      </c>
    </row>
    <row r="180" spans="1:18">
      <c r="A180" s="39">
        <v>2178</v>
      </c>
      <c r="B180" s="17" t="s">
        <v>746</v>
      </c>
      <c r="C180" s="196" t="s">
        <v>3394</v>
      </c>
      <c r="D180" s="196" t="s">
        <v>3395</v>
      </c>
      <c r="E180" s="196" t="s">
        <v>717</v>
      </c>
      <c r="F180" s="38">
        <v>14</v>
      </c>
      <c r="G180" s="196" t="s">
        <v>315</v>
      </c>
      <c r="H180" s="196" t="s">
        <v>3175</v>
      </c>
      <c r="I180" s="35"/>
      <c r="Q180" s="196" t="s">
        <v>717</v>
      </c>
      <c r="R180">
        <f t="shared" si="2"/>
        <v>14</v>
      </c>
    </row>
    <row r="181" spans="1:18">
      <c r="A181" s="39">
        <v>2179</v>
      </c>
      <c r="B181" s="17" t="s">
        <v>747</v>
      </c>
      <c r="C181" s="196" t="s">
        <v>4243</v>
      </c>
      <c r="D181" s="196" t="s">
        <v>4244</v>
      </c>
      <c r="E181" s="196" t="s">
        <v>467</v>
      </c>
      <c r="F181" s="38">
        <v>23</v>
      </c>
      <c r="G181" s="196" t="s">
        <v>315</v>
      </c>
      <c r="H181" s="196" t="s">
        <v>3260</v>
      </c>
      <c r="I181" s="35"/>
      <c r="Q181" s="196" t="s">
        <v>467</v>
      </c>
      <c r="R181">
        <f t="shared" si="2"/>
        <v>23</v>
      </c>
    </row>
    <row r="182" spans="1:18">
      <c r="A182" s="39">
        <v>2180</v>
      </c>
      <c r="B182" s="17" t="s">
        <v>748</v>
      </c>
      <c r="C182" s="196" t="s">
        <v>5554</v>
      </c>
      <c r="D182" s="196" t="s">
        <v>5555</v>
      </c>
      <c r="E182" s="196" t="s">
        <v>528</v>
      </c>
      <c r="F182" s="38">
        <v>21</v>
      </c>
      <c r="G182" s="196" t="s">
        <v>315</v>
      </c>
      <c r="H182" s="196" t="s">
        <v>3169</v>
      </c>
      <c r="I182" s="35"/>
      <c r="Q182" s="196" t="s">
        <v>528</v>
      </c>
      <c r="R182">
        <f t="shared" si="2"/>
        <v>21</v>
      </c>
    </row>
    <row r="183" spans="1:18">
      <c r="A183" s="39">
        <v>2181</v>
      </c>
      <c r="B183" s="17" t="s">
        <v>749</v>
      </c>
      <c r="C183" s="196" t="s">
        <v>5556</v>
      </c>
      <c r="D183" s="196" t="s">
        <v>5557</v>
      </c>
      <c r="E183" s="196" t="s">
        <v>528</v>
      </c>
      <c r="F183" s="38">
        <v>21</v>
      </c>
      <c r="G183" s="196" t="s">
        <v>315</v>
      </c>
      <c r="H183" s="196" t="s">
        <v>3169</v>
      </c>
      <c r="I183" s="35"/>
      <c r="Q183" s="196" t="s">
        <v>528</v>
      </c>
      <c r="R183">
        <f t="shared" si="2"/>
        <v>21</v>
      </c>
    </row>
    <row r="184" spans="1:18">
      <c r="A184" s="39">
        <v>2182</v>
      </c>
      <c r="B184" s="17" t="s">
        <v>750</v>
      </c>
      <c r="C184" s="196" t="s">
        <v>5558</v>
      </c>
      <c r="D184" s="196" t="s">
        <v>5559</v>
      </c>
      <c r="E184" s="196" t="s">
        <v>528</v>
      </c>
      <c r="F184" s="38">
        <v>21</v>
      </c>
      <c r="G184" s="196" t="s">
        <v>315</v>
      </c>
      <c r="H184" s="196" t="s">
        <v>3169</v>
      </c>
      <c r="I184" s="35"/>
      <c r="Q184" s="196" t="s">
        <v>528</v>
      </c>
      <c r="R184">
        <f t="shared" si="2"/>
        <v>21</v>
      </c>
    </row>
    <row r="185" spans="1:18">
      <c r="A185" s="39">
        <v>2183</v>
      </c>
      <c r="B185" s="17" t="s">
        <v>751</v>
      </c>
      <c r="C185" s="196" t="s">
        <v>3513</v>
      </c>
      <c r="D185" s="196" t="s">
        <v>3514</v>
      </c>
      <c r="E185" s="196" t="s">
        <v>528</v>
      </c>
      <c r="F185" s="38">
        <v>21</v>
      </c>
      <c r="G185" s="196" t="s">
        <v>312</v>
      </c>
      <c r="H185" s="196" t="s">
        <v>3175</v>
      </c>
      <c r="I185" s="35"/>
      <c r="Q185" s="196" t="s">
        <v>528</v>
      </c>
      <c r="R185">
        <f t="shared" si="2"/>
        <v>21</v>
      </c>
    </row>
    <row r="186" spans="1:18">
      <c r="A186" s="39">
        <v>2184</v>
      </c>
      <c r="B186" s="17" t="s">
        <v>753</v>
      </c>
      <c r="C186" s="196" t="s">
        <v>5560</v>
      </c>
      <c r="D186" s="196" t="s">
        <v>5561</v>
      </c>
      <c r="E186" s="196" t="s">
        <v>497</v>
      </c>
      <c r="F186" s="38">
        <v>24</v>
      </c>
      <c r="G186" s="196" t="s">
        <v>312</v>
      </c>
      <c r="H186" s="196" t="s">
        <v>3260</v>
      </c>
      <c r="I186" s="35"/>
      <c r="Q186" s="196" t="s">
        <v>497</v>
      </c>
      <c r="R186">
        <f t="shared" si="2"/>
        <v>24</v>
      </c>
    </row>
    <row r="187" spans="1:18">
      <c r="A187" s="39">
        <v>2185</v>
      </c>
      <c r="B187" s="17" t="s">
        <v>754</v>
      </c>
      <c r="C187" s="196" t="s">
        <v>5562</v>
      </c>
      <c r="D187" s="196" t="s">
        <v>5563</v>
      </c>
      <c r="E187" s="196" t="s">
        <v>467</v>
      </c>
      <c r="F187" s="38">
        <v>23</v>
      </c>
      <c r="G187" s="196" t="s">
        <v>312</v>
      </c>
      <c r="H187" s="196" t="s">
        <v>3260</v>
      </c>
      <c r="I187" s="35"/>
      <c r="Q187" s="196" t="s">
        <v>467</v>
      </c>
      <c r="R187">
        <f t="shared" si="2"/>
        <v>23</v>
      </c>
    </row>
    <row r="188" spans="1:18">
      <c r="A188" s="39">
        <v>2186</v>
      </c>
      <c r="B188" s="17" t="s">
        <v>755</v>
      </c>
      <c r="C188" s="196" t="s">
        <v>5564</v>
      </c>
      <c r="D188" s="196" t="s">
        <v>5565</v>
      </c>
      <c r="E188" s="196" t="s">
        <v>467</v>
      </c>
      <c r="F188" s="38">
        <v>23</v>
      </c>
      <c r="G188" s="196" t="s">
        <v>312</v>
      </c>
      <c r="H188" s="196" t="s">
        <v>3260</v>
      </c>
      <c r="I188" s="35"/>
      <c r="Q188" s="196" t="s">
        <v>467</v>
      </c>
      <c r="R188">
        <f t="shared" si="2"/>
        <v>23</v>
      </c>
    </row>
    <row r="189" spans="1:18">
      <c r="A189" s="39">
        <v>2187</v>
      </c>
      <c r="B189" s="17" t="s">
        <v>756</v>
      </c>
      <c r="C189" s="196" t="s">
        <v>4699</v>
      </c>
      <c r="D189" s="196" t="s">
        <v>4700</v>
      </c>
      <c r="E189" s="196" t="s">
        <v>467</v>
      </c>
      <c r="F189" s="38">
        <v>23</v>
      </c>
      <c r="G189" s="196" t="s">
        <v>312</v>
      </c>
      <c r="H189" s="196" t="s">
        <v>3260</v>
      </c>
      <c r="I189" s="35"/>
      <c r="Q189" s="196" t="s">
        <v>467</v>
      </c>
      <c r="R189">
        <f t="shared" si="2"/>
        <v>23</v>
      </c>
    </row>
    <row r="190" spans="1:18">
      <c r="A190" s="39">
        <v>2188</v>
      </c>
      <c r="B190" s="17" t="s">
        <v>757</v>
      </c>
      <c r="C190" s="196" t="s">
        <v>3306</v>
      </c>
      <c r="D190" s="196" t="s">
        <v>3307</v>
      </c>
      <c r="E190" s="196" t="s">
        <v>467</v>
      </c>
      <c r="F190" s="38">
        <v>23</v>
      </c>
      <c r="G190" s="196" t="s">
        <v>318</v>
      </c>
      <c r="H190" s="196" t="s">
        <v>3174</v>
      </c>
      <c r="I190" s="35"/>
      <c r="Q190" s="196" t="s">
        <v>467</v>
      </c>
      <c r="R190">
        <f t="shared" si="2"/>
        <v>23</v>
      </c>
    </row>
    <row r="191" spans="1:18">
      <c r="A191" s="39">
        <v>2189</v>
      </c>
      <c r="B191" s="17" t="s">
        <v>758</v>
      </c>
      <c r="C191" s="196" t="s">
        <v>3308</v>
      </c>
      <c r="D191" s="196" t="s">
        <v>3309</v>
      </c>
      <c r="E191" s="196" t="s">
        <v>467</v>
      </c>
      <c r="F191" s="38">
        <v>23</v>
      </c>
      <c r="G191" s="196" t="s">
        <v>318</v>
      </c>
      <c r="H191" s="196" t="s">
        <v>3174</v>
      </c>
      <c r="I191" s="35"/>
      <c r="Q191" s="196" t="s">
        <v>467</v>
      </c>
      <c r="R191">
        <f t="shared" si="2"/>
        <v>23</v>
      </c>
    </row>
    <row r="192" spans="1:18">
      <c r="A192" s="39">
        <v>2190</v>
      </c>
      <c r="B192" s="17" t="s">
        <v>759</v>
      </c>
      <c r="C192" s="196" t="s">
        <v>3267</v>
      </c>
      <c r="D192" s="196" t="s">
        <v>3268</v>
      </c>
      <c r="E192" s="196" t="s">
        <v>467</v>
      </c>
      <c r="F192" s="38">
        <v>23</v>
      </c>
      <c r="G192" s="196" t="s">
        <v>318</v>
      </c>
      <c r="H192" s="196" t="s">
        <v>3174</v>
      </c>
      <c r="I192" s="35"/>
      <c r="Q192" s="196" t="s">
        <v>467</v>
      </c>
      <c r="R192">
        <f t="shared" si="2"/>
        <v>23</v>
      </c>
    </row>
    <row r="193" spans="1:18">
      <c r="A193" s="39">
        <v>2191</v>
      </c>
      <c r="B193" s="17" t="s">
        <v>760</v>
      </c>
      <c r="C193" s="196" t="s">
        <v>3310</v>
      </c>
      <c r="D193" s="196" t="s">
        <v>3311</v>
      </c>
      <c r="E193" s="196" t="s">
        <v>657</v>
      </c>
      <c r="F193" s="38">
        <v>28</v>
      </c>
      <c r="G193" s="196" t="s">
        <v>318</v>
      </c>
      <c r="H193" s="196" t="s">
        <v>3174</v>
      </c>
      <c r="I193" s="35"/>
      <c r="Q193" s="196" t="s">
        <v>657</v>
      </c>
      <c r="R193">
        <f t="shared" si="2"/>
        <v>28</v>
      </c>
    </row>
    <row r="194" spans="1:18">
      <c r="A194" s="39">
        <v>2192</v>
      </c>
      <c r="B194" s="17" t="s">
        <v>762</v>
      </c>
      <c r="C194" s="196" t="s">
        <v>3304</v>
      </c>
      <c r="D194" s="196" t="s">
        <v>3305</v>
      </c>
      <c r="E194" s="196" t="s">
        <v>528</v>
      </c>
      <c r="F194" s="38">
        <v>21</v>
      </c>
      <c r="G194" s="196" t="s">
        <v>318</v>
      </c>
      <c r="H194" s="196" t="s">
        <v>3174</v>
      </c>
      <c r="I194" s="35"/>
      <c r="Q194" s="196" t="s">
        <v>528</v>
      </c>
      <c r="R194">
        <f t="shared" si="2"/>
        <v>21</v>
      </c>
    </row>
    <row r="195" spans="1:18">
      <c r="A195" s="39">
        <v>2193</v>
      </c>
      <c r="B195" s="17" t="s">
        <v>763</v>
      </c>
      <c r="C195" s="196" t="s">
        <v>3302</v>
      </c>
      <c r="D195" s="196" t="s">
        <v>3303</v>
      </c>
      <c r="E195" s="196" t="s">
        <v>467</v>
      </c>
      <c r="F195" s="38">
        <v>23</v>
      </c>
      <c r="G195" s="196" t="s">
        <v>318</v>
      </c>
      <c r="H195" s="196" t="s">
        <v>3174</v>
      </c>
      <c r="I195" s="35"/>
      <c r="Q195" s="196" t="s">
        <v>467</v>
      </c>
      <c r="R195">
        <f t="shared" ref="R195:R258" si="3">IF(Q195&gt;0,VLOOKUP(Q195,$O$2:$P$48,2,0),"")</f>
        <v>23</v>
      </c>
    </row>
    <row r="196" spans="1:18">
      <c r="A196" s="39">
        <v>2194</v>
      </c>
      <c r="B196" s="17" t="s">
        <v>764</v>
      </c>
      <c r="C196" s="196" t="s">
        <v>3300</v>
      </c>
      <c r="D196" s="196" t="s">
        <v>3301</v>
      </c>
      <c r="E196" s="196" t="s">
        <v>571</v>
      </c>
      <c r="F196" s="38">
        <v>20</v>
      </c>
      <c r="G196" s="196" t="s">
        <v>318</v>
      </c>
      <c r="H196" s="196" t="s">
        <v>3174</v>
      </c>
      <c r="I196" s="35"/>
      <c r="Q196" s="196" t="s">
        <v>571</v>
      </c>
      <c r="R196">
        <f t="shared" si="3"/>
        <v>20</v>
      </c>
    </row>
    <row r="197" spans="1:18">
      <c r="A197" s="39">
        <v>2195</v>
      </c>
      <c r="B197" s="17" t="s">
        <v>765</v>
      </c>
      <c r="C197" s="196" t="s">
        <v>4344</v>
      </c>
      <c r="D197" s="196" t="s">
        <v>4345</v>
      </c>
      <c r="E197" s="196" t="s">
        <v>467</v>
      </c>
      <c r="F197" s="38">
        <v>23</v>
      </c>
      <c r="G197" s="196" t="s">
        <v>318</v>
      </c>
      <c r="H197" s="196" t="s">
        <v>3175</v>
      </c>
      <c r="I197" s="35"/>
      <c r="Q197" s="196" t="s">
        <v>467</v>
      </c>
      <c r="R197">
        <f t="shared" si="3"/>
        <v>23</v>
      </c>
    </row>
    <row r="198" spans="1:18">
      <c r="A198" s="39">
        <v>2196</v>
      </c>
      <c r="B198" s="17" t="s">
        <v>766</v>
      </c>
      <c r="C198" s="196" t="s">
        <v>3481</v>
      </c>
      <c r="D198" s="196" t="s">
        <v>3482</v>
      </c>
      <c r="E198" s="196" t="s">
        <v>528</v>
      </c>
      <c r="F198" s="38">
        <v>21</v>
      </c>
      <c r="G198" s="196" t="s">
        <v>318</v>
      </c>
      <c r="H198" s="196" t="s">
        <v>3175</v>
      </c>
      <c r="I198" s="35"/>
      <c r="Q198" s="196" t="s">
        <v>528</v>
      </c>
      <c r="R198">
        <f t="shared" si="3"/>
        <v>21</v>
      </c>
    </row>
    <row r="199" spans="1:18">
      <c r="A199" s="39">
        <v>2197</v>
      </c>
      <c r="B199" s="17" t="s">
        <v>767</v>
      </c>
      <c r="C199" s="196" t="s">
        <v>3501</v>
      </c>
      <c r="D199" s="196" t="s">
        <v>3502</v>
      </c>
      <c r="E199" s="196" t="s">
        <v>510</v>
      </c>
      <c r="F199" s="38">
        <v>22</v>
      </c>
      <c r="G199" s="196" t="s">
        <v>318</v>
      </c>
      <c r="H199" s="196" t="s">
        <v>3175</v>
      </c>
      <c r="I199" s="35"/>
      <c r="Q199" s="196" t="s">
        <v>510</v>
      </c>
      <c r="R199">
        <f t="shared" si="3"/>
        <v>22</v>
      </c>
    </row>
    <row r="200" spans="1:18">
      <c r="A200" s="39">
        <v>2198</v>
      </c>
      <c r="B200" s="17" t="s">
        <v>768</v>
      </c>
      <c r="C200" s="196" t="s">
        <v>3477</v>
      </c>
      <c r="D200" s="196" t="s">
        <v>3478</v>
      </c>
      <c r="E200" s="196" t="s">
        <v>467</v>
      </c>
      <c r="F200" s="38">
        <v>23</v>
      </c>
      <c r="G200" s="196" t="s">
        <v>318</v>
      </c>
      <c r="H200" s="196" t="s">
        <v>3175</v>
      </c>
      <c r="I200" s="35"/>
      <c r="Q200" s="196" t="s">
        <v>467</v>
      </c>
      <c r="R200">
        <f t="shared" si="3"/>
        <v>23</v>
      </c>
    </row>
    <row r="201" spans="1:18">
      <c r="A201" s="39">
        <v>2199</v>
      </c>
      <c r="B201" s="17" t="s">
        <v>769</v>
      </c>
      <c r="C201" s="196" t="s">
        <v>3471</v>
      </c>
      <c r="D201" s="196" t="s">
        <v>3472</v>
      </c>
      <c r="E201" s="196" t="s">
        <v>528</v>
      </c>
      <c r="F201" s="38">
        <v>21</v>
      </c>
      <c r="G201" s="196" t="s">
        <v>318</v>
      </c>
      <c r="H201" s="196" t="s">
        <v>3175</v>
      </c>
      <c r="I201" s="35"/>
      <c r="Q201" s="196" t="s">
        <v>528</v>
      </c>
      <c r="R201">
        <f t="shared" si="3"/>
        <v>21</v>
      </c>
    </row>
    <row r="202" spans="1:18">
      <c r="A202" s="39">
        <v>2200</v>
      </c>
      <c r="B202" s="17" t="s">
        <v>770</v>
      </c>
      <c r="C202" s="196" t="s">
        <v>3499</v>
      </c>
      <c r="D202" s="196" t="s">
        <v>3500</v>
      </c>
      <c r="E202" s="196" t="s">
        <v>510</v>
      </c>
      <c r="F202" s="38">
        <v>22</v>
      </c>
      <c r="G202" s="196" t="s">
        <v>318</v>
      </c>
      <c r="H202" s="196" t="s">
        <v>3175</v>
      </c>
      <c r="I202" s="35"/>
      <c r="Q202" s="196" t="s">
        <v>510</v>
      </c>
      <c r="R202">
        <f t="shared" si="3"/>
        <v>22</v>
      </c>
    </row>
    <row r="203" spans="1:18">
      <c r="A203" s="39">
        <v>2201</v>
      </c>
      <c r="B203" s="17" t="s">
        <v>772</v>
      </c>
      <c r="C203" s="196" t="s">
        <v>3473</v>
      </c>
      <c r="D203" s="196" t="s">
        <v>3474</v>
      </c>
      <c r="E203" s="196" t="s">
        <v>528</v>
      </c>
      <c r="F203" s="38">
        <v>21</v>
      </c>
      <c r="G203" s="196" t="s">
        <v>318</v>
      </c>
      <c r="H203" s="196" t="s">
        <v>3175</v>
      </c>
      <c r="I203" s="35"/>
      <c r="Q203" s="196" t="s">
        <v>528</v>
      </c>
      <c r="R203">
        <f t="shared" si="3"/>
        <v>21</v>
      </c>
    </row>
    <row r="204" spans="1:18">
      <c r="A204" s="39">
        <v>2202</v>
      </c>
      <c r="B204" s="17" t="s">
        <v>773</v>
      </c>
      <c r="C204" s="196" t="s">
        <v>3475</v>
      </c>
      <c r="D204" s="196" t="s">
        <v>3476</v>
      </c>
      <c r="E204" s="196" t="s">
        <v>467</v>
      </c>
      <c r="F204" s="38">
        <v>23</v>
      </c>
      <c r="G204" s="196" t="s">
        <v>318</v>
      </c>
      <c r="H204" s="196" t="s">
        <v>3175</v>
      </c>
      <c r="I204" s="35"/>
      <c r="Q204" s="196" t="s">
        <v>467</v>
      </c>
      <c r="R204">
        <f t="shared" si="3"/>
        <v>23</v>
      </c>
    </row>
    <row r="205" spans="1:18">
      <c r="A205" s="39">
        <v>2203</v>
      </c>
      <c r="B205" s="17" t="s">
        <v>774</v>
      </c>
      <c r="C205" s="196" t="s">
        <v>3479</v>
      </c>
      <c r="D205" s="196" t="s">
        <v>3480</v>
      </c>
      <c r="E205" s="196" t="s">
        <v>467</v>
      </c>
      <c r="F205" s="38">
        <v>23</v>
      </c>
      <c r="G205" s="196" t="s">
        <v>318</v>
      </c>
      <c r="H205" s="196" t="s">
        <v>3175</v>
      </c>
      <c r="I205" s="35"/>
      <c r="Q205" s="196" t="s">
        <v>467</v>
      </c>
      <c r="R205">
        <f t="shared" si="3"/>
        <v>23</v>
      </c>
    </row>
    <row r="206" spans="1:18">
      <c r="A206" s="39">
        <v>2204</v>
      </c>
      <c r="B206" s="17" t="s">
        <v>775</v>
      </c>
      <c r="C206" s="196" t="s">
        <v>3497</v>
      </c>
      <c r="D206" s="196" t="s">
        <v>3498</v>
      </c>
      <c r="E206" s="196" t="s">
        <v>467</v>
      </c>
      <c r="F206" s="38">
        <v>23</v>
      </c>
      <c r="G206" s="196" t="s">
        <v>318</v>
      </c>
      <c r="H206" s="196" t="s">
        <v>3175</v>
      </c>
      <c r="I206" s="35"/>
      <c r="Q206" s="196" t="s">
        <v>467</v>
      </c>
      <c r="R206">
        <f t="shared" si="3"/>
        <v>23</v>
      </c>
    </row>
    <row r="207" spans="1:18">
      <c r="A207" s="39">
        <v>2205</v>
      </c>
      <c r="B207" s="17" t="s">
        <v>777</v>
      </c>
      <c r="C207" s="196" t="s">
        <v>4346</v>
      </c>
      <c r="D207" s="196" t="s">
        <v>4347</v>
      </c>
      <c r="E207" s="196" t="s">
        <v>467</v>
      </c>
      <c r="F207" s="38">
        <v>23</v>
      </c>
      <c r="G207" s="196" t="s">
        <v>318</v>
      </c>
      <c r="H207" s="196" t="s">
        <v>3260</v>
      </c>
      <c r="I207" s="35"/>
      <c r="Q207" s="196" t="s">
        <v>467</v>
      </c>
      <c r="R207">
        <f t="shared" si="3"/>
        <v>23</v>
      </c>
    </row>
    <row r="208" spans="1:18">
      <c r="A208" s="39">
        <v>2206</v>
      </c>
      <c r="B208" s="17" t="s">
        <v>780</v>
      </c>
      <c r="C208" s="196" t="s">
        <v>4615</v>
      </c>
      <c r="D208" s="196" t="s">
        <v>4616</v>
      </c>
      <c r="E208" s="196" t="s">
        <v>467</v>
      </c>
      <c r="F208" s="38">
        <v>23</v>
      </c>
      <c r="G208" s="196" t="s">
        <v>318</v>
      </c>
      <c r="H208" s="196" t="s">
        <v>3260</v>
      </c>
      <c r="I208" s="35"/>
      <c r="Q208" s="196" t="s">
        <v>467</v>
      </c>
      <c r="R208">
        <f t="shared" si="3"/>
        <v>23</v>
      </c>
    </row>
    <row r="209" spans="1:18">
      <c r="A209" s="39">
        <v>2207</v>
      </c>
      <c r="B209" s="17" t="s">
        <v>781</v>
      </c>
      <c r="C209" s="196" t="s">
        <v>4350</v>
      </c>
      <c r="D209" s="196" t="s">
        <v>4351</v>
      </c>
      <c r="E209" s="196" t="s">
        <v>467</v>
      </c>
      <c r="F209" s="38">
        <v>23</v>
      </c>
      <c r="G209" s="196" t="s">
        <v>318</v>
      </c>
      <c r="H209" s="196" t="s">
        <v>3260</v>
      </c>
      <c r="I209" s="35"/>
      <c r="Q209" s="196" t="s">
        <v>467</v>
      </c>
      <c r="R209">
        <f t="shared" si="3"/>
        <v>23</v>
      </c>
    </row>
    <row r="210" spans="1:18">
      <c r="A210" s="39">
        <v>2208</v>
      </c>
      <c r="B210" s="17" t="s">
        <v>782</v>
      </c>
      <c r="C210" s="196" t="s">
        <v>4348</v>
      </c>
      <c r="D210" s="196" t="s">
        <v>4349</v>
      </c>
      <c r="E210" s="196" t="s">
        <v>467</v>
      </c>
      <c r="F210" s="38">
        <v>23</v>
      </c>
      <c r="G210" s="196" t="s">
        <v>318</v>
      </c>
      <c r="H210" s="196" t="s">
        <v>3260</v>
      </c>
      <c r="I210" s="35"/>
      <c r="Q210" s="196" t="s">
        <v>467</v>
      </c>
      <c r="R210">
        <f t="shared" si="3"/>
        <v>23</v>
      </c>
    </row>
    <row r="211" spans="1:18">
      <c r="A211" s="39">
        <v>2209</v>
      </c>
      <c r="B211" s="17" t="s">
        <v>783</v>
      </c>
      <c r="C211" s="196" t="s">
        <v>3312</v>
      </c>
      <c r="D211" s="196" t="s">
        <v>3313</v>
      </c>
      <c r="E211" s="196" t="s">
        <v>467</v>
      </c>
      <c r="F211" s="38">
        <v>23</v>
      </c>
      <c r="G211" s="196" t="s">
        <v>318</v>
      </c>
      <c r="H211" s="196" t="s">
        <v>3174</v>
      </c>
      <c r="I211" s="35"/>
      <c r="Q211" s="196" t="s">
        <v>467</v>
      </c>
      <c r="R211">
        <f t="shared" si="3"/>
        <v>23</v>
      </c>
    </row>
    <row r="212" spans="1:18">
      <c r="A212" s="39">
        <v>2210</v>
      </c>
      <c r="B212" s="17" t="s">
        <v>784</v>
      </c>
      <c r="C212" s="196" t="s">
        <v>5566</v>
      </c>
      <c r="D212" s="196" t="s">
        <v>5567</v>
      </c>
      <c r="E212" s="196" t="s">
        <v>467</v>
      </c>
      <c r="F212" s="38">
        <v>23</v>
      </c>
      <c r="G212" s="196" t="s">
        <v>318</v>
      </c>
      <c r="H212" s="196" t="s">
        <v>3169</v>
      </c>
      <c r="I212" s="35"/>
      <c r="Q212" s="196" t="s">
        <v>467</v>
      </c>
      <c r="R212">
        <f t="shared" si="3"/>
        <v>23</v>
      </c>
    </row>
    <row r="213" spans="1:18">
      <c r="A213" s="39">
        <v>2211</v>
      </c>
      <c r="B213" s="17" t="s">
        <v>785</v>
      </c>
      <c r="C213" s="196" t="s">
        <v>3331</v>
      </c>
      <c r="D213" s="196" t="s">
        <v>3332</v>
      </c>
      <c r="E213" s="196" t="s">
        <v>467</v>
      </c>
      <c r="F213" s="38">
        <v>23</v>
      </c>
      <c r="G213" s="196" t="s">
        <v>341</v>
      </c>
      <c r="H213" s="196" t="s">
        <v>3174</v>
      </c>
      <c r="I213" s="35"/>
      <c r="Q213" s="196" t="s">
        <v>467</v>
      </c>
      <c r="R213">
        <f t="shared" si="3"/>
        <v>23</v>
      </c>
    </row>
    <row r="214" spans="1:18">
      <c r="A214" s="39">
        <v>2212</v>
      </c>
      <c r="B214" s="17" t="s">
        <v>786</v>
      </c>
      <c r="C214" s="196" t="s">
        <v>5568</v>
      </c>
      <c r="D214" s="196" t="s">
        <v>5569</v>
      </c>
      <c r="E214" s="196" t="s">
        <v>467</v>
      </c>
      <c r="F214" s="38">
        <v>23</v>
      </c>
      <c r="G214" s="196" t="s">
        <v>341</v>
      </c>
      <c r="H214" s="196" t="s">
        <v>3175</v>
      </c>
      <c r="I214" s="35"/>
      <c r="Q214" s="196" t="s">
        <v>467</v>
      </c>
      <c r="R214">
        <f t="shared" si="3"/>
        <v>23</v>
      </c>
    </row>
    <row r="215" spans="1:18">
      <c r="A215" s="39">
        <v>2213</v>
      </c>
      <c r="B215" s="17" t="s">
        <v>787</v>
      </c>
      <c r="C215" s="196" t="s">
        <v>4701</v>
      </c>
      <c r="D215" s="196" t="s">
        <v>4702</v>
      </c>
      <c r="E215" s="196" t="s">
        <v>497</v>
      </c>
      <c r="F215" s="38">
        <v>24</v>
      </c>
      <c r="G215" s="196" t="s">
        <v>341</v>
      </c>
      <c r="H215" s="196" t="s">
        <v>3260</v>
      </c>
      <c r="I215" s="35"/>
      <c r="Q215" s="196" t="s">
        <v>497</v>
      </c>
      <c r="R215">
        <f t="shared" si="3"/>
        <v>24</v>
      </c>
    </row>
    <row r="216" spans="1:18">
      <c r="A216" s="39">
        <v>2214</v>
      </c>
      <c r="B216" s="17" t="s">
        <v>788</v>
      </c>
      <c r="C216" s="196" t="s">
        <v>5570</v>
      </c>
      <c r="D216" s="196" t="s">
        <v>5571</v>
      </c>
      <c r="E216" s="196" t="s">
        <v>528</v>
      </c>
      <c r="F216" s="38">
        <v>21</v>
      </c>
      <c r="G216" s="196" t="s">
        <v>341</v>
      </c>
      <c r="H216" s="196" t="s">
        <v>3260</v>
      </c>
      <c r="I216" s="35"/>
      <c r="Q216" s="196" t="s">
        <v>528</v>
      </c>
      <c r="R216">
        <f t="shared" si="3"/>
        <v>21</v>
      </c>
    </row>
    <row r="217" spans="1:18">
      <c r="A217" s="39">
        <v>2215</v>
      </c>
      <c r="B217" s="17" t="s">
        <v>789</v>
      </c>
      <c r="C217" s="196" t="s">
        <v>2762</v>
      </c>
      <c r="D217" s="196" t="s">
        <v>2763</v>
      </c>
      <c r="E217" s="196" t="s">
        <v>510</v>
      </c>
      <c r="F217" s="38">
        <v>22</v>
      </c>
      <c r="G217" s="196" t="s">
        <v>347</v>
      </c>
      <c r="H217" s="196" t="s">
        <v>487</v>
      </c>
      <c r="I217" s="35"/>
      <c r="Q217" s="196" t="s">
        <v>510</v>
      </c>
      <c r="R217">
        <f t="shared" si="3"/>
        <v>22</v>
      </c>
    </row>
    <row r="218" spans="1:18">
      <c r="A218" s="39">
        <v>2216</v>
      </c>
      <c r="B218" s="17" t="s">
        <v>790</v>
      </c>
      <c r="C218" s="196" t="s">
        <v>3396</v>
      </c>
      <c r="D218" s="196" t="s">
        <v>3397</v>
      </c>
      <c r="E218" s="196" t="s">
        <v>510</v>
      </c>
      <c r="F218" s="38">
        <v>22</v>
      </c>
      <c r="G218" s="196" t="s">
        <v>347</v>
      </c>
      <c r="H218" s="196" t="s">
        <v>3174</v>
      </c>
      <c r="I218" s="35"/>
      <c r="Q218" s="196" t="s">
        <v>510</v>
      </c>
      <c r="R218">
        <f t="shared" si="3"/>
        <v>22</v>
      </c>
    </row>
    <row r="219" spans="1:18">
      <c r="A219" s="39">
        <v>2217</v>
      </c>
      <c r="B219" s="17" t="s">
        <v>794</v>
      </c>
      <c r="C219" s="196" t="s">
        <v>3536</v>
      </c>
      <c r="D219" s="196" t="s">
        <v>3537</v>
      </c>
      <c r="E219" s="196" t="s">
        <v>510</v>
      </c>
      <c r="F219" s="38">
        <v>22</v>
      </c>
      <c r="G219" s="196" t="s">
        <v>347</v>
      </c>
      <c r="H219" s="196" t="s">
        <v>3175</v>
      </c>
      <c r="I219" s="35"/>
      <c r="Q219" s="196" t="s">
        <v>510</v>
      </c>
      <c r="R219">
        <f t="shared" si="3"/>
        <v>22</v>
      </c>
    </row>
    <row r="220" spans="1:18">
      <c r="A220" s="39">
        <v>2218</v>
      </c>
      <c r="B220" s="17" t="s">
        <v>795</v>
      </c>
      <c r="C220" s="196" t="s">
        <v>4781</v>
      </c>
      <c r="D220" s="196" t="s">
        <v>4782</v>
      </c>
      <c r="E220" s="196" t="s">
        <v>510</v>
      </c>
      <c r="F220" s="38">
        <v>22</v>
      </c>
      <c r="G220" s="196" t="s">
        <v>347</v>
      </c>
      <c r="H220" s="196" t="s">
        <v>3260</v>
      </c>
      <c r="I220" s="35"/>
      <c r="Q220" s="196" t="s">
        <v>510</v>
      </c>
      <c r="R220">
        <f t="shared" si="3"/>
        <v>22</v>
      </c>
    </row>
    <row r="221" spans="1:18">
      <c r="A221" s="39">
        <v>2219</v>
      </c>
      <c r="B221" s="17" t="s">
        <v>796</v>
      </c>
      <c r="C221" s="196" t="s">
        <v>3538</v>
      </c>
      <c r="D221" s="196" t="s">
        <v>3539</v>
      </c>
      <c r="E221" s="196" t="s">
        <v>510</v>
      </c>
      <c r="F221" s="38">
        <v>22</v>
      </c>
      <c r="G221" s="196" t="s">
        <v>333</v>
      </c>
      <c r="H221" s="196">
        <v>3</v>
      </c>
      <c r="I221" s="35"/>
      <c r="Q221" s="196" t="s">
        <v>510</v>
      </c>
      <c r="R221">
        <f t="shared" si="3"/>
        <v>22</v>
      </c>
    </row>
    <row r="222" spans="1:18">
      <c r="A222" s="39">
        <v>2220</v>
      </c>
      <c r="B222" s="17" t="s">
        <v>797</v>
      </c>
      <c r="C222" s="196" t="s">
        <v>3314</v>
      </c>
      <c r="D222" s="196" t="s">
        <v>3315</v>
      </c>
      <c r="E222" s="196" t="s">
        <v>912</v>
      </c>
      <c r="F222" s="38">
        <v>47</v>
      </c>
      <c r="G222" s="196" t="s">
        <v>333</v>
      </c>
      <c r="H222" s="196">
        <v>4</v>
      </c>
      <c r="I222" s="35"/>
      <c r="Q222" s="196" t="s">
        <v>912</v>
      </c>
      <c r="R222">
        <f t="shared" si="3"/>
        <v>47</v>
      </c>
    </row>
    <row r="223" spans="1:18">
      <c r="A223" s="39">
        <v>2221</v>
      </c>
      <c r="B223" s="17" t="s">
        <v>798</v>
      </c>
      <c r="C223" s="196" t="s">
        <v>3398</v>
      </c>
      <c r="D223" s="196" t="s">
        <v>3342</v>
      </c>
      <c r="E223" s="196" t="s">
        <v>467</v>
      </c>
      <c r="F223" s="38">
        <v>23</v>
      </c>
      <c r="G223" s="196" t="s">
        <v>333</v>
      </c>
      <c r="H223" s="196">
        <v>4</v>
      </c>
      <c r="I223" s="35"/>
      <c r="Q223" s="196" t="s">
        <v>467</v>
      </c>
      <c r="R223">
        <f t="shared" si="3"/>
        <v>23</v>
      </c>
    </row>
    <row r="224" spans="1:18">
      <c r="A224" s="39">
        <v>2222</v>
      </c>
      <c r="B224" s="17" t="s">
        <v>799</v>
      </c>
      <c r="C224" s="196" t="s">
        <v>3316</v>
      </c>
      <c r="D224" s="196" t="s">
        <v>3317</v>
      </c>
      <c r="E224" s="196" t="s">
        <v>528</v>
      </c>
      <c r="F224" s="38">
        <v>21</v>
      </c>
      <c r="G224" s="196" t="s">
        <v>333</v>
      </c>
      <c r="H224" s="196">
        <v>4</v>
      </c>
      <c r="I224" s="35"/>
      <c r="Q224" s="196" t="s">
        <v>528</v>
      </c>
      <c r="R224">
        <f t="shared" si="3"/>
        <v>21</v>
      </c>
    </row>
    <row r="225" spans="1:18">
      <c r="A225" s="39">
        <v>2223</v>
      </c>
      <c r="B225" s="17" t="s">
        <v>800</v>
      </c>
      <c r="C225" s="196" t="s">
        <v>5572</v>
      </c>
      <c r="D225" s="196" t="s">
        <v>5573</v>
      </c>
      <c r="E225" s="196" t="s">
        <v>467</v>
      </c>
      <c r="F225" s="38">
        <v>23</v>
      </c>
      <c r="G225" s="196" t="s">
        <v>333</v>
      </c>
      <c r="H225" s="196">
        <v>2</v>
      </c>
      <c r="I225" s="35"/>
      <c r="Q225" s="196" t="s">
        <v>467</v>
      </c>
      <c r="R225">
        <f t="shared" si="3"/>
        <v>23</v>
      </c>
    </row>
    <row r="226" spans="1:18">
      <c r="A226" s="39">
        <v>2224</v>
      </c>
      <c r="B226" s="17" t="s">
        <v>801</v>
      </c>
      <c r="C226" s="196" t="s">
        <v>5574</v>
      </c>
      <c r="D226" s="196" t="s">
        <v>5575</v>
      </c>
      <c r="E226" s="196" t="s">
        <v>467</v>
      </c>
      <c r="F226" s="38">
        <v>23</v>
      </c>
      <c r="G226" s="196" t="s">
        <v>333</v>
      </c>
      <c r="H226" s="196">
        <v>2</v>
      </c>
      <c r="I226" s="35"/>
      <c r="Q226" s="196" t="s">
        <v>467</v>
      </c>
      <c r="R226">
        <f t="shared" si="3"/>
        <v>23</v>
      </c>
    </row>
    <row r="227" spans="1:18">
      <c r="A227" s="39">
        <v>2225</v>
      </c>
      <c r="B227" s="17" t="s">
        <v>802</v>
      </c>
      <c r="C227" s="196" t="s">
        <v>3343</v>
      </c>
      <c r="D227" s="196" t="s">
        <v>3344</v>
      </c>
      <c r="E227" s="196" t="s">
        <v>571</v>
      </c>
      <c r="F227" s="38">
        <v>20</v>
      </c>
      <c r="G227" s="196" t="s">
        <v>333</v>
      </c>
      <c r="H227" s="196">
        <v>4</v>
      </c>
      <c r="I227" s="35"/>
      <c r="Q227" s="196" t="s">
        <v>571</v>
      </c>
      <c r="R227">
        <f t="shared" si="3"/>
        <v>20</v>
      </c>
    </row>
    <row r="228" spans="1:18">
      <c r="A228" s="39">
        <v>2226</v>
      </c>
      <c r="B228" s="17" t="s">
        <v>803</v>
      </c>
      <c r="C228" s="196" t="s">
        <v>3485</v>
      </c>
      <c r="D228" s="196" t="s">
        <v>3486</v>
      </c>
      <c r="E228" s="196" t="s">
        <v>497</v>
      </c>
      <c r="F228" s="38">
        <v>24</v>
      </c>
      <c r="G228" s="196" t="s">
        <v>235</v>
      </c>
      <c r="H228" s="196" t="s">
        <v>3175</v>
      </c>
      <c r="I228" s="35"/>
      <c r="Q228" s="196" t="s">
        <v>497</v>
      </c>
      <c r="R228">
        <f t="shared" si="3"/>
        <v>24</v>
      </c>
    </row>
    <row r="229" spans="1:18">
      <c r="A229" s="39">
        <v>2227</v>
      </c>
      <c r="B229" s="17" t="s">
        <v>804</v>
      </c>
      <c r="C229" s="196" t="s">
        <v>3487</v>
      </c>
      <c r="D229" s="196" t="s">
        <v>3488</v>
      </c>
      <c r="E229" s="196" t="s">
        <v>771</v>
      </c>
      <c r="F229" s="38">
        <v>38</v>
      </c>
      <c r="G229" s="196" t="s">
        <v>235</v>
      </c>
      <c r="H229" s="196" t="s">
        <v>3175</v>
      </c>
      <c r="I229" s="35"/>
      <c r="Q229" s="196" t="s">
        <v>771</v>
      </c>
      <c r="R229">
        <f t="shared" si="3"/>
        <v>38</v>
      </c>
    </row>
    <row r="230" spans="1:18">
      <c r="A230" s="39">
        <v>2228</v>
      </c>
      <c r="B230" s="17" t="s">
        <v>806</v>
      </c>
      <c r="C230" s="196" t="s">
        <v>3542</v>
      </c>
      <c r="D230" s="196" t="s">
        <v>3543</v>
      </c>
      <c r="E230" s="196" t="s">
        <v>497</v>
      </c>
      <c r="F230" s="38">
        <v>24</v>
      </c>
      <c r="G230" s="196" t="s">
        <v>235</v>
      </c>
      <c r="H230" s="196" t="s">
        <v>3175</v>
      </c>
      <c r="I230" s="35"/>
      <c r="Q230" s="196" t="s">
        <v>497</v>
      </c>
      <c r="R230">
        <f t="shared" si="3"/>
        <v>24</v>
      </c>
    </row>
    <row r="231" spans="1:18">
      <c r="A231" s="39">
        <v>2229</v>
      </c>
      <c r="B231" s="17" t="s">
        <v>807</v>
      </c>
      <c r="C231" s="196" t="s">
        <v>5576</v>
      </c>
      <c r="D231" s="196" t="s">
        <v>5577</v>
      </c>
      <c r="E231" s="196" t="s">
        <v>467</v>
      </c>
      <c r="F231" s="38">
        <v>23</v>
      </c>
      <c r="G231" s="196" t="s">
        <v>235</v>
      </c>
      <c r="H231" s="196" t="s">
        <v>3260</v>
      </c>
      <c r="I231" s="35"/>
      <c r="Q231" s="196" t="s">
        <v>467</v>
      </c>
      <c r="R231">
        <f t="shared" si="3"/>
        <v>23</v>
      </c>
    </row>
    <row r="232" spans="1:18">
      <c r="A232" s="39">
        <v>2230</v>
      </c>
      <c r="B232" s="17" t="s">
        <v>808</v>
      </c>
      <c r="C232" s="196" t="s">
        <v>5578</v>
      </c>
      <c r="D232" s="196" t="s">
        <v>5579</v>
      </c>
      <c r="E232" s="196" t="s">
        <v>510</v>
      </c>
      <c r="F232" s="38">
        <v>22</v>
      </c>
      <c r="G232" s="196" t="s">
        <v>235</v>
      </c>
      <c r="H232" s="196" t="s">
        <v>3260</v>
      </c>
      <c r="I232" s="35"/>
      <c r="Q232" s="196" t="s">
        <v>510</v>
      </c>
      <c r="R232">
        <f t="shared" si="3"/>
        <v>22</v>
      </c>
    </row>
    <row r="233" spans="1:18">
      <c r="A233" s="39">
        <v>2231</v>
      </c>
      <c r="B233" s="17" t="s">
        <v>811</v>
      </c>
      <c r="C233" s="196" t="s">
        <v>5580</v>
      </c>
      <c r="D233" s="196" t="s">
        <v>5581</v>
      </c>
      <c r="E233" s="196" t="s">
        <v>528</v>
      </c>
      <c r="F233" s="38">
        <v>21</v>
      </c>
      <c r="G233" s="196" t="s">
        <v>235</v>
      </c>
      <c r="H233" s="196" t="s">
        <v>3260</v>
      </c>
      <c r="I233" s="35"/>
      <c r="Q233" s="196" t="s">
        <v>528</v>
      </c>
      <c r="R233">
        <f t="shared" si="3"/>
        <v>21</v>
      </c>
    </row>
    <row r="234" spans="1:18">
      <c r="A234" s="39">
        <v>2232</v>
      </c>
      <c r="B234" s="17" t="s">
        <v>812</v>
      </c>
      <c r="C234" s="196" t="s">
        <v>3415</v>
      </c>
      <c r="D234" s="196" t="s">
        <v>3416</v>
      </c>
      <c r="E234" s="196" t="s">
        <v>528</v>
      </c>
      <c r="F234" s="38">
        <v>21</v>
      </c>
      <c r="G234" s="196" t="s">
        <v>339</v>
      </c>
      <c r="H234" s="196" t="s">
        <v>3175</v>
      </c>
      <c r="I234" s="35"/>
      <c r="Q234" s="196" t="s">
        <v>528</v>
      </c>
      <c r="R234">
        <f t="shared" si="3"/>
        <v>21</v>
      </c>
    </row>
    <row r="235" spans="1:18">
      <c r="A235" s="39">
        <v>2233</v>
      </c>
      <c r="B235" s="17" t="s">
        <v>815</v>
      </c>
      <c r="C235" s="196" t="s">
        <v>3540</v>
      </c>
      <c r="D235" s="196" t="s">
        <v>3541</v>
      </c>
      <c r="E235" s="196" t="s">
        <v>467</v>
      </c>
      <c r="F235" s="38">
        <v>23</v>
      </c>
      <c r="G235" s="196" t="s">
        <v>339</v>
      </c>
      <c r="H235" s="196" t="s">
        <v>3175</v>
      </c>
      <c r="I235" s="35"/>
      <c r="Q235" s="196" t="s">
        <v>467</v>
      </c>
      <c r="R235">
        <f t="shared" si="3"/>
        <v>23</v>
      </c>
    </row>
    <row r="236" spans="1:18">
      <c r="A236" s="39">
        <v>2234</v>
      </c>
      <c r="B236" s="17" t="s">
        <v>816</v>
      </c>
      <c r="C236" s="196" t="s">
        <v>3269</v>
      </c>
      <c r="D236" s="196" t="s">
        <v>5582</v>
      </c>
      <c r="E236" s="196" t="s">
        <v>467</v>
      </c>
      <c r="F236" s="38">
        <v>23</v>
      </c>
      <c r="G236" s="196" t="s">
        <v>344</v>
      </c>
      <c r="H236" s="196" t="s">
        <v>3174</v>
      </c>
      <c r="I236" s="35"/>
      <c r="Q236" s="196" t="s">
        <v>467</v>
      </c>
      <c r="R236">
        <f t="shared" si="3"/>
        <v>23</v>
      </c>
    </row>
    <row r="237" spans="1:18">
      <c r="A237" s="39">
        <v>2235</v>
      </c>
      <c r="B237" s="17" t="s">
        <v>819</v>
      </c>
      <c r="C237" s="196" t="s">
        <v>3340</v>
      </c>
      <c r="D237" s="196" t="s">
        <v>5583</v>
      </c>
      <c r="E237" s="196" t="s">
        <v>467</v>
      </c>
      <c r="F237" s="38">
        <v>23</v>
      </c>
      <c r="G237" s="196" t="s">
        <v>344</v>
      </c>
      <c r="H237" s="196" t="s">
        <v>3174</v>
      </c>
      <c r="I237" s="35"/>
      <c r="Q237" s="196" t="s">
        <v>467</v>
      </c>
      <c r="R237">
        <f t="shared" si="3"/>
        <v>23</v>
      </c>
    </row>
    <row r="238" spans="1:18">
      <c r="A238" s="39">
        <v>2236</v>
      </c>
      <c r="B238" s="17" t="s">
        <v>822</v>
      </c>
      <c r="C238" s="196" t="s">
        <v>3503</v>
      </c>
      <c r="D238" s="196" t="s">
        <v>3504</v>
      </c>
      <c r="E238" s="196" t="s">
        <v>467</v>
      </c>
      <c r="F238" s="38">
        <v>23</v>
      </c>
      <c r="G238" s="196" t="s">
        <v>344</v>
      </c>
      <c r="H238" s="196" t="s">
        <v>3175</v>
      </c>
      <c r="I238" s="35"/>
      <c r="Q238" s="196" t="s">
        <v>467</v>
      </c>
      <c r="R238">
        <f t="shared" si="3"/>
        <v>23</v>
      </c>
    </row>
    <row r="239" spans="1:18">
      <c r="A239" s="39">
        <v>2237</v>
      </c>
      <c r="B239" s="17" t="s">
        <v>823</v>
      </c>
      <c r="C239" s="196" t="s">
        <v>3467</v>
      </c>
      <c r="D239" s="196" t="s">
        <v>3468</v>
      </c>
      <c r="E239" s="196" t="s">
        <v>467</v>
      </c>
      <c r="F239" s="38">
        <v>23</v>
      </c>
      <c r="G239" s="196" t="s">
        <v>344</v>
      </c>
      <c r="H239" s="196" t="s">
        <v>3175</v>
      </c>
      <c r="I239" s="35"/>
      <c r="Q239" s="196" t="s">
        <v>467</v>
      </c>
      <c r="R239">
        <f t="shared" si="3"/>
        <v>23</v>
      </c>
    </row>
    <row r="240" spans="1:18">
      <c r="A240" s="39">
        <v>2238</v>
      </c>
      <c r="B240" s="17" t="s">
        <v>824</v>
      </c>
      <c r="C240" s="196" t="s">
        <v>3469</v>
      </c>
      <c r="D240" s="196" t="s">
        <v>3470</v>
      </c>
      <c r="E240" s="196" t="s">
        <v>497</v>
      </c>
      <c r="F240" s="38">
        <v>24</v>
      </c>
      <c r="G240" s="196" t="s">
        <v>344</v>
      </c>
      <c r="H240" s="196" t="s">
        <v>3175</v>
      </c>
      <c r="I240" s="35"/>
      <c r="Q240" s="196" t="s">
        <v>497</v>
      </c>
      <c r="R240">
        <f t="shared" si="3"/>
        <v>24</v>
      </c>
    </row>
    <row r="241" spans="1:18">
      <c r="A241" s="39">
        <v>2239</v>
      </c>
      <c r="B241" s="17" t="s">
        <v>825</v>
      </c>
      <c r="C241" s="196" t="s">
        <v>3505</v>
      </c>
      <c r="D241" s="196" t="s">
        <v>3506</v>
      </c>
      <c r="E241" s="196" t="s">
        <v>467</v>
      </c>
      <c r="F241" s="38">
        <v>23</v>
      </c>
      <c r="G241" s="196" t="s">
        <v>344</v>
      </c>
      <c r="H241" s="196" t="s">
        <v>3175</v>
      </c>
      <c r="I241" s="35"/>
      <c r="Q241" s="196" t="s">
        <v>467</v>
      </c>
      <c r="R241">
        <f t="shared" si="3"/>
        <v>23</v>
      </c>
    </row>
    <row r="242" spans="1:18">
      <c r="A242" s="39">
        <v>2240</v>
      </c>
      <c r="B242" s="17" t="s">
        <v>826</v>
      </c>
      <c r="C242" s="196" t="s">
        <v>5584</v>
      </c>
      <c r="D242" s="196" t="s">
        <v>4245</v>
      </c>
      <c r="E242" s="196" t="s">
        <v>467</v>
      </c>
      <c r="F242" s="38">
        <v>23</v>
      </c>
      <c r="G242" s="196" t="s">
        <v>344</v>
      </c>
      <c r="H242" s="196" t="s">
        <v>3260</v>
      </c>
      <c r="I242" s="35"/>
      <c r="Q242" s="196" t="s">
        <v>467</v>
      </c>
      <c r="R242">
        <f t="shared" si="3"/>
        <v>23</v>
      </c>
    </row>
    <row r="243" spans="1:18">
      <c r="A243" s="39">
        <v>2241</v>
      </c>
      <c r="B243" s="17" t="s">
        <v>827</v>
      </c>
      <c r="C243" s="196" t="s">
        <v>4246</v>
      </c>
      <c r="D243" s="196" t="s">
        <v>4247</v>
      </c>
      <c r="E243" s="196" t="s">
        <v>467</v>
      </c>
      <c r="F243" s="38">
        <v>23</v>
      </c>
      <c r="G243" s="196" t="s">
        <v>344</v>
      </c>
      <c r="H243" s="196" t="s">
        <v>3260</v>
      </c>
      <c r="I243" s="35"/>
      <c r="Q243" s="196" t="s">
        <v>467</v>
      </c>
      <c r="R243">
        <f t="shared" si="3"/>
        <v>23</v>
      </c>
    </row>
    <row r="244" spans="1:18">
      <c r="A244" s="39">
        <v>2242</v>
      </c>
      <c r="B244" s="17" t="s">
        <v>828</v>
      </c>
      <c r="C244" s="196" t="s">
        <v>5585</v>
      </c>
      <c r="D244" s="196" t="s">
        <v>5586</v>
      </c>
      <c r="E244" s="196" t="s">
        <v>467</v>
      </c>
      <c r="F244" s="38">
        <v>23</v>
      </c>
      <c r="G244" s="196" t="s">
        <v>344</v>
      </c>
      <c r="H244" s="196" t="s">
        <v>3169</v>
      </c>
      <c r="I244" s="35"/>
      <c r="Q244" s="196" t="s">
        <v>467</v>
      </c>
      <c r="R244">
        <f t="shared" si="3"/>
        <v>23</v>
      </c>
    </row>
    <row r="245" spans="1:18">
      <c r="A245" s="39">
        <v>2243</v>
      </c>
      <c r="B245" s="17" t="s">
        <v>829</v>
      </c>
      <c r="C245" s="196" t="s">
        <v>5587</v>
      </c>
      <c r="D245" s="196" t="s">
        <v>5588</v>
      </c>
      <c r="E245" s="196" t="s">
        <v>467</v>
      </c>
      <c r="F245" s="38">
        <v>23</v>
      </c>
      <c r="G245" s="196" t="s">
        <v>344</v>
      </c>
      <c r="H245" s="196" t="s">
        <v>3169</v>
      </c>
      <c r="I245" s="35"/>
      <c r="Q245" s="196" t="s">
        <v>467</v>
      </c>
      <c r="R245">
        <f t="shared" si="3"/>
        <v>23</v>
      </c>
    </row>
    <row r="246" spans="1:18">
      <c r="A246" s="39">
        <v>2244</v>
      </c>
      <c r="B246" s="17" t="s">
        <v>830</v>
      </c>
      <c r="C246" s="196" t="s">
        <v>5589</v>
      </c>
      <c r="D246" s="196" t="s">
        <v>5590</v>
      </c>
      <c r="E246" s="196" t="s">
        <v>467</v>
      </c>
      <c r="F246" s="38">
        <v>23</v>
      </c>
      <c r="G246" s="196" t="s">
        <v>344</v>
      </c>
      <c r="H246" s="196" t="s">
        <v>3169</v>
      </c>
      <c r="I246" s="35"/>
      <c r="Q246" s="196" t="s">
        <v>467</v>
      </c>
      <c r="R246">
        <f t="shared" si="3"/>
        <v>23</v>
      </c>
    </row>
    <row r="247" spans="1:18">
      <c r="A247" s="39">
        <v>2245</v>
      </c>
      <c r="B247" s="17" t="s">
        <v>831</v>
      </c>
      <c r="C247" s="196" t="s">
        <v>5591</v>
      </c>
      <c r="D247" s="196" t="s">
        <v>5592</v>
      </c>
      <c r="E247" s="196" t="s">
        <v>467</v>
      </c>
      <c r="F247" s="38">
        <v>23</v>
      </c>
      <c r="G247" s="196" t="s">
        <v>344</v>
      </c>
      <c r="H247" s="196" t="s">
        <v>3169</v>
      </c>
      <c r="I247" s="35"/>
      <c r="Q247" s="196" t="s">
        <v>467</v>
      </c>
      <c r="R247">
        <f t="shared" si="3"/>
        <v>23</v>
      </c>
    </row>
    <row r="248" spans="1:18">
      <c r="A248" s="39">
        <v>2246</v>
      </c>
      <c r="B248" s="17" t="s">
        <v>832</v>
      </c>
      <c r="C248" s="196" t="s">
        <v>5593</v>
      </c>
      <c r="D248" s="196" t="s">
        <v>5594</v>
      </c>
      <c r="E248" s="196" t="s">
        <v>467</v>
      </c>
      <c r="F248" s="38">
        <v>23</v>
      </c>
      <c r="G248" s="196" t="s">
        <v>344</v>
      </c>
      <c r="H248" s="196" t="s">
        <v>3169</v>
      </c>
      <c r="I248" s="35"/>
      <c r="Q248" s="196" t="s">
        <v>467</v>
      </c>
      <c r="R248">
        <f t="shared" si="3"/>
        <v>23</v>
      </c>
    </row>
    <row r="249" spans="1:18">
      <c r="A249" s="39">
        <v>2247</v>
      </c>
      <c r="B249" s="17" t="s">
        <v>833</v>
      </c>
      <c r="C249" s="196" t="s">
        <v>5595</v>
      </c>
      <c r="D249" s="196" t="s">
        <v>5596</v>
      </c>
      <c r="E249" s="196" t="s">
        <v>467</v>
      </c>
      <c r="F249" s="38">
        <v>23</v>
      </c>
      <c r="G249" s="196" t="s">
        <v>344</v>
      </c>
      <c r="H249" s="196" t="s">
        <v>3169</v>
      </c>
      <c r="I249" s="35"/>
      <c r="Q249" s="196" t="s">
        <v>467</v>
      </c>
      <c r="R249">
        <f t="shared" si="3"/>
        <v>23</v>
      </c>
    </row>
    <row r="250" spans="1:18">
      <c r="A250" s="39">
        <v>2248</v>
      </c>
      <c r="B250" s="17" t="s">
        <v>834</v>
      </c>
      <c r="C250" s="196" t="s">
        <v>5597</v>
      </c>
      <c r="D250" s="196" t="s">
        <v>5598</v>
      </c>
      <c r="E250" s="196" t="s">
        <v>467</v>
      </c>
      <c r="F250" s="38">
        <v>23</v>
      </c>
      <c r="G250" s="196" t="s">
        <v>344</v>
      </c>
      <c r="H250" s="196" t="s">
        <v>3169</v>
      </c>
      <c r="I250" s="35"/>
      <c r="Q250" s="196" t="s">
        <v>467</v>
      </c>
      <c r="R250">
        <f t="shared" si="3"/>
        <v>23</v>
      </c>
    </row>
    <row r="251" spans="1:18">
      <c r="A251" s="39">
        <v>2249</v>
      </c>
      <c r="B251" s="17" t="s">
        <v>835</v>
      </c>
      <c r="C251" s="196" t="s">
        <v>4743</v>
      </c>
      <c r="D251" s="196" t="s">
        <v>4744</v>
      </c>
      <c r="E251" s="196" t="s">
        <v>467</v>
      </c>
      <c r="F251" s="38">
        <v>23</v>
      </c>
      <c r="G251" s="196" t="s">
        <v>344</v>
      </c>
      <c r="H251" s="196" t="s">
        <v>3260</v>
      </c>
      <c r="I251" s="35"/>
      <c r="Q251" s="196" t="s">
        <v>467</v>
      </c>
      <c r="R251">
        <f t="shared" si="3"/>
        <v>23</v>
      </c>
    </row>
    <row r="252" spans="1:18">
      <c r="A252" s="39">
        <v>2250</v>
      </c>
      <c r="B252" s="17" t="s">
        <v>836</v>
      </c>
      <c r="C252" s="196" t="s">
        <v>5628</v>
      </c>
      <c r="D252" s="196" t="s">
        <v>5749</v>
      </c>
      <c r="E252" s="196" t="s">
        <v>467</v>
      </c>
      <c r="F252" s="38">
        <v>23</v>
      </c>
      <c r="G252" s="196" t="s">
        <v>306</v>
      </c>
      <c r="H252" s="196" t="s">
        <v>3169</v>
      </c>
      <c r="I252" s="35"/>
      <c r="Q252" s="196" t="s">
        <v>467</v>
      </c>
      <c r="R252">
        <f t="shared" si="3"/>
        <v>23</v>
      </c>
    </row>
    <row r="253" spans="1:18">
      <c r="A253" s="39">
        <v>2251</v>
      </c>
      <c r="B253" s="17" t="s">
        <v>837</v>
      </c>
      <c r="C253" s="196" t="s">
        <v>5629</v>
      </c>
      <c r="D253" s="196" t="s">
        <v>5750</v>
      </c>
      <c r="E253" s="196" t="s">
        <v>467</v>
      </c>
      <c r="F253" s="38">
        <v>23</v>
      </c>
      <c r="G253" s="196" t="s">
        <v>306</v>
      </c>
      <c r="H253" s="196" t="s">
        <v>3169</v>
      </c>
      <c r="I253" s="35"/>
      <c r="Q253" s="196" t="s">
        <v>467</v>
      </c>
      <c r="R253">
        <f t="shared" si="3"/>
        <v>23</v>
      </c>
    </row>
    <row r="254" spans="1:18">
      <c r="A254" s="39">
        <v>2252</v>
      </c>
      <c r="B254" s="17" t="s">
        <v>838</v>
      </c>
      <c r="C254" s="196" t="s">
        <v>5630</v>
      </c>
      <c r="D254" s="196" t="s">
        <v>5751</v>
      </c>
      <c r="E254" s="196" t="s">
        <v>467</v>
      </c>
      <c r="F254" s="38">
        <v>23</v>
      </c>
      <c r="G254" s="196" t="s">
        <v>306</v>
      </c>
      <c r="H254" s="196" t="s">
        <v>3169</v>
      </c>
      <c r="I254" s="35"/>
      <c r="Q254" s="196" t="s">
        <v>467</v>
      </c>
      <c r="R254">
        <f t="shared" si="3"/>
        <v>23</v>
      </c>
    </row>
    <row r="255" spans="1:18">
      <c r="A255" s="39">
        <v>2253</v>
      </c>
      <c r="B255" s="17" t="s">
        <v>839</v>
      </c>
      <c r="C255" s="196" t="s">
        <v>5631</v>
      </c>
      <c r="D255" s="196" t="s">
        <v>5752</v>
      </c>
      <c r="E255" s="196" t="s">
        <v>467</v>
      </c>
      <c r="F255" s="38">
        <v>23</v>
      </c>
      <c r="G255" s="196" t="s">
        <v>306</v>
      </c>
      <c r="H255" s="196" t="s">
        <v>3169</v>
      </c>
      <c r="I255" s="35"/>
      <c r="Q255" s="196" t="s">
        <v>467</v>
      </c>
      <c r="R255">
        <f t="shared" si="3"/>
        <v>23</v>
      </c>
    </row>
    <row r="256" spans="1:18">
      <c r="A256" s="39">
        <v>2254</v>
      </c>
      <c r="B256" s="17" t="s">
        <v>840</v>
      </c>
      <c r="C256" s="196" t="s">
        <v>4585</v>
      </c>
      <c r="D256" s="196" t="s">
        <v>4586</v>
      </c>
      <c r="E256" s="196" t="s">
        <v>510</v>
      </c>
      <c r="F256" s="38">
        <v>22</v>
      </c>
      <c r="G256" s="196" t="s">
        <v>292</v>
      </c>
      <c r="H256" s="196" t="s">
        <v>3260</v>
      </c>
      <c r="I256" s="35"/>
      <c r="Q256" s="196" t="s">
        <v>510</v>
      </c>
      <c r="R256">
        <f t="shared" si="3"/>
        <v>22</v>
      </c>
    </row>
    <row r="257" spans="1:18">
      <c r="A257" s="39">
        <v>2255</v>
      </c>
      <c r="B257" s="17" t="s">
        <v>841</v>
      </c>
      <c r="C257" s="196" t="s">
        <v>4589</v>
      </c>
      <c r="D257" s="196" t="s">
        <v>4590</v>
      </c>
      <c r="E257" s="196" t="s">
        <v>510</v>
      </c>
      <c r="F257" s="38">
        <v>22</v>
      </c>
      <c r="G257" s="196" t="s">
        <v>292</v>
      </c>
      <c r="H257" s="196" t="s">
        <v>3260</v>
      </c>
      <c r="I257" s="35"/>
      <c r="Q257" s="196" t="s">
        <v>510</v>
      </c>
      <c r="R257">
        <f t="shared" si="3"/>
        <v>22</v>
      </c>
    </row>
    <row r="258" spans="1:18">
      <c r="A258" s="39">
        <v>2256</v>
      </c>
      <c r="B258" s="17" t="s">
        <v>842</v>
      </c>
      <c r="C258" s="196" t="s">
        <v>4587</v>
      </c>
      <c r="D258" s="196" t="s">
        <v>4588</v>
      </c>
      <c r="E258" s="196" t="s">
        <v>510</v>
      </c>
      <c r="F258" s="38">
        <v>22</v>
      </c>
      <c r="G258" s="196" t="s">
        <v>292</v>
      </c>
      <c r="H258" s="196" t="s">
        <v>3260</v>
      </c>
      <c r="I258" s="35"/>
      <c r="Q258" s="196" t="s">
        <v>510</v>
      </c>
      <c r="R258">
        <f t="shared" si="3"/>
        <v>22</v>
      </c>
    </row>
    <row r="259" spans="1:18">
      <c r="A259" s="39">
        <v>2257</v>
      </c>
      <c r="B259" s="17" t="s">
        <v>843</v>
      </c>
      <c r="C259" s="196" t="s">
        <v>3240</v>
      </c>
      <c r="D259" s="196" t="s">
        <v>3241</v>
      </c>
      <c r="E259" s="196" t="s">
        <v>467</v>
      </c>
      <c r="F259" s="38">
        <v>23</v>
      </c>
      <c r="G259" s="196" t="s">
        <v>354</v>
      </c>
      <c r="H259" s="196" t="s">
        <v>3174</v>
      </c>
      <c r="I259" s="35"/>
      <c r="Q259" s="196" t="s">
        <v>467</v>
      </c>
      <c r="R259">
        <f t="shared" ref="R259:R322" si="4">IF(Q259&gt;0,VLOOKUP(Q259,$O$2:$P$48,2,0),"")</f>
        <v>23</v>
      </c>
    </row>
    <row r="260" spans="1:18">
      <c r="A260" s="39">
        <v>2258</v>
      </c>
      <c r="B260" s="17" t="s">
        <v>844</v>
      </c>
      <c r="C260" s="196" t="s">
        <v>3242</v>
      </c>
      <c r="D260" s="196" t="s">
        <v>3243</v>
      </c>
      <c r="E260" s="196" t="s">
        <v>467</v>
      </c>
      <c r="F260" s="38">
        <v>23</v>
      </c>
      <c r="G260" s="196" t="s">
        <v>354</v>
      </c>
      <c r="H260" s="196" t="s">
        <v>3174</v>
      </c>
      <c r="I260" s="35"/>
      <c r="Q260" s="196" t="s">
        <v>467</v>
      </c>
      <c r="R260">
        <f t="shared" si="4"/>
        <v>23</v>
      </c>
    </row>
    <row r="261" spans="1:18">
      <c r="A261" s="39">
        <v>2259</v>
      </c>
      <c r="B261" s="17" t="s">
        <v>845</v>
      </c>
      <c r="C261" s="196" t="s">
        <v>5632</v>
      </c>
      <c r="D261" s="196" t="s">
        <v>3244</v>
      </c>
      <c r="E261" s="196" t="s">
        <v>467</v>
      </c>
      <c r="F261" s="38">
        <v>23</v>
      </c>
      <c r="G261" s="196" t="s">
        <v>354</v>
      </c>
      <c r="H261" s="196" t="s">
        <v>3174</v>
      </c>
      <c r="I261" s="35"/>
      <c r="Q261" s="196" t="s">
        <v>467</v>
      </c>
      <c r="R261">
        <f t="shared" si="4"/>
        <v>23</v>
      </c>
    </row>
    <row r="262" spans="1:18">
      <c r="A262" s="39">
        <v>2260</v>
      </c>
      <c r="B262" s="17" t="s">
        <v>846</v>
      </c>
      <c r="C262" s="196" t="s">
        <v>3245</v>
      </c>
      <c r="D262" s="196" t="s">
        <v>3246</v>
      </c>
      <c r="E262" s="196" t="s">
        <v>467</v>
      </c>
      <c r="F262" s="38">
        <v>23</v>
      </c>
      <c r="G262" s="196" t="s">
        <v>354</v>
      </c>
      <c r="H262" s="196" t="s">
        <v>3174</v>
      </c>
      <c r="I262" s="35"/>
      <c r="Q262" s="196" t="s">
        <v>467</v>
      </c>
      <c r="R262">
        <f t="shared" si="4"/>
        <v>23</v>
      </c>
    </row>
    <row r="263" spans="1:18">
      <c r="A263" s="39">
        <v>2261</v>
      </c>
      <c r="B263" s="17" t="s">
        <v>848</v>
      </c>
      <c r="C263" s="196" t="s">
        <v>3247</v>
      </c>
      <c r="D263" s="196" t="s">
        <v>3248</v>
      </c>
      <c r="E263" s="196" t="s">
        <v>467</v>
      </c>
      <c r="F263" s="38">
        <v>23</v>
      </c>
      <c r="G263" s="196" t="s">
        <v>354</v>
      </c>
      <c r="H263" s="196" t="s">
        <v>3174</v>
      </c>
      <c r="I263" s="35"/>
      <c r="Q263" s="196" t="s">
        <v>467</v>
      </c>
      <c r="R263">
        <f t="shared" si="4"/>
        <v>23</v>
      </c>
    </row>
    <row r="264" spans="1:18">
      <c r="A264" s="39">
        <v>2262</v>
      </c>
      <c r="B264" s="17" t="s">
        <v>849</v>
      </c>
      <c r="C264" s="196" t="s">
        <v>3249</v>
      </c>
      <c r="D264" s="196" t="s">
        <v>3250</v>
      </c>
      <c r="E264" s="196" t="s">
        <v>467</v>
      </c>
      <c r="F264" s="38">
        <v>23</v>
      </c>
      <c r="G264" s="196" t="s">
        <v>354</v>
      </c>
      <c r="H264" s="196" t="s">
        <v>5748</v>
      </c>
      <c r="I264" s="35"/>
      <c r="Q264" s="196" t="s">
        <v>467</v>
      </c>
      <c r="R264">
        <f t="shared" si="4"/>
        <v>23</v>
      </c>
    </row>
    <row r="265" spans="1:18">
      <c r="A265" s="39">
        <v>2263</v>
      </c>
      <c r="B265" s="17" t="s">
        <v>850</v>
      </c>
      <c r="C265" s="196" t="s">
        <v>3399</v>
      </c>
      <c r="D265" s="196" t="s">
        <v>3400</v>
      </c>
      <c r="E265" s="196" t="s">
        <v>467</v>
      </c>
      <c r="F265" s="38">
        <v>23</v>
      </c>
      <c r="G265" s="196" t="s">
        <v>354</v>
      </c>
      <c r="H265" s="196" t="s">
        <v>3175</v>
      </c>
      <c r="I265" s="35"/>
      <c r="Q265" s="196" t="s">
        <v>467</v>
      </c>
      <c r="R265">
        <f t="shared" si="4"/>
        <v>23</v>
      </c>
    </row>
    <row r="266" spans="1:18">
      <c r="A266" s="39">
        <v>2264</v>
      </c>
      <c r="B266" s="17" t="s">
        <v>851</v>
      </c>
      <c r="C266" s="196" t="s">
        <v>3401</v>
      </c>
      <c r="D266" s="196" t="s">
        <v>3402</v>
      </c>
      <c r="E266" s="196" t="s">
        <v>467</v>
      </c>
      <c r="F266" s="38">
        <v>23</v>
      </c>
      <c r="G266" s="196" t="s">
        <v>354</v>
      </c>
      <c r="H266" s="196" t="s">
        <v>3175</v>
      </c>
      <c r="I266" s="35"/>
      <c r="Q266" s="196" t="s">
        <v>467</v>
      </c>
      <c r="R266">
        <f t="shared" si="4"/>
        <v>23</v>
      </c>
    </row>
    <row r="267" spans="1:18">
      <c r="A267" s="39">
        <v>2265</v>
      </c>
      <c r="B267" s="17" t="s">
        <v>852</v>
      </c>
      <c r="C267" s="196" t="s">
        <v>3403</v>
      </c>
      <c r="D267" s="196" t="s">
        <v>3404</v>
      </c>
      <c r="E267" s="196" t="s">
        <v>467</v>
      </c>
      <c r="F267" s="38">
        <v>23</v>
      </c>
      <c r="G267" s="196" t="s">
        <v>354</v>
      </c>
      <c r="H267" s="196" t="s">
        <v>3175</v>
      </c>
      <c r="I267" s="35"/>
      <c r="Q267" s="196" t="s">
        <v>467</v>
      </c>
      <c r="R267">
        <f t="shared" si="4"/>
        <v>23</v>
      </c>
    </row>
    <row r="268" spans="1:18">
      <c r="A268" s="39">
        <v>2266</v>
      </c>
      <c r="B268" s="17" t="s">
        <v>853</v>
      </c>
      <c r="C268" s="196" t="s">
        <v>4248</v>
      </c>
      <c r="D268" s="196" t="s">
        <v>4249</v>
      </c>
      <c r="E268" s="196" t="s">
        <v>467</v>
      </c>
      <c r="F268" s="38">
        <v>23</v>
      </c>
      <c r="G268" s="196" t="s">
        <v>354</v>
      </c>
      <c r="H268" s="196" t="s">
        <v>3260</v>
      </c>
      <c r="I268" s="35"/>
      <c r="Q268" s="196" t="s">
        <v>467</v>
      </c>
      <c r="R268">
        <f t="shared" si="4"/>
        <v>23</v>
      </c>
    </row>
    <row r="269" spans="1:18">
      <c r="A269" s="39">
        <v>2267</v>
      </c>
      <c r="B269" s="17" t="s">
        <v>854</v>
      </c>
      <c r="C269" s="196" t="s">
        <v>4250</v>
      </c>
      <c r="D269" s="196" t="s">
        <v>4251</v>
      </c>
      <c r="E269" s="196" t="s">
        <v>467</v>
      </c>
      <c r="F269" s="38">
        <v>23</v>
      </c>
      <c r="G269" s="196" t="s">
        <v>354</v>
      </c>
      <c r="H269" s="196" t="s">
        <v>3260</v>
      </c>
      <c r="I269" s="35"/>
      <c r="Q269" s="196" t="s">
        <v>467</v>
      </c>
      <c r="R269">
        <f t="shared" si="4"/>
        <v>23</v>
      </c>
    </row>
    <row r="270" spans="1:18">
      <c r="A270" s="39">
        <v>2268</v>
      </c>
      <c r="B270" s="17" t="s">
        <v>855</v>
      </c>
      <c r="C270" s="196" t="s">
        <v>4252</v>
      </c>
      <c r="D270" s="196" t="s">
        <v>4253</v>
      </c>
      <c r="E270" s="196" t="s">
        <v>467</v>
      </c>
      <c r="F270" s="38">
        <v>23</v>
      </c>
      <c r="G270" s="196" t="s">
        <v>354</v>
      </c>
      <c r="H270" s="196" t="s">
        <v>3260</v>
      </c>
      <c r="I270" s="35"/>
      <c r="Q270" s="196" t="s">
        <v>467</v>
      </c>
      <c r="R270">
        <f t="shared" si="4"/>
        <v>23</v>
      </c>
    </row>
    <row r="271" spans="1:18">
      <c r="A271" s="39">
        <v>2269</v>
      </c>
      <c r="B271" s="17" t="s">
        <v>856</v>
      </c>
      <c r="C271" s="196" t="s">
        <v>5633</v>
      </c>
      <c r="D271" s="196" t="s">
        <v>5753</v>
      </c>
      <c r="E271" s="196" t="s">
        <v>467</v>
      </c>
      <c r="F271" s="38">
        <v>23</v>
      </c>
      <c r="G271" s="196" t="s">
        <v>354</v>
      </c>
      <c r="H271" s="196" t="s">
        <v>3169</v>
      </c>
      <c r="I271" s="35"/>
      <c r="Q271" s="196" t="s">
        <v>467</v>
      </c>
      <c r="R271">
        <f t="shared" si="4"/>
        <v>23</v>
      </c>
    </row>
    <row r="272" spans="1:18">
      <c r="A272" s="39">
        <v>2270</v>
      </c>
      <c r="B272" s="17" t="s">
        <v>857</v>
      </c>
      <c r="C272" s="196" t="s">
        <v>5634</v>
      </c>
      <c r="D272" s="196" t="s">
        <v>5754</v>
      </c>
      <c r="E272" s="196" t="s">
        <v>467</v>
      </c>
      <c r="F272" s="38">
        <v>23</v>
      </c>
      <c r="G272" s="196" t="s">
        <v>354</v>
      </c>
      <c r="H272" s="196" t="s">
        <v>3169</v>
      </c>
      <c r="I272" s="35"/>
      <c r="Q272" s="196" t="s">
        <v>467</v>
      </c>
      <c r="R272">
        <f t="shared" si="4"/>
        <v>23</v>
      </c>
    </row>
    <row r="273" spans="1:18">
      <c r="A273" s="39">
        <v>2271</v>
      </c>
      <c r="B273" s="17" t="s">
        <v>858</v>
      </c>
      <c r="C273" s="196" t="s">
        <v>5635</v>
      </c>
      <c r="D273" s="196" t="s">
        <v>5755</v>
      </c>
      <c r="E273" s="196" t="s">
        <v>467</v>
      </c>
      <c r="F273" s="38">
        <v>23</v>
      </c>
      <c r="G273" s="196" t="s">
        <v>354</v>
      </c>
      <c r="H273" s="196" t="s">
        <v>3169</v>
      </c>
      <c r="I273" s="35"/>
      <c r="Q273" s="196" t="s">
        <v>467</v>
      </c>
      <c r="R273">
        <f t="shared" si="4"/>
        <v>23</v>
      </c>
    </row>
    <row r="274" spans="1:18">
      <c r="A274" s="39">
        <v>2272</v>
      </c>
      <c r="B274" s="17" t="s">
        <v>859</v>
      </c>
      <c r="C274" s="196" t="s">
        <v>5636</v>
      </c>
      <c r="D274" s="196" t="s">
        <v>5756</v>
      </c>
      <c r="E274" s="196" t="s">
        <v>467</v>
      </c>
      <c r="F274" s="38">
        <v>23</v>
      </c>
      <c r="G274" s="196" t="s">
        <v>354</v>
      </c>
      <c r="H274" s="196" t="s">
        <v>3169</v>
      </c>
      <c r="I274" s="35"/>
      <c r="Q274" s="196" t="s">
        <v>467</v>
      </c>
      <c r="R274">
        <f t="shared" si="4"/>
        <v>23</v>
      </c>
    </row>
    <row r="275" spans="1:18">
      <c r="A275" s="39">
        <v>2273</v>
      </c>
      <c r="B275" s="17" t="s">
        <v>860</v>
      </c>
      <c r="C275" s="196" t="s">
        <v>5637</v>
      </c>
      <c r="D275" s="196" t="s">
        <v>5757</v>
      </c>
      <c r="E275" s="196" t="s">
        <v>467</v>
      </c>
      <c r="F275" s="38">
        <v>23</v>
      </c>
      <c r="G275" s="196" t="s">
        <v>354</v>
      </c>
      <c r="H275" s="196" t="s">
        <v>3169</v>
      </c>
      <c r="I275" s="35"/>
      <c r="Q275" s="196" t="s">
        <v>467</v>
      </c>
      <c r="R275">
        <f t="shared" si="4"/>
        <v>23</v>
      </c>
    </row>
    <row r="276" spans="1:18">
      <c r="A276" s="39">
        <v>2274</v>
      </c>
      <c r="B276" s="17" t="s">
        <v>861</v>
      </c>
      <c r="C276" s="196" t="s">
        <v>5638</v>
      </c>
      <c r="D276" s="196" t="s">
        <v>5758</v>
      </c>
      <c r="E276" s="196" t="s">
        <v>467</v>
      </c>
      <c r="F276" s="38">
        <v>23</v>
      </c>
      <c r="G276" s="196" t="s">
        <v>354</v>
      </c>
      <c r="H276" s="196" t="s">
        <v>3169</v>
      </c>
      <c r="I276" s="35"/>
      <c r="Q276" s="196" t="s">
        <v>467</v>
      </c>
      <c r="R276">
        <f t="shared" si="4"/>
        <v>23</v>
      </c>
    </row>
    <row r="277" spans="1:18">
      <c r="A277" s="39">
        <v>2275</v>
      </c>
      <c r="B277" s="17" t="s">
        <v>862</v>
      </c>
      <c r="C277" s="196" t="s">
        <v>4254</v>
      </c>
      <c r="D277" s="196" t="s">
        <v>4255</v>
      </c>
      <c r="E277" s="196" t="s">
        <v>528</v>
      </c>
      <c r="F277" s="38">
        <v>21</v>
      </c>
      <c r="G277" s="196" t="s">
        <v>354</v>
      </c>
      <c r="H277" s="196" t="s">
        <v>3174</v>
      </c>
      <c r="I277" s="35"/>
      <c r="Q277" s="196" t="s">
        <v>528</v>
      </c>
      <c r="R277">
        <f t="shared" si="4"/>
        <v>21</v>
      </c>
    </row>
    <row r="278" spans="1:18">
      <c r="A278" s="39">
        <v>2276</v>
      </c>
      <c r="B278" s="17" t="s">
        <v>863</v>
      </c>
      <c r="C278" s="196" t="s">
        <v>2756</v>
      </c>
      <c r="D278" s="196" t="s">
        <v>2757</v>
      </c>
      <c r="E278" s="196" t="s">
        <v>467</v>
      </c>
      <c r="F278" s="38">
        <v>23</v>
      </c>
      <c r="G278" s="196" t="s">
        <v>286</v>
      </c>
      <c r="H278" s="196" t="s">
        <v>492</v>
      </c>
      <c r="I278" s="35"/>
      <c r="Q278" s="196" t="s">
        <v>467</v>
      </c>
      <c r="R278">
        <f t="shared" si="4"/>
        <v>23</v>
      </c>
    </row>
    <row r="279" spans="1:18">
      <c r="A279" s="39">
        <v>2277</v>
      </c>
      <c r="B279" s="17" t="s">
        <v>864</v>
      </c>
      <c r="C279" s="196" t="s">
        <v>3197</v>
      </c>
      <c r="D279" s="196" t="s">
        <v>3198</v>
      </c>
      <c r="E279" s="196" t="s">
        <v>467</v>
      </c>
      <c r="F279" s="38">
        <v>23</v>
      </c>
      <c r="G279" s="196" t="s">
        <v>286</v>
      </c>
      <c r="H279" s="196" t="s">
        <v>3174</v>
      </c>
      <c r="I279" s="35"/>
      <c r="Q279" s="196" t="s">
        <v>467</v>
      </c>
      <c r="R279">
        <f t="shared" si="4"/>
        <v>23</v>
      </c>
    </row>
    <row r="280" spans="1:18">
      <c r="A280" s="39">
        <v>2278</v>
      </c>
      <c r="B280" s="17" t="s">
        <v>865</v>
      </c>
      <c r="C280" s="196" t="s">
        <v>3199</v>
      </c>
      <c r="D280" s="196" t="s">
        <v>3200</v>
      </c>
      <c r="E280" s="196" t="s">
        <v>467</v>
      </c>
      <c r="F280" s="38">
        <v>23</v>
      </c>
      <c r="G280" s="196" t="s">
        <v>286</v>
      </c>
      <c r="H280" s="196" t="s">
        <v>3174</v>
      </c>
      <c r="I280" s="35"/>
      <c r="Q280" s="196" t="s">
        <v>467</v>
      </c>
      <c r="R280">
        <f t="shared" si="4"/>
        <v>23</v>
      </c>
    </row>
    <row r="281" spans="1:18">
      <c r="A281" s="39">
        <v>2279</v>
      </c>
      <c r="B281" s="17" t="s">
        <v>866</v>
      </c>
      <c r="C281" s="196" t="s">
        <v>3201</v>
      </c>
      <c r="D281" s="196" t="s">
        <v>3202</v>
      </c>
      <c r="E281" s="196" t="s">
        <v>528</v>
      </c>
      <c r="F281" s="38">
        <v>21</v>
      </c>
      <c r="G281" s="196" t="s">
        <v>286</v>
      </c>
      <c r="H281" s="196" t="s">
        <v>3174</v>
      </c>
      <c r="I281" s="35"/>
      <c r="Q281" s="196" t="s">
        <v>528</v>
      </c>
      <c r="R281">
        <f t="shared" si="4"/>
        <v>21</v>
      </c>
    </row>
    <row r="282" spans="1:18">
      <c r="A282" s="39">
        <v>2280</v>
      </c>
      <c r="B282" s="17" t="s">
        <v>867</v>
      </c>
      <c r="C282" s="196" t="s">
        <v>3203</v>
      </c>
      <c r="D282" s="196" t="s">
        <v>3204</v>
      </c>
      <c r="E282" s="196" t="s">
        <v>467</v>
      </c>
      <c r="F282" s="38">
        <v>23</v>
      </c>
      <c r="G282" s="196" t="s">
        <v>286</v>
      </c>
      <c r="H282" s="196" t="s">
        <v>3174</v>
      </c>
      <c r="I282" s="35"/>
      <c r="Q282" s="196" t="s">
        <v>467</v>
      </c>
      <c r="R282">
        <f t="shared" si="4"/>
        <v>23</v>
      </c>
    </row>
    <row r="283" spans="1:18">
      <c r="A283" s="39">
        <v>2281</v>
      </c>
      <c r="B283" s="17" t="s">
        <v>868</v>
      </c>
      <c r="C283" s="196" t="s">
        <v>3206</v>
      </c>
      <c r="D283" s="196" t="s">
        <v>3207</v>
      </c>
      <c r="E283" s="196" t="s">
        <v>467</v>
      </c>
      <c r="F283" s="38">
        <v>23</v>
      </c>
      <c r="G283" s="196" t="s">
        <v>286</v>
      </c>
      <c r="H283" s="196" t="s">
        <v>3174</v>
      </c>
      <c r="I283" s="35"/>
      <c r="Q283" s="196" t="s">
        <v>467</v>
      </c>
      <c r="R283">
        <f t="shared" si="4"/>
        <v>23</v>
      </c>
    </row>
    <row r="284" spans="1:18">
      <c r="A284" s="39">
        <v>2282</v>
      </c>
      <c r="B284" s="17" t="s">
        <v>869</v>
      </c>
      <c r="C284" s="196" t="s">
        <v>3208</v>
      </c>
      <c r="D284" s="196" t="s">
        <v>3209</v>
      </c>
      <c r="E284" s="196" t="s">
        <v>467</v>
      </c>
      <c r="F284" s="38">
        <v>23</v>
      </c>
      <c r="G284" s="196" t="s">
        <v>286</v>
      </c>
      <c r="H284" s="196" t="s">
        <v>3174</v>
      </c>
      <c r="I284" s="35"/>
      <c r="Q284" s="196" t="s">
        <v>467</v>
      </c>
      <c r="R284">
        <f t="shared" si="4"/>
        <v>23</v>
      </c>
    </row>
    <row r="285" spans="1:18">
      <c r="A285" s="39">
        <v>2283</v>
      </c>
      <c r="B285" s="17" t="s">
        <v>870</v>
      </c>
      <c r="C285" s="196" t="s">
        <v>3210</v>
      </c>
      <c r="D285" s="196" t="s">
        <v>3211</v>
      </c>
      <c r="E285" s="196" t="s">
        <v>467</v>
      </c>
      <c r="F285" s="38">
        <v>23</v>
      </c>
      <c r="G285" s="196" t="s">
        <v>286</v>
      </c>
      <c r="H285" s="196" t="s">
        <v>3174</v>
      </c>
      <c r="I285" s="35"/>
      <c r="Q285" s="196" t="s">
        <v>467</v>
      </c>
      <c r="R285">
        <f t="shared" si="4"/>
        <v>23</v>
      </c>
    </row>
    <row r="286" spans="1:18">
      <c r="A286" s="39">
        <v>2284</v>
      </c>
      <c r="B286" s="17" t="s">
        <v>871</v>
      </c>
      <c r="C286" s="196" t="s">
        <v>3212</v>
      </c>
      <c r="D286" s="196" t="s">
        <v>3213</v>
      </c>
      <c r="E286" s="196" t="s">
        <v>467</v>
      </c>
      <c r="F286" s="38">
        <v>23</v>
      </c>
      <c r="G286" s="196" t="s">
        <v>286</v>
      </c>
      <c r="H286" s="196" t="s">
        <v>3174</v>
      </c>
      <c r="I286" s="35"/>
      <c r="Q286" s="196" t="s">
        <v>467</v>
      </c>
      <c r="R286">
        <f t="shared" si="4"/>
        <v>23</v>
      </c>
    </row>
    <row r="287" spans="1:18">
      <c r="A287" s="39">
        <v>2285</v>
      </c>
      <c r="B287" s="17" t="s">
        <v>872</v>
      </c>
      <c r="C287" s="196" t="s">
        <v>3214</v>
      </c>
      <c r="D287" s="196" t="s">
        <v>3215</v>
      </c>
      <c r="E287" s="196" t="s">
        <v>467</v>
      </c>
      <c r="F287" s="38">
        <v>23</v>
      </c>
      <c r="G287" s="196" t="s">
        <v>286</v>
      </c>
      <c r="H287" s="196" t="s">
        <v>3174</v>
      </c>
      <c r="I287" s="35"/>
      <c r="Q287" s="196" t="s">
        <v>467</v>
      </c>
      <c r="R287">
        <f t="shared" si="4"/>
        <v>23</v>
      </c>
    </row>
    <row r="288" spans="1:18">
      <c r="A288" s="39">
        <v>2286</v>
      </c>
      <c r="B288" s="17" t="s">
        <v>873</v>
      </c>
      <c r="C288" s="196" t="s">
        <v>3216</v>
      </c>
      <c r="D288" s="196" t="s">
        <v>3217</v>
      </c>
      <c r="E288" s="196" t="s">
        <v>467</v>
      </c>
      <c r="F288" s="38">
        <v>23</v>
      </c>
      <c r="G288" s="196" t="s">
        <v>286</v>
      </c>
      <c r="H288" s="196" t="s">
        <v>3174</v>
      </c>
      <c r="I288" s="35"/>
      <c r="Q288" s="196" t="s">
        <v>467</v>
      </c>
      <c r="R288">
        <f t="shared" si="4"/>
        <v>23</v>
      </c>
    </row>
    <row r="289" spans="1:18">
      <c r="A289" s="39">
        <v>2287</v>
      </c>
      <c r="B289" s="17" t="s">
        <v>874</v>
      </c>
      <c r="C289" s="196" t="s">
        <v>3218</v>
      </c>
      <c r="D289" s="196" t="s">
        <v>3219</v>
      </c>
      <c r="E289" s="196" t="s">
        <v>467</v>
      </c>
      <c r="F289" s="38">
        <v>23</v>
      </c>
      <c r="G289" s="196" t="s">
        <v>286</v>
      </c>
      <c r="H289" s="196" t="s">
        <v>3174</v>
      </c>
      <c r="I289" s="35"/>
      <c r="Q289" s="196" t="s">
        <v>467</v>
      </c>
      <c r="R289">
        <f t="shared" si="4"/>
        <v>23</v>
      </c>
    </row>
    <row r="290" spans="1:18">
      <c r="A290" s="39">
        <v>2288</v>
      </c>
      <c r="B290" s="17" t="s">
        <v>875</v>
      </c>
      <c r="C290" s="196" t="s">
        <v>3355</v>
      </c>
      <c r="D290" s="196" t="s">
        <v>3356</v>
      </c>
      <c r="E290" s="196" t="s">
        <v>467</v>
      </c>
      <c r="F290" s="38">
        <v>23</v>
      </c>
      <c r="G290" s="196" t="s">
        <v>286</v>
      </c>
      <c r="H290" s="196" t="s">
        <v>3175</v>
      </c>
      <c r="I290" s="35"/>
      <c r="Q290" s="196" t="s">
        <v>467</v>
      </c>
      <c r="R290">
        <f t="shared" si="4"/>
        <v>23</v>
      </c>
    </row>
    <row r="291" spans="1:18">
      <c r="A291" s="39">
        <v>2289</v>
      </c>
      <c r="B291" s="17" t="s">
        <v>877</v>
      </c>
      <c r="C291" s="196" t="s">
        <v>3357</v>
      </c>
      <c r="D291" s="196" t="s">
        <v>3358</v>
      </c>
      <c r="E291" s="196" t="s">
        <v>467</v>
      </c>
      <c r="F291" s="38">
        <v>23</v>
      </c>
      <c r="G291" s="196" t="s">
        <v>286</v>
      </c>
      <c r="H291" s="196" t="s">
        <v>3175</v>
      </c>
      <c r="I291" s="35"/>
      <c r="Q291" s="196" t="s">
        <v>467</v>
      </c>
      <c r="R291">
        <f t="shared" si="4"/>
        <v>23</v>
      </c>
    </row>
    <row r="292" spans="1:18">
      <c r="A292" s="39">
        <v>2290</v>
      </c>
      <c r="B292" s="17" t="s">
        <v>878</v>
      </c>
      <c r="C292" s="196" t="s">
        <v>5639</v>
      </c>
      <c r="D292" s="196" t="s">
        <v>3205</v>
      </c>
      <c r="E292" s="196" t="s">
        <v>467</v>
      </c>
      <c r="F292" s="38">
        <v>23</v>
      </c>
      <c r="G292" s="196" t="s">
        <v>286</v>
      </c>
      <c r="H292" s="196" t="s">
        <v>3175</v>
      </c>
      <c r="I292" s="35"/>
      <c r="Q292" s="196" t="s">
        <v>467</v>
      </c>
      <c r="R292">
        <f t="shared" si="4"/>
        <v>23</v>
      </c>
    </row>
    <row r="293" spans="1:18">
      <c r="A293" s="39">
        <v>2291</v>
      </c>
      <c r="B293" s="17" t="s">
        <v>879</v>
      </c>
      <c r="C293" s="196" t="s">
        <v>3409</v>
      </c>
      <c r="D293" s="196" t="s">
        <v>3410</v>
      </c>
      <c r="E293" s="196" t="s">
        <v>467</v>
      </c>
      <c r="F293" s="38">
        <v>23</v>
      </c>
      <c r="G293" s="196" t="s">
        <v>286</v>
      </c>
      <c r="H293" s="196" t="s">
        <v>3175</v>
      </c>
      <c r="I293" s="35"/>
      <c r="Q293" s="196" t="s">
        <v>467</v>
      </c>
      <c r="R293">
        <f t="shared" si="4"/>
        <v>23</v>
      </c>
    </row>
    <row r="294" spans="1:18">
      <c r="A294" s="39">
        <v>2292</v>
      </c>
      <c r="B294" s="17" t="s">
        <v>880</v>
      </c>
      <c r="C294" s="196" t="s">
        <v>3359</v>
      </c>
      <c r="D294" s="196" t="s">
        <v>3360</v>
      </c>
      <c r="E294" s="196" t="s">
        <v>467</v>
      </c>
      <c r="F294" s="38">
        <v>23</v>
      </c>
      <c r="G294" s="196" t="s">
        <v>286</v>
      </c>
      <c r="H294" s="196" t="s">
        <v>3175</v>
      </c>
      <c r="I294" s="35"/>
      <c r="Q294" s="196" t="s">
        <v>467</v>
      </c>
      <c r="R294">
        <f t="shared" si="4"/>
        <v>23</v>
      </c>
    </row>
    <row r="295" spans="1:18">
      <c r="A295" s="39">
        <v>2293</v>
      </c>
      <c r="B295" s="17" t="s">
        <v>881</v>
      </c>
      <c r="C295" s="196" t="s">
        <v>3444</v>
      </c>
      <c r="D295" s="196" t="s">
        <v>3445</v>
      </c>
      <c r="E295" s="196" t="s">
        <v>467</v>
      </c>
      <c r="F295" s="38">
        <v>23</v>
      </c>
      <c r="G295" s="196" t="s">
        <v>286</v>
      </c>
      <c r="H295" s="196" t="s">
        <v>3175</v>
      </c>
      <c r="I295" s="35"/>
      <c r="Q295" s="196" t="s">
        <v>467</v>
      </c>
      <c r="R295">
        <f t="shared" si="4"/>
        <v>23</v>
      </c>
    </row>
    <row r="296" spans="1:18">
      <c r="A296" s="39">
        <v>2294</v>
      </c>
      <c r="B296" s="17" t="s">
        <v>882</v>
      </c>
      <c r="C296" s="196" t="s">
        <v>3446</v>
      </c>
      <c r="D296" s="196" t="s">
        <v>3447</v>
      </c>
      <c r="E296" s="196" t="s">
        <v>467</v>
      </c>
      <c r="F296" s="38">
        <v>23</v>
      </c>
      <c r="G296" s="196" t="s">
        <v>286</v>
      </c>
      <c r="H296" s="196" t="s">
        <v>3175</v>
      </c>
      <c r="I296" s="35"/>
      <c r="Q296" s="196" t="s">
        <v>467</v>
      </c>
      <c r="R296">
        <f t="shared" si="4"/>
        <v>23</v>
      </c>
    </row>
    <row r="297" spans="1:18">
      <c r="A297" s="39">
        <v>2295</v>
      </c>
      <c r="B297" s="17" t="s">
        <v>883</v>
      </c>
      <c r="C297" s="196" t="s">
        <v>3411</v>
      </c>
      <c r="D297" s="196" t="s">
        <v>3412</v>
      </c>
      <c r="E297" s="196" t="s">
        <v>528</v>
      </c>
      <c r="F297" s="38">
        <v>21</v>
      </c>
      <c r="G297" s="196" t="s">
        <v>286</v>
      </c>
      <c r="H297" s="196" t="s">
        <v>3175</v>
      </c>
      <c r="I297" s="35"/>
      <c r="Q297" s="196" t="s">
        <v>528</v>
      </c>
      <c r="R297">
        <f t="shared" si="4"/>
        <v>21</v>
      </c>
    </row>
    <row r="298" spans="1:18">
      <c r="A298" s="39">
        <v>2296</v>
      </c>
      <c r="B298" s="17" t="s">
        <v>884</v>
      </c>
      <c r="C298" s="196" t="s">
        <v>3363</v>
      </c>
      <c r="D298" s="196" t="s">
        <v>3364</v>
      </c>
      <c r="E298" s="196" t="s">
        <v>467</v>
      </c>
      <c r="F298" s="38">
        <v>23</v>
      </c>
      <c r="G298" s="196" t="s">
        <v>286</v>
      </c>
      <c r="H298" s="196" t="s">
        <v>3175</v>
      </c>
      <c r="I298" s="35"/>
      <c r="Q298" s="196" t="s">
        <v>467</v>
      </c>
      <c r="R298">
        <f t="shared" si="4"/>
        <v>23</v>
      </c>
    </row>
    <row r="299" spans="1:18">
      <c r="A299" s="39">
        <v>2297</v>
      </c>
      <c r="B299" s="17" t="s">
        <v>885</v>
      </c>
      <c r="C299" s="196" t="s">
        <v>3365</v>
      </c>
      <c r="D299" s="196" t="s">
        <v>3366</v>
      </c>
      <c r="E299" s="196" t="s">
        <v>467</v>
      </c>
      <c r="F299" s="38">
        <v>23</v>
      </c>
      <c r="G299" s="196" t="s">
        <v>286</v>
      </c>
      <c r="H299" s="196" t="s">
        <v>3175</v>
      </c>
      <c r="I299" s="35"/>
      <c r="Q299" s="196" t="s">
        <v>467</v>
      </c>
      <c r="R299">
        <f t="shared" si="4"/>
        <v>23</v>
      </c>
    </row>
    <row r="300" spans="1:18">
      <c r="A300" s="39">
        <v>2298</v>
      </c>
      <c r="B300" s="17" t="s">
        <v>886</v>
      </c>
      <c r="C300" s="196" t="s">
        <v>3367</v>
      </c>
      <c r="D300" s="196" t="s">
        <v>3368</v>
      </c>
      <c r="E300" s="196" t="s">
        <v>467</v>
      </c>
      <c r="F300" s="38">
        <v>23</v>
      </c>
      <c r="G300" s="196" t="s">
        <v>286</v>
      </c>
      <c r="H300" s="196" t="s">
        <v>3175</v>
      </c>
      <c r="I300" s="35"/>
      <c r="Q300" s="196" t="s">
        <v>467</v>
      </c>
      <c r="R300">
        <f t="shared" si="4"/>
        <v>23</v>
      </c>
    </row>
    <row r="301" spans="1:18">
      <c r="A301" s="39">
        <v>2299</v>
      </c>
      <c r="B301" s="17" t="s">
        <v>887</v>
      </c>
      <c r="C301" s="196" t="s">
        <v>5640</v>
      </c>
      <c r="D301" s="196" t="s">
        <v>5759</v>
      </c>
      <c r="E301" s="196" t="s">
        <v>467</v>
      </c>
      <c r="F301" s="38">
        <v>23</v>
      </c>
      <c r="G301" s="196" t="s">
        <v>286</v>
      </c>
      <c r="H301" s="196" t="s">
        <v>3260</v>
      </c>
      <c r="I301" s="35"/>
      <c r="Q301" s="196" t="s">
        <v>467</v>
      </c>
      <c r="R301">
        <f t="shared" si="4"/>
        <v>23</v>
      </c>
    </row>
    <row r="302" spans="1:18">
      <c r="A302" s="39">
        <v>2300</v>
      </c>
      <c r="B302" s="17" t="s">
        <v>888</v>
      </c>
      <c r="C302" s="196" t="s">
        <v>4207</v>
      </c>
      <c r="D302" s="196" t="s">
        <v>4208</v>
      </c>
      <c r="E302" s="196" t="s">
        <v>467</v>
      </c>
      <c r="F302" s="38">
        <v>23</v>
      </c>
      <c r="G302" s="196" t="s">
        <v>286</v>
      </c>
      <c r="H302" s="196" t="s">
        <v>3260</v>
      </c>
      <c r="I302" s="35"/>
      <c r="Q302" s="196" t="s">
        <v>467</v>
      </c>
      <c r="R302">
        <f t="shared" si="4"/>
        <v>23</v>
      </c>
    </row>
    <row r="303" spans="1:18">
      <c r="A303" s="39">
        <v>2301</v>
      </c>
      <c r="B303" s="17" t="s">
        <v>889</v>
      </c>
      <c r="C303" s="196" t="s">
        <v>4338</v>
      </c>
      <c r="D303" s="196" t="s">
        <v>4339</v>
      </c>
      <c r="E303" s="196" t="s">
        <v>467</v>
      </c>
      <c r="F303" s="38">
        <v>23</v>
      </c>
      <c r="G303" s="196" t="s">
        <v>286</v>
      </c>
      <c r="H303" s="196" t="s">
        <v>3260</v>
      </c>
      <c r="I303" s="35"/>
      <c r="Q303" s="196" t="s">
        <v>467</v>
      </c>
      <c r="R303">
        <f t="shared" si="4"/>
        <v>23</v>
      </c>
    </row>
    <row r="304" spans="1:18">
      <c r="A304" s="39">
        <v>2302</v>
      </c>
      <c r="B304" s="17" t="s">
        <v>890</v>
      </c>
      <c r="C304" s="196" t="s">
        <v>4194</v>
      </c>
      <c r="D304" s="196" t="s">
        <v>4195</v>
      </c>
      <c r="E304" s="196" t="s">
        <v>467</v>
      </c>
      <c r="F304" s="38">
        <v>23</v>
      </c>
      <c r="G304" s="196" t="s">
        <v>286</v>
      </c>
      <c r="H304" s="196" t="s">
        <v>3260</v>
      </c>
      <c r="I304" s="35"/>
      <c r="Q304" s="196" t="s">
        <v>467</v>
      </c>
      <c r="R304">
        <f t="shared" si="4"/>
        <v>23</v>
      </c>
    </row>
    <row r="305" spans="1:18">
      <c r="A305" s="39">
        <v>2303</v>
      </c>
      <c r="B305" s="17" t="s">
        <v>891</v>
      </c>
      <c r="C305" s="196" t="s">
        <v>4340</v>
      </c>
      <c r="D305" s="196" t="s">
        <v>4341</v>
      </c>
      <c r="E305" s="196" t="s">
        <v>497</v>
      </c>
      <c r="F305" s="38">
        <v>24</v>
      </c>
      <c r="G305" s="196" t="s">
        <v>286</v>
      </c>
      <c r="H305" s="196" t="s">
        <v>3260</v>
      </c>
      <c r="I305" s="35"/>
      <c r="Q305" s="196" t="s">
        <v>497</v>
      </c>
      <c r="R305">
        <f t="shared" si="4"/>
        <v>24</v>
      </c>
    </row>
    <row r="306" spans="1:18">
      <c r="A306" s="39">
        <v>2304</v>
      </c>
      <c r="B306" s="17" t="s">
        <v>892</v>
      </c>
      <c r="C306" s="196" t="s">
        <v>4607</v>
      </c>
      <c r="D306" s="196" t="s">
        <v>4608</v>
      </c>
      <c r="E306" s="196" t="s">
        <v>467</v>
      </c>
      <c r="F306" s="38">
        <v>23</v>
      </c>
      <c r="G306" s="196" t="s">
        <v>286</v>
      </c>
      <c r="H306" s="196" t="s">
        <v>3260</v>
      </c>
      <c r="I306" s="35"/>
      <c r="Q306" s="196" t="s">
        <v>467</v>
      </c>
      <c r="R306">
        <f t="shared" si="4"/>
        <v>23</v>
      </c>
    </row>
    <row r="307" spans="1:18">
      <c r="A307" s="39">
        <v>2305</v>
      </c>
      <c r="B307" s="17" t="s">
        <v>893</v>
      </c>
      <c r="C307" s="196" t="s">
        <v>4209</v>
      </c>
      <c r="D307" s="196" t="s">
        <v>4210</v>
      </c>
      <c r="E307" s="196" t="s">
        <v>467</v>
      </c>
      <c r="F307" s="38">
        <v>23</v>
      </c>
      <c r="G307" s="196" t="s">
        <v>286</v>
      </c>
      <c r="H307" s="196" t="s">
        <v>3260</v>
      </c>
      <c r="I307" s="35"/>
      <c r="Q307" s="196" t="s">
        <v>467</v>
      </c>
      <c r="R307">
        <f t="shared" si="4"/>
        <v>23</v>
      </c>
    </row>
    <row r="308" spans="1:18">
      <c r="A308" s="39">
        <v>2306</v>
      </c>
      <c r="B308" s="17" t="s">
        <v>894</v>
      </c>
      <c r="C308" s="196" t="s">
        <v>5641</v>
      </c>
      <c r="D308" s="196" t="s">
        <v>4196</v>
      </c>
      <c r="E308" s="196" t="s">
        <v>497</v>
      </c>
      <c r="F308" s="38">
        <v>24</v>
      </c>
      <c r="G308" s="196" t="s">
        <v>286</v>
      </c>
      <c r="H308" s="196" t="s">
        <v>3260</v>
      </c>
      <c r="I308" s="35"/>
      <c r="Q308" s="196" t="s">
        <v>497</v>
      </c>
      <c r="R308">
        <f t="shared" si="4"/>
        <v>24</v>
      </c>
    </row>
    <row r="309" spans="1:18">
      <c r="A309" s="39">
        <v>2307</v>
      </c>
      <c r="B309" s="17" t="s">
        <v>895</v>
      </c>
      <c r="C309" s="196" t="s">
        <v>4211</v>
      </c>
      <c r="D309" s="196" t="s">
        <v>4212</v>
      </c>
      <c r="E309" s="196" t="s">
        <v>467</v>
      </c>
      <c r="F309" s="38">
        <v>23</v>
      </c>
      <c r="G309" s="196" t="s">
        <v>286</v>
      </c>
      <c r="H309" s="196" t="s">
        <v>3260</v>
      </c>
      <c r="I309" s="35"/>
      <c r="Q309" s="196" t="s">
        <v>467</v>
      </c>
      <c r="R309">
        <f t="shared" si="4"/>
        <v>23</v>
      </c>
    </row>
    <row r="310" spans="1:18">
      <c r="A310" s="39">
        <v>2308</v>
      </c>
      <c r="B310" s="17" t="s">
        <v>896</v>
      </c>
      <c r="C310" s="196" t="s">
        <v>4213</v>
      </c>
      <c r="D310" s="196" t="s">
        <v>4214</v>
      </c>
      <c r="E310" s="196" t="s">
        <v>467</v>
      </c>
      <c r="F310" s="38">
        <v>23</v>
      </c>
      <c r="G310" s="196" t="s">
        <v>286</v>
      </c>
      <c r="H310" s="196" t="s">
        <v>3260</v>
      </c>
      <c r="I310" s="35"/>
      <c r="Q310" s="196" t="s">
        <v>467</v>
      </c>
      <c r="R310">
        <f t="shared" si="4"/>
        <v>23</v>
      </c>
    </row>
    <row r="311" spans="1:18">
      <c r="A311" s="39">
        <v>2309</v>
      </c>
      <c r="B311" s="17" t="s">
        <v>897</v>
      </c>
      <c r="C311" s="196" t="s">
        <v>4197</v>
      </c>
      <c r="D311" s="196" t="s">
        <v>4198</v>
      </c>
      <c r="E311" s="196" t="s">
        <v>467</v>
      </c>
      <c r="F311" s="38">
        <v>23</v>
      </c>
      <c r="G311" s="196" t="s">
        <v>286</v>
      </c>
      <c r="H311" s="196" t="s">
        <v>3260</v>
      </c>
      <c r="I311" s="35"/>
      <c r="Q311" s="196" t="s">
        <v>467</v>
      </c>
      <c r="R311">
        <f t="shared" si="4"/>
        <v>23</v>
      </c>
    </row>
    <row r="312" spans="1:18">
      <c r="A312" s="39">
        <v>2310</v>
      </c>
      <c r="B312" s="17" t="s">
        <v>898</v>
      </c>
      <c r="C312" s="196" t="s">
        <v>4215</v>
      </c>
      <c r="D312" s="196" t="s">
        <v>4216</v>
      </c>
      <c r="E312" s="196" t="s">
        <v>467</v>
      </c>
      <c r="F312" s="38">
        <v>23</v>
      </c>
      <c r="G312" s="196" t="s">
        <v>286</v>
      </c>
      <c r="H312" s="196" t="s">
        <v>3260</v>
      </c>
      <c r="I312" s="35"/>
      <c r="Q312" s="196" t="s">
        <v>467</v>
      </c>
      <c r="R312">
        <f t="shared" si="4"/>
        <v>23</v>
      </c>
    </row>
    <row r="313" spans="1:18">
      <c r="A313" s="39">
        <v>2311</v>
      </c>
      <c r="B313" s="17" t="s">
        <v>899</v>
      </c>
      <c r="C313" s="196" t="s">
        <v>4217</v>
      </c>
      <c r="D313" s="196" t="s">
        <v>4218</v>
      </c>
      <c r="E313" s="196" t="s">
        <v>467</v>
      </c>
      <c r="F313" s="38">
        <v>23</v>
      </c>
      <c r="G313" s="196" t="s">
        <v>286</v>
      </c>
      <c r="H313" s="196" t="s">
        <v>3260</v>
      </c>
      <c r="I313" s="35"/>
      <c r="Q313" s="196" t="s">
        <v>467</v>
      </c>
      <c r="R313">
        <f t="shared" si="4"/>
        <v>23</v>
      </c>
    </row>
    <row r="314" spans="1:18">
      <c r="A314" s="39">
        <v>2312</v>
      </c>
      <c r="B314" s="17" t="s">
        <v>900</v>
      </c>
      <c r="C314" s="196" t="s">
        <v>4201</v>
      </c>
      <c r="D314" s="196" t="s">
        <v>4202</v>
      </c>
      <c r="E314" s="196" t="s">
        <v>467</v>
      </c>
      <c r="F314" s="38">
        <v>23</v>
      </c>
      <c r="G314" s="196" t="s">
        <v>286</v>
      </c>
      <c r="H314" s="196" t="s">
        <v>3260</v>
      </c>
      <c r="I314" s="35"/>
      <c r="Q314" s="196" t="s">
        <v>467</v>
      </c>
      <c r="R314">
        <f t="shared" si="4"/>
        <v>23</v>
      </c>
    </row>
    <row r="315" spans="1:18">
      <c r="A315" s="39">
        <v>2313</v>
      </c>
      <c r="B315" s="17" t="s">
        <v>901</v>
      </c>
      <c r="C315" s="196" t="s">
        <v>4199</v>
      </c>
      <c r="D315" s="196" t="s">
        <v>4200</v>
      </c>
      <c r="E315" s="196" t="s">
        <v>467</v>
      </c>
      <c r="F315" s="38">
        <v>23</v>
      </c>
      <c r="G315" s="196" t="s">
        <v>286</v>
      </c>
      <c r="H315" s="196" t="s">
        <v>3260</v>
      </c>
      <c r="I315" s="35"/>
      <c r="Q315" s="196" t="s">
        <v>467</v>
      </c>
      <c r="R315">
        <f t="shared" si="4"/>
        <v>23</v>
      </c>
    </row>
    <row r="316" spans="1:18">
      <c r="A316" s="39">
        <v>2314</v>
      </c>
      <c r="B316" s="17" t="s">
        <v>902</v>
      </c>
      <c r="C316" s="196" t="s">
        <v>4342</v>
      </c>
      <c r="D316" s="196" t="s">
        <v>4343</v>
      </c>
      <c r="E316" s="196" t="s">
        <v>467</v>
      </c>
      <c r="F316" s="38">
        <v>23</v>
      </c>
      <c r="G316" s="196" t="s">
        <v>286</v>
      </c>
      <c r="H316" s="196" t="s">
        <v>3260</v>
      </c>
      <c r="I316" s="35"/>
      <c r="Q316" s="196" t="s">
        <v>467</v>
      </c>
      <c r="R316">
        <f t="shared" si="4"/>
        <v>23</v>
      </c>
    </row>
    <row r="317" spans="1:18">
      <c r="A317" s="39">
        <v>2315</v>
      </c>
      <c r="B317" s="17" t="s">
        <v>903</v>
      </c>
      <c r="C317" s="196" t="s">
        <v>4771</v>
      </c>
      <c r="D317" s="196" t="s">
        <v>4772</v>
      </c>
      <c r="E317" s="196" t="s">
        <v>467</v>
      </c>
      <c r="F317" s="38">
        <v>23</v>
      </c>
      <c r="G317" s="196" t="s">
        <v>286</v>
      </c>
      <c r="H317" s="196" t="s">
        <v>3260</v>
      </c>
      <c r="I317" s="35"/>
      <c r="Q317" s="196" t="s">
        <v>467</v>
      </c>
      <c r="R317">
        <f t="shared" si="4"/>
        <v>23</v>
      </c>
    </row>
    <row r="318" spans="1:18">
      <c r="A318" s="39">
        <v>2316</v>
      </c>
      <c r="B318" s="17" t="s">
        <v>904</v>
      </c>
      <c r="C318" s="196" t="s">
        <v>4611</v>
      </c>
      <c r="D318" s="196" t="s">
        <v>4612</v>
      </c>
      <c r="E318" s="196" t="s">
        <v>467</v>
      </c>
      <c r="F318" s="38">
        <v>23</v>
      </c>
      <c r="G318" s="196" t="s">
        <v>286</v>
      </c>
      <c r="H318" s="196" t="s">
        <v>3260</v>
      </c>
      <c r="I318" s="35"/>
      <c r="Q318" s="196" t="s">
        <v>467</v>
      </c>
      <c r="R318">
        <f t="shared" si="4"/>
        <v>23</v>
      </c>
    </row>
    <row r="319" spans="1:18">
      <c r="A319" s="39">
        <v>2317</v>
      </c>
      <c r="B319" s="17" t="s">
        <v>905</v>
      </c>
      <c r="C319" s="196" t="s">
        <v>4773</v>
      </c>
      <c r="D319" s="196" t="s">
        <v>4774</v>
      </c>
      <c r="E319" s="196" t="s">
        <v>528</v>
      </c>
      <c r="F319" s="38">
        <v>21</v>
      </c>
      <c r="G319" s="196" t="s">
        <v>286</v>
      </c>
      <c r="H319" s="196" t="s">
        <v>3260</v>
      </c>
      <c r="I319" s="35"/>
      <c r="Q319" s="196" t="s">
        <v>528</v>
      </c>
      <c r="R319">
        <f t="shared" si="4"/>
        <v>21</v>
      </c>
    </row>
    <row r="320" spans="1:18">
      <c r="A320" s="39">
        <v>2318</v>
      </c>
      <c r="B320" s="17" t="s">
        <v>906</v>
      </c>
      <c r="C320" s="196" t="s">
        <v>4203</v>
      </c>
      <c r="D320" s="196" t="s">
        <v>4204</v>
      </c>
      <c r="E320" s="196" t="s">
        <v>467</v>
      </c>
      <c r="F320" s="38">
        <v>23</v>
      </c>
      <c r="G320" s="196" t="s">
        <v>286</v>
      </c>
      <c r="H320" s="196" t="s">
        <v>3260</v>
      </c>
      <c r="I320" s="35"/>
      <c r="Q320" s="196" t="s">
        <v>467</v>
      </c>
      <c r="R320">
        <f t="shared" si="4"/>
        <v>23</v>
      </c>
    </row>
    <row r="321" spans="1:18">
      <c r="A321" s="39">
        <v>2319</v>
      </c>
      <c r="B321" s="17" t="s">
        <v>907</v>
      </c>
      <c r="C321" s="196" t="s">
        <v>4205</v>
      </c>
      <c r="D321" s="196" t="s">
        <v>4206</v>
      </c>
      <c r="E321" s="196" t="s">
        <v>467</v>
      </c>
      <c r="F321" s="38">
        <v>23</v>
      </c>
      <c r="G321" s="196" t="s">
        <v>286</v>
      </c>
      <c r="H321" s="196" t="s">
        <v>3260</v>
      </c>
      <c r="I321" s="35"/>
      <c r="Q321" s="196" t="s">
        <v>467</v>
      </c>
      <c r="R321">
        <f t="shared" si="4"/>
        <v>23</v>
      </c>
    </row>
    <row r="322" spans="1:18">
      <c r="A322" s="39">
        <v>2320</v>
      </c>
      <c r="B322" s="17" t="s">
        <v>908</v>
      </c>
      <c r="C322" s="196" t="s">
        <v>5642</v>
      </c>
      <c r="D322" s="196" t="s">
        <v>5760</v>
      </c>
      <c r="E322" s="196" t="s">
        <v>467</v>
      </c>
      <c r="F322" s="38">
        <v>23</v>
      </c>
      <c r="G322" s="196" t="s">
        <v>286</v>
      </c>
      <c r="H322" s="196" t="s">
        <v>3169</v>
      </c>
      <c r="I322" s="35"/>
      <c r="Q322" s="196" t="s">
        <v>467</v>
      </c>
      <c r="R322">
        <f t="shared" si="4"/>
        <v>23</v>
      </c>
    </row>
    <row r="323" spans="1:18">
      <c r="A323" s="39">
        <v>2321</v>
      </c>
      <c r="B323" s="17" t="s">
        <v>909</v>
      </c>
      <c r="C323" s="196" t="s">
        <v>5643</v>
      </c>
      <c r="D323" s="196" t="s">
        <v>5761</v>
      </c>
      <c r="E323" s="196" t="s">
        <v>467</v>
      </c>
      <c r="F323" s="38">
        <v>23</v>
      </c>
      <c r="G323" s="196" t="s">
        <v>286</v>
      </c>
      <c r="H323" s="196" t="s">
        <v>3169</v>
      </c>
      <c r="I323" s="35"/>
      <c r="Q323" s="196" t="s">
        <v>467</v>
      </c>
      <c r="R323">
        <f t="shared" ref="R323:R386" si="5">IF(Q323&gt;0,VLOOKUP(Q323,$O$2:$P$48,2,0),"")</f>
        <v>23</v>
      </c>
    </row>
    <row r="324" spans="1:18">
      <c r="A324" s="39">
        <v>2322</v>
      </c>
      <c r="B324" s="17" t="s">
        <v>911</v>
      </c>
      <c r="C324" s="196" t="s">
        <v>5644</v>
      </c>
      <c r="D324" s="196" t="s">
        <v>5762</v>
      </c>
      <c r="E324" s="196" t="s">
        <v>467</v>
      </c>
      <c r="F324" s="38">
        <v>23</v>
      </c>
      <c r="G324" s="196" t="s">
        <v>286</v>
      </c>
      <c r="H324" s="196" t="s">
        <v>3169</v>
      </c>
      <c r="I324" s="35"/>
      <c r="Q324" s="196" t="s">
        <v>467</v>
      </c>
      <c r="R324">
        <f t="shared" si="5"/>
        <v>23</v>
      </c>
    </row>
    <row r="325" spans="1:18">
      <c r="A325" s="39">
        <v>2323</v>
      </c>
      <c r="B325" s="17" t="s">
        <v>913</v>
      </c>
      <c r="C325" s="196" t="s">
        <v>5645</v>
      </c>
      <c r="D325" s="196" t="s">
        <v>5763</v>
      </c>
      <c r="E325" s="196" t="s">
        <v>467</v>
      </c>
      <c r="F325" s="38">
        <v>23</v>
      </c>
      <c r="G325" s="196" t="s">
        <v>286</v>
      </c>
      <c r="H325" s="196" t="s">
        <v>3169</v>
      </c>
      <c r="I325" s="35"/>
      <c r="Q325" s="196" t="s">
        <v>467</v>
      </c>
      <c r="R325">
        <f t="shared" si="5"/>
        <v>23</v>
      </c>
    </row>
    <row r="326" spans="1:18">
      <c r="A326" s="39">
        <v>2324</v>
      </c>
      <c r="B326" s="17" t="s">
        <v>914</v>
      </c>
      <c r="C326" s="196" t="s">
        <v>5646</v>
      </c>
      <c r="D326" s="196" t="s">
        <v>5764</v>
      </c>
      <c r="E326" s="196" t="s">
        <v>467</v>
      </c>
      <c r="F326" s="38">
        <v>23</v>
      </c>
      <c r="G326" s="196" t="s">
        <v>286</v>
      </c>
      <c r="H326" s="196" t="s">
        <v>3169</v>
      </c>
      <c r="I326" s="35"/>
      <c r="Q326" s="196" t="s">
        <v>467</v>
      </c>
      <c r="R326">
        <f t="shared" si="5"/>
        <v>23</v>
      </c>
    </row>
    <row r="327" spans="1:18">
      <c r="A327" s="39">
        <v>2325</v>
      </c>
      <c r="B327" s="17" t="s">
        <v>915</v>
      </c>
      <c r="C327" s="196" t="s">
        <v>5647</v>
      </c>
      <c r="D327" s="196" t="s">
        <v>5765</v>
      </c>
      <c r="E327" s="196" t="s">
        <v>467</v>
      </c>
      <c r="F327" s="38">
        <v>23</v>
      </c>
      <c r="G327" s="196" t="s">
        <v>286</v>
      </c>
      <c r="H327" s="196" t="s">
        <v>3169</v>
      </c>
      <c r="I327" s="35"/>
      <c r="Q327" s="196" t="s">
        <v>467</v>
      </c>
      <c r="R327">
        <f t="shared" si="5"/>
        <v>23</v>
      </c>
    </row>
    <row r="328" spans="1:18">
      <c r="A328" s="39">
        <v>2326</v>
      </c>
      <c r="B328" s="17" t="s">
        <v>916</v>
      </c>
      <c r="C328" s="196" t="s">
        <v>5648</v>
      </c>
      <c r="D328" s="196" t="s">
        <v>5766</v>
      </c>
      <c r="E328" s="196" t="s">
        <v>467</v>
      </c>
      <c r="F328" s="38">
        <v>23</v>
      </c>
      <c r="G328" s="196" t="s">
        <v>286</v>
      </c>
      <c r="H328" s="196" t="s">
        <v>3169</v>
      </c>
      <c r="I328" s="35"/>
      <c r="Q328" s="196" t="s">
        <v>467</v>
      </c>
      <c r="R328">
        <f t="shared" si="5"/>
        <v>23</v>
      </c>
    </row>
    <row r="329" spans="1:18">
      <c r="A329" s="39">
        <v>2327</v>
      </c>
      <c r="B329" s="17" t="s">
        <v>917</v>
      </c>
      <c r="C329" s="196" t="s">
        <v>5649</v>
      </c>
      <c r="D329" s="196" t="s">
        <v>5767</v>
      </c>
      <c r="E329" s="196" t="s">
        <v>467</v>
      </c>
      <c r="F329" s="38">
        <v>23</v>
      </c>
      <c r="G329" s="196" t="s">
        <v>286</v>
      </c>
      <c r="H329" s="196" t="s">
        <v>3169</v>
      </c>
      <c r="I329" s="35"/>
      <c r="Q329" s="196" t="s">
        <v>467</v>
      </c>
      <c r="R329">
        <f t="shared" si="5"/>
        <v>23</v>
      </c>
    </row>
    <row r="330" spans="1:18">
      <c r="A330" s="39">
        <v>2328</v>
      </c>
      <c r="B330" s="17" t="s">
        <v>918</v>
      </c>
      <c r="C330" s="196" t="s">
        <v>5650</v>
      </c>
      <c r="D330" s="196" t="s">
        <v>5768</v>
      </c>
      <c r="E330" s="196" t="s">
        <v>467</v>
      </c>
      <c r="F330" s="38">
        <v>23</v>
      </c>
      <c r="G330" s="196" t="s">
        <v>286</v>
      </c>
      <c r="H330" s="196" t="s">
        <v>3169</v>
      </c>
      <c r="I330" s="35"/>
      <c r="Q330" s="196" t="s">
        <v>467</v>
      </c>
      <c r="R330">
        <f t="shared" si="5"/>
        <v>23</v>
      </c>
    </row>
    <row r="331" spans="1:18">
      <c r="A331" s="39">
        <v>2329</v>
      </c>
      <c r="B331" s="17" t="s">
        <v>919</v>
      </c>
      <c r="C331" s="196" t="s">
        <v>5651</v>
      </c>
      <c r="D331" s="196" t="s">
        <v>5769</v>
      </c>
      <c r="E331" s="196" t="s">
        <v>467</v>
      </c>
      <c r="F331" s="38">
        <v>23</v>
      </c>
      <c r="G331" s="196" t="s">
        <v>286</v>
      </c>
      <c r="H331" s="196" t="s">
        <v>3169</v>
      </c>
      <c r="I331" s="35"/>
      <c r="Q331" s="196" t="s">
        <v>467</v>
      </c>
      <c r="R331">
        <f t="shared" si="5"/>
        <v>23</v>
      </c>
    </row>
    <row r="332" spans="1:18">
      <c r="A332" s="39">
        <v>2330</v>
      </c>
      <c r="B332" s="17" t="s">
        <v>920</v>
      </c>
      <c r="C332" s="196" t="s">
        <v>5652</v>
      </c>
      <c r="D332" s="196" t="s">
        <v>5770</v>
      </c>
      <c r="E332" s="196" t="s">
        <v>528</v>
      </c>
      <c r="F332" s="38">
        <v>21</v>
      </c>
      <c r="G332" s="196" t="s">
        <v>281</v>
      </c>
      <c r="H332" s="196" t="s">
        <v>3260</v>
      </c>
      <c r="I332" s="35"/>
      <c r="Q332" s="196" t="s">
        <v>528</v>
      </c>
      <c r="R332">
        <f t="shared" si="5"/>
        <v>21</v>
      </c>
    </row>
    <row r="333" spans="1:18">
      <c r="A333" s="39">
        <v>2331</v>
      </c>
      <c r="B333" s="17" t="s">
        <v>921</v>
      </c>
      <c r="C333" s="196" t="s">
        <v>5653</v>
      </c>
      <c r="D333" s="196" t="s">
        <v>5771</v>
      </c>
      <c r="E333" s="196" t="s">
        <v>528</v>
      </c>
      <c r="F333" s="38">
        <v>21</v>
      </c>
      <c r="G333" s="196" t="s">
        <v>281</v>
      </c>
      <c r="H333" s="196" t="s">
        <v>3260</v>
      </c>
      <c r="I333" s="35"/>
      <c r="Q333" s="196" t="s">
        <v>528</v>
      </c>
      <c r="R333">
        <f t="shared" si="5"/>
        <v>21</v>
      </c>
    </row>
    <row r="334" spans="1:18">
      <c r="A334" s="39">
        <v>2332</v>
      </c>
      <c r="B334" s="17" t="s">
        <v>922</v>
      </c>
      <c r="C334" s="196" t="s">
        <v>4609</v>
      </c>
      <c r="D334" s="196" t="s">
        <v>4610</v>
      </c>
      <c r="E334" s="196" t="s">
        <v>467</v>
      </c>
      <c r="F334" s="38">
        <v>23</v>
      </c>
      <c r="G334" s="196" t="s">
        <v>286</v>
      </c>
      <c r="H334" s="196" t="s">
        <v>3260</v>
      </c>
      <c r="I334" s="35"/>
      <c r="Q334" s="196" t="s">
        <v>467</v>
      </c>
      <c r="R334">
        <f t="shared" si="5"/>
        <v>23</v>
      </c>
    </row>
    <row r="335" spans="1:18">
      <c r="A335" s="39">
        <v>2333</v>
      </c>
      <c r="B335" s="17" t="s">
        <v>923</v>
      </c>
      <c r="C335" s="196" t="s">
        <v>3361</v>
      </c>
      <c r="D335" s="196" t="s">
        <v>3362</v>
      </c>
      <c r="E335" s="196" t="s">
        <v>467</v>
      </c>
      <c r="F335" s="38">
        <v>23</v>
      </c>
      <c r="G335" s="196" t="s">
        <v>286</v>
      </c>
      <c r="H335" s="196" t="s">
        <v>3175</v>
      </c>
      <c r="I335" s="35"/>
      <c r="Q335" s="196" t="s">
        <v>467</v>
      </c>
      <c r="R335">
        <f t="shared" si="5"/>
        <v>23</v>
      </c>
    </row>
    <row r="336" spans="1:18">
      <c r="A336" s="39">
        <v>2334</v>
      </c>
      <c r="B336" s="17" t="s">
        <v>924</v>
      </c>
      <c r="C336" s="196" t="s">
        <v>2758</v>
      </c>
      <c r="D336" s="196" t="s">
        <v>2759</v>
      </c>
      <c r="E336" s="196" t="s">
        <v>510</v>
      </c>
      <c r="F336" s="38">
        <v>22</v>
      </c>
      <c r="G336" s="196" t="s">
        <v>289</v>
      </c>
      <c r="H336" s="196" t="s">
        <v>487</v>
      </c>
      <c r="I336" s="35"/>
      <c r="Q336" s="196" t="s">
        <v>510</v>
      </c>
      <c r="R336">
        <f t="shared" si="5"/>
        <v>22</v>
      </c>
    </row>
    <row r="337" spans="1:18">
      <c r="A337" s="39">
        <v>2335</v>
      </c>
      <c r="B337" s="17" t="s">
        <v>925</v>
      </c>
      <c r="C337" s="196" t="s">
        <v>5654</v>
      </c>
      <c r="D337" s="196" t="s">
        <v>5772</v>
      </c>
      <c r="E337" s="196" t="s">
        <v>510</v>
      </c>
      <c r="F337" s="38">
        <v>22</v>
      </c>
      <c r="G337" s="196" t="s">
        <v>289</v>
      </c>
      <c r="H337" s="196" t="s">
        <v>3175</v>
      </c>
      <c r="I337" s="35"/>
      <c r="Q337" s="196" t="s">
        <v>510</v>
      </c>
      <c r="R337">
        <f t="shared" si="5"/>
        <v>22</v>
      </c>
    </row>
    <row r="338" spans="1:18">
      <c r="A338" s="39">
        <v>2336</v>
      </c>
      <c r="B338" s="17" t="s">
        <v>926</v>
      </c>
      <c r="C338" s="196" t="s">
        <v>3337</v>
      </c>
      <c r="D338" s="196" t="s">
        <v>3338</v>
      </c>
      <c r="E338" s="196" t="s">
        <v>510</v>
      </c>
      <c r="F338" s="38">
        <v>22</v>
      </c>
      <c r="G338" s="196" t="s">
        <v>289</v>
      </c>
      <c r="H338" s="196" t="s">
        <v>3174</v>
      </c>
      <c r="I338" s="35"/>
      <c r="Q338" s="196" t="s">
        <v>510</v>
      </c>
      <c r="R338">
        <f t="shared" si="5"/>
        <v>22</v>
      </c>
    </row>
    <row r="339" spans="1:18">
      <c r="A339" s="39">
        <v>2337</v>
      </c>
      <c r="B339" s="17" t="s">
        <v>927</v>
      </c>
      <c r="C339" s="196" t="s">
        <v>3533</v>
      </c>
      <c r="D339" s="196" t="s">
        <v>3534</v>
      </c>
      <c r="E339" s="196" t="s">
        <v>510</v>
      </c>
      <c r="F339" s="38">
        <v>22</v>
      </c>
      <c r="G339" s="196" t="s">
        <v>289</v>
      </c>
      <c r="H339" s="196" t="s">
        <v>3175</v>
      </c>
      <c r="I339" s="35"/>
      <c r="Q339" s="196" t="s">
        <v>510</v>
      </c>
      <c r="R339">
        <f t="shared" si="5"/>
        <v>22</v>
      </c>
    </row>
    <row r="340" spans="1:18">
      <c r="A340" s="39">
        <v>2338</v>
      </c>
      <c r="B340" s="17" t="s">
        <v>928</v>
      </c>
      <c r="C340" s="196" t="s">
        <v>3292</v>
      </c>
      <c r="D340" s="196" t="s">
        <v>3293</v>
      </c>
      <c r="E340" s="196" t="s">
        <v>510</v>
      </c>
      <c r="F340" s="38">
        <v>22</v>
      </c>
      <c r="G340" s="196" t="s">
        <v>289</v>
      </c>
      <c r="H340" s="196" t="s">
        <v>3174</v>
      </c>
      <c r="I340" s="35"/>
      <c r="Q340" s="196" t="s">
        <v>510</v>
      </c>
      <c r="R340">
        <f t="shared" si="5"/>
        <v>22</v>
      </c>
    </row>
    <row r="341" spans="1:18">
      <c r="A341" s="39">
        <v>2339</v>
      </c>
      <c r="B341" s="17" t="s">
        <v>929</v>
      </c>
      <c r="C341" s="196" t="s">
        <v>5655</v>
      </c>
      <c r="D341" s="196" t="s">
        <v>5773</v>
      </c>
      <c r="E341" s="196" t="s">
        <v>510</v>
      </c>
      <c r="F341" s="38">
        <v>22</v>
      </c>
      <c r="G341" s="196" t="s">
        <v>289</v>
      </c>
      <c r="H341" s="196" t="s">
        <v>3260</v>
      </c>
      <c r="I341" s="35"/>
      <c r="Q341" s="196" t="s">
        <v>510</v>
      </c>
      <c r="R341">
        <f t="shared" si="5"/>
        <v>22</v>
      </c>
    </row>
    <row r="342" spans="1:18">
      <c r="A342" s="39">
        <v>2340</v>
      </c>
      <c r="B342" s="17" t="s">
        <v>930</v>
      </c>
      <c r="C342" s="196" t="s">
        <v>5656</v>
      </c>
      <c r="D342" s="196" t="s">
        <v>3339</v>
      </c>
      <c r="E342" s="196" t="s">
        <v>510</v>
      </c>
      <c r="F342" s="38">
        <v>22</v>
      </c>
      <c r="G342" s="196" t="s">
        <v>289</v>
      </c>
      <c r="H342" s="196" t="s">
        <v>3174</v>
      </c>
      <c r="I342" s="35"/>
      <c r="Q342" s="196" t="s">
        <v>510</v>
      </c>
      <c r="R342">
        <f t="shared" si="5"/>
        <v>22</v>
      </c>
    </row>
    <row r="343" spans="1:18">
      <c r="A343" s="39">
        <v>2341</v>
      </c>
      <c r="B343" s="17" t="s">
        <v>931</v>
      </c>
      <c r="C343" s="196" t="s">
        <v>3324</v>
      </c>
      <c r="D343" s="196" t="s">
        <v>3325</v>
      </c>
      <c r="E343" s="196" t="s">
        <v>467</v>
      </c>
      <c r="F343" s="38">
        <v>23</v>
      </c>
      <c r="G343" s="196" t="s">
        <v>254</v>
      </c>
      <c r="H343" s="196" t="s">
        <v>3174</v>
      </c>
      <c r="I343" s="35"/>
      <c r="Q343" s="196" t="s">
        <v>467</v>
      </c>
      <c r="R343">
        <f t="shared" si="5"/>
        <v>23</v>
      </c>
    </row>
    <row r="344" spans="1:18">
      <c r="A344" s="39">
        <v>2342</v>
      </c>
      <c r="B344" s="17" t="s">
        <v>932</v>
      </c>
      <c r="C344" s="196" t="s">
        <v>5657</v>
      </c>
      <c r="D344" s="196" t="s">
        <v>5774</v>
      </c>
      <c r="E344" s="196" t="s">
        <v>467</v>
      </c>
      <c r="F344" s="38">
        <v>23</v>
      </c>
      <c r="G344" s="196" t="s">
        <v>254</v>
      </c>
      <c r="H344" s="196" t="s">
        <v>3169</v>
      </c>
      <c r="I344" s="35"/>
      <c r="Q344" s="196" t="s">
        <v>467</v>
      </c>
      <c r="R344">
        <f t="shared" si="5"/>
        <v>23</v>
      </c>
    </row>
    <row r="345" spans="1:18">
      <c r="A345" s="39">
        <v>2343</v>
      </c>
      <c r="B345" s="17" t="s">
        <v>933</v>
      </c>
      <c r="C345" s="196" t="s">
        <v>3326</v>
      </c>
      <c r="D345" s="196" t="s">
        <v>4457</v>
      </c>
      <c r="E345" s="196" t="s">
        <v>528</v>
      </c>
      <c r="F345" s="38">
        <v>21</v>
      </c>
      <c r="G345" s="196" t="s">
        <v>264</v>
      </c>
      <c r="H345" s="196" t="s">
        <v>3174</v>
      </c>
      <c r="I345" s="35"/>
      <c r="Q345" s="196" t="s">
        <v>528</v>
      </c>
      <c r="R345">
        <f t="shared" si="5"/>
        <v>21</v>
      </c>
    </row>
    <row r="346" spans="1:18">
      <c r="A346" s="39">
        <v>2344</v>
      </c>
      <c r="B346" s="17" t="s">
        <v>934</v>
      </c>
      <c r="C346" s="196" t="s">
        <v>5658</v>
      </c>
      <c r="D346" s="196" t="s">
        <v>5775</v>
      </c>
      <c r="E346" s="196" t="s">
        <v>528</v>
      </c>
      <c r="F346" s="38">
        <v>21</v>
      </c>
      <c r="G346" s="196" t="s">
        <v>264</v>
      </c>
      <c r="H346" s="196" t="s">
        <v>3169</v>
      </c>
      <c r="I346" s="35"/>
      <c r="Q346" s="196" t="s">
        <v>528</v>
      </c>
      <c r="R346">
        <f t="shared" si="5"/>
        <v>21</v>
      </c>
    </row>
    <row r="347" spans="1:18">
      <c r="A347" s="39">
        <v>2345</v>
      </c>
      <c r="B347" s="17" t="s">
        <v>935</v>
      </c>
      <c r="C347" s="196" t="s">
        <v>3522</v>
      </c>
      <c r="D347" s="196" t="s">
        <v>3523</v>
      </c>
      <c r="E347" s="196" t="s">
        <v>528</v>
      </c>
      <c r="F347" s="38">
        <v>21</v>
      </c>
      <c r="G347" s="196" t="s">
        <v>264</v>
      </c>
      <c r="H347" s="196" t="s">
        <v>3175</v>
      </c>
      <c r="I347" s="35"/>
      <c r="Q347" s="196" t="s">
        <v>528</v>
      </c>
      <c r="R347">
        <f t="shared" si="5"/>
        <v>21</v>
      </c>
    </row>
    <row r="348" spans="1:18">
      <c r="A348" s="39">
        <v>2346</v>
      </c>
      <c r="B348" s="17" t="s">
        <v>936</v>
      </c>
      <c r="C348" s="196" t="s">
        <v>3262</v>
      </c>
      <c r="D348" s="196" t="s">
        <v>3263</v>
      </c>
      <c r="E348" s="196" t="s">
        <v>510</v>
      </c>
      <c r="F348" s="38">
        <v>22</v>
      </c>
      <c r="G348" s="196" t="s">
        <v>323</v>
      </c>
      <c r="H348" s="196" t="s">
        <v>3174</v>
      </c>
      <c r="I348" s="35"/>
      <c r="Q348" s="196" t="s">
        <v>510</v>
      </c>
      <c r="R348">
        <f t="shared" si="5"/>
        <v>22</v>
      </c>
    </row>
    <row r="349" spans="1:18">
      <c r="A349" s="39">
        <v>2347</v>
      </c>
      <c r="B349" s="17" t="s">
        <v>937</v>
      </c>
      <c r="C349" s="196" t="s">
        <v>5659</v>
      </c>
      <c r="D349" s="196" t="s">
        <v>3264</v>
      </c>
      <c r="E349" s="196" t="s">
        <v>510</v>
      </c>
      <c r="F349" s="38">
        <v>22</v>
      </c>
      <c r="G349" s="196" t="s">
        <v>323</v>
      </c>
      <c r="H349" s="196" t="s">
        <v>3174</v>
      </c>
      <c r="I349" s="35"/>
      <c r="Q349" s="196" t="s">
        <v>510</v>
      </c>
      <c r="R349">
        <f t="shared" si="5"/>
        <v>22</v>
      </c>
    </row>
    <row r="350" spans="1:18">
      <c r="A350" s="39">
        <v>2348</v>
      </c>
      <c r="B350" s="17" t="s">
        <v>938</v>
      </c>
      <c r="C350" s="196" t="s">
        <v>3286</v>
      </c>
      <c r="D350" s="196" t="s">
        <v>3287</v>
      </c>
      <c r="E350" s="196" t="s">
        <v>510</v>
      </c>
      <c r="F350" s="38">
        <v>22</v>
      </c>
      <c r="G350" s="196" t="s">
        <v>323</v>
      </c>
      <c r="H350" s="196" t="s">
        <v>3174</v>
      </c>
      <c r="I350" s="35"/>
      <c r="Q350" s="196" t="s">
        <v>510</v>
      </c>
      <c r="R350">
        <f t="shared" si="5"/>
        <v>22</v>
      </c>
    </row>
    <row r="351" spans="1:18">
      <c r="A351" s="39">
        <v>2349</v>
      </c>
      <c r="B351" s="17" t="s">
        <v>939</v>
      </c>
      <c r="C351" s="196" t="s">
        <v>3265</v>
      </c>
      <c r="D351" s="196" t="s">
        <v>3266</v>
      </c>
      <c r="E351" s="196" t="s">
        <v>510</v>
      </c>
      <c r="F351" s="38">
        <v>22</v>
      </c>
      <c r="G351" s="196" t="s">
        <v>323</v>
      </c>
      <c r="H351" s="196" t="s">
        <v>3174</v>
      </c>
      <c r="I351" s="35"/>
      <c r="Q351" s="196" t="s">
        <v>510</v>
      </c>
      <c r="R351">
        <f t="shared" si="5"/>
        <v>22</v>
      </c>
    </row>
    <row r="352" spans="1:18">
      <c r="A352" s="39">
        <v>2350</v>
      </c>
      <c r="B352" s="17" t="s">
        <v>940</v>
      </c>
      <c r="C352" s="196" t="s">
        <v>3288</v>
      </c>
      <c r="D352" s="196" t="s">
        <v>3289</v>
      </c>
      <c r="E352" s="196" t="s">
        <v>510</v>
      </c>
      <c r="F352" s="38">
        <v>22</v>
      </c>
      <c r="G352" s="196" t="s">
        <v>323</v>
      </c>
      <c r="H352" s="196" t="s">
        <v>3174</v>
      </c>
      <c r="I352" s="35"/>
      <c r="Q352" s="196" t="s">
        <v>510</v>
      </c>
      <c r="R352">
        <f t="shared" si="5"/>
        <v>22</v>
      </c>
    </row>
    <row r="353" spans="1:18">
      <c r="A353" s="39">
        <v>2351</v>
      </c>
      <c r="B353" s="17" t="s">
        <v>941</v>
      </c>
      <c r="C353" s="196" t="s">
        <v>5660</v>
      </c>
      <c r="D353" s="196" t="s">
        <v>5776</v>
      </c>
      <c r="E353" s="196" t="s">
        <v>510</v>
      </c>
      <c r="F353" s="38">
        <v>22</v>
      </c>
      <c r="G353" s="196" t="s">
        <v>323</v>
      </c>
      <c r="H353" s="196" t="s">
        <v>3169</v>
      </c>
      <c r="I353" s="35"/>
      <c r="Q353" s="196" t="s">
        <v>510</v>
      </c>
      <c r="R353">
        <f t="shared" si="5"/>
        <v>22</v>
      </c>
    </row>
    <row r="354" spans="1:18">
      <c r="A354" s="39">
        <v>2352</v>
      </c>
      <c r="B354" s="17" t="s">
        <v>942</v>
      </c>
      <c r="C354" s="196" t="s">
        <v>5661</v>
      </c>
      <c r="D354" s="196" t="s">
        <v>5777</v>
      </c>
      <c r="E354" s="196" t="s">
        <v>510</v>
      </c>
      <c r="F354" s="38">
        <v>22</v>
      </c>
      <c r="G354" s="196" t="s">
        <v>323</v>
      </c>
      <c r="H354" s="196" t="s">
        <v>3169</v>
      </c>
      <c r="I354" s="35"/>
      <c r="Q354" s="196" t="s">
        <v>510</v>
      </c>
      <c r="R354">
        <f t="shared" si="5"/>
        <v>22</v>
      </c>
    </row>
    <row r="355" spans="1:18">
      <c r="A355" s="39">
        <v>2353</v>
      </c>
      <c r="B355" s="17" t="s">
        <v>943</v>
      </c>
      <c r="C355" s="196" t="s">
        <v>5662</v>
      </c>
      <c r="D355" s="196" t="s">
        <v>5778</v>
      </c>
      <c r="E355" s="196" t="s">
        <v>467</v>
      </c>
      <c r="F355" s="38">
        <v>23</v>
      </c>
      <c r="G355" s="196" t="s">
        <v>298</v>
      </c>
      <c r="H355" s="196" t="s">
        <v>3260</v>
      </c>
      <c r="I355" s="35"/>
      <c r="Q355" s="196" t="s">
        <v>467</v>
      </c>
      <c r="R355">
        <f t="shared" si="5"/>
        <v>23</v>
      </c>
    </row>
    <row r="356" spans="1:18">
      <c r="A356" s="39">
        <v>2354</v>
      </c>
      <c r="B356" s="17" t="s">
        <v>944</v>
      </c>
      <c r="C356" s="196" t="s">
        <v>5663</v>
      </c>
      <c r="D356" s="196" t="s">
        <v>5779</v>
      </c>
      <c r="E356" s="196" t="s">
        <v>467</v>
      </c>
      <c r="F356" s="38">
        <v>23</v>
      </c>
      <c r="G356" s="196" t="s">
        <v>306</v>
      </c>
      <c r="H356" s="196" t="s">
        <v>3169</v>
      </c>
      <c r="I356" s="35"/>
      <c r="Q356" s="196" t="s">
        <v>467</v>
      </c>
      <c r="R356">
        <f t="shared" si="5"/>
        <v>23</v>
      </c>
    </row>
    <row r="357" spans="1:18">
      <c r="A357" s="39">
        <v>2355</v>
      </c>
      <c r="B357" s="17" t="s">
        <v>945</v>
      </c>
      <c r="C357" s="196" t="s">
        <v>5664</v>
      </c>
      <c r="D357" s="196" t="s">
        <v>5780</v>
      </c>
      <c r="E357" s="196" t="s">
        <v>467</v>
      </c>
      <c r="F357" s="38">
        <v>23</v>
      </c>
      <c r="G357" s="196" t="s">
        <v>306</v>
      </c>
      <c r="H357" s="196" t="s">
        <v>3169</v>
      </c>
      <c r="I357" s="35"/>
      <c r="Q357" s="196" t="s">
        <v>467</v>
      </c>
      <c r="R357">
        <f t="shared" si="5"/>
        <v>23</v>
      </c>
    </row>
    <row r="358" spans="1:18">
      <c r="A358" s="39">
        <v>2356</v>
      </c>
      <c r="B358" s="17" t="s">
        <v>946</v>
      </c>
      <c r="C358" s="196" t="s">
        <v>5665</v>
      </c>
      <c r="D358" s="196" t="s">
        <v>5781</v>
      </c>
      <c r="E358" s="196" t="s">
        <v>510</v>
      </c>
      <c r="F358" s="38">
        <v>22</v>
      </c>
      <c r="G358" s="196" t="s">
        <v>306</v>
      </c>
      <c r="H358" s="196" t="s">
        <v>3169</v>
      </c>
      <c r="I358" s="35"/>
      <c r="Q358" s="196" t="s">
        <v>510</v>
      </c>
      <c r="R358">
        <f t="shared" si="5"/>
        <v>22</v>
      </c>
    </row>
    <row r="359" spans="1:18">
      <c r="A359" s="39">
        <v>2357</v>
      </c>
      <c r="B359" s="17" t="s">
        <v>947</v>
      </c>
      <c r="C359" s="196" t="s">
        <v>5666</v>
      </c>
      <c r="D359" s="196" t="s">
        <v>5782</v>
      </c>
      <c r="E359" s="196" t="s">
        <v>467</v>
      </c>
      <c r="F359" s="38">
        <v>23</v>
      </c>
      <c r="G359" s="196" t="s">
        <v>306</v>
      </c>
      <c r="H359" s="196" t="s">
        <v>3169</v>
      </c>
      <c r="I359" s="35"/>
      <c r="Q359" s="196" t="s">
        <v>467</v>
      </c>
      <c r="R359">
        <f t="shared" si="5"/>
        <v>23</v>
      </c>
    </row>
    <row r="360" spans="1:18">
      <c r="A360" s="39">
        <v>2358</v>
      </c>
      <c r="B360" s="17" t="s">
        <v>948</v>
      </c>
      <c r="C360" s="196" t="s">
        <v>5667</v>
      </c>
      <c r="D360" s="196" t="s">
        <v>5783</v>
      </c>
      <c r="E360" s="196" t="s">
        <v>467</v>
      </c>
      <c r="F360" s="38">
        <v>23</v>
      </c>
      <c r="G360" s="196" t="s">
        <v>318</v>
      </c>
      <c r="H360" s="196" t="s">
        <v>3169</v>
      </c>
      <c r="I360" s="35"/>
      <c r="Q360" s="196" t="s">
        <v>467</v>
      </c>
      <c r="R360">
        <f t="shared" si="5"/>
        <v>23</v>
      </c>
    </row>
    <row r="361" spans="1:18">
      <c r="A361" s="39">
        <v>2359</v>
      </c>
      <c r="B361" s="17" t="s">
        <v>949</v>
      </c>
      <c r="C361" s="196" t="s">
        <v>5668</v>
      </c>
      <c r="D361" s="196" t="s">
        <v>5784</v>
      </c>
      <c r="E361" s="196" t="s">
        <v>467</v>
      </c>
      <c r="F361" s="38">
        <v>23</v>
      </c>
      <c r="G361" s="196" t="s">
        <v>318</v>
      </c>
      <c r="H361" s="196" t="s">
        <v>3169</v>
      </c>
      <c r="I361" s="35"/>
      <c r="Q361" s="196" t="s">
        <v>467</v>
      </c>
      <c r="R361">
        <f t="shared" si="5"/>
        <v>23</v>
      </c>
    </row>
    <row r="362" spans="1:18">
      <c r="A362" s="39">
        <v>2360</v>
      </c>
      <c r="B362" s="17" t="s">
        <v>950</v>
      </c>
      <c r="C362" s="196" t="s">
        <v>5669</v>
      </c>
      <c r="D362" s="196" t="s">
        <v>5785</v>
      </c>
      <c r="E362" s="196" t="s">
        <v>467</v>
      </c>
      <c r="F362" s="38">
        <v>23</v>
      </c>
      <c r="G362" s="196" t="s">
        <v>326</v>
      </c>
      <c r="H362" s="196" t="s">
        <v>3174</v>
      </c>
      <c r="I362" s="35"/>
      <c r="Q362" s="196" t="s">
        <v>467</v>
      </c>
      <c r="R362">
        <f t="shared" si="5"/>
        <v>23</v>
      </c>
    </row>
    <row r="363" spans="1:18">
      <c r="A363" s="39">
        <v>2361</v>
      </c>
      <c r="B363" s="17" t="s">
        <v>951</v>
      </c>
      <c r="C363" s="196" t="s">
        <v>4192</v>
      </c>
      <c r="D363" s="196" t="s">
        <v>4193</v>
      </c>
      <c r="E363" s="196" t="s">
        <v>467</v>
      </c>
      <c r="F363" s="38">
        <v>23</v>
      </c>
      <c r="G363" s="196" t="s">
        <v>326</v>
      </c>
      <c r="H363" s="196" t="s">
        <v>3261</v>
      </c>
      <c r="I363" s="35"/>
      <c r="Q363" s="196" t="s">
        <v>467</v>
      </c>
      <c r="R363">
        <f t="shared" si="5"/>
        <v>23</v>
      </c>
    </row>
    <row r="364" spans="1:18">
      <c r="A364" s="39">
        <v>2362</v>
      </c>
      <c r="B364" s="17" t="s">
        <v>952</v>
      </c>
      <c r="C364" s="196" t="s">
        <v>5670</v>
      </c>
      <c r="D364" s="196" t="s">
        <v>5786</v>
      </c>
      <c r="E364" s="196" t="s">
        <v>510</v>
      </c>
      <c r="F364" s="38">
        <v>22</v>
      </c>
      <c r="G364" s="196" t="s">
        <v>330</v>
      </c>
      <c r="H364" s="196" t="s">
        <v>3169</v>
      </c>
      <c r="I364" s="35"/>
      <c r="Q364" s="196" t="s">
        <v>510</v>
      </c>
      <c r="R364">
        <f t="shared" si="5"/>
        <v>22</v>
      </c>
    </row>
    <row r="365" spans="1:18">
      <c r="A365" s="39">
        <v>2363</v>
      </c>
      <c r="B365" s="17" t="s">
        <v>953</v>
      </c>
      <c r="C365" s="196" t="s">
        <v>5671</v>
      </c>
      <c r="D365" s="196" t="s">
        <v>5787</v>
      </c>
      <c r="E365" s="196" t="s">
        <v>467</v>
      </c>
      <c r="F365" s="38">
        <v>23</v>
      </c>
      <c r="G365" s="196" t="s">
        <v>354</v>
      </c>
      <c r="H365" s="196" t="s">
        <v>3175</v>
      </c>
      <c r="I365" s="35"/>
      <c r="Q365" s="196" t="s">
        <v>467</v>
      </c>
      <c r="R365">
        <f t="shared" si="5"/>
        <v>23</v>
      </c>
    </row>
    <row r="366" spans="1:18">
      <c r="A366" s="39">
        <v>2364</v>
      </c>
      <c r="B366" s="17" t="s">
        <v>954</v>
      </c>
      <c r="C366" s="196" t="s">
        <v>3419</v>
      </c>
      <c r="D366" s="196" t="s">
        <v>3420</v>
      </c>
      <c r="E366" s="196" t="s">
        <v>497</v>
      </c>
      <c r="F366" s="38">
        <v>24</v>
      </c>
      <c r="G366" s="196" t="s">
        <v>3555</v>
      </c>
      <c r="H366" s="196" t="s">
        <v>3175</v>
      </c>
      <c r="I366" s="35"/>
      <c r="Q366" s="196" t="s">
        <v>497</v>
      </c>
      <c r="R366">
        <f t="shared" si="5"/>
        <v>24</v>
      </c>
    </row>
    <row r="367" spans="1:18">
      <c r="A367" s="39">
        <v>2365</v>
      </c>
      <c r="B367" s="17" t="s">
        <v>955</v>
      </c>
      <c r="C367" s="196" t="s">
        <v>3417</v>
      </c>
      <c r="D367" s="196" t="s">
        <v>3418</v>
      </c>
      <c r="E367" s="196" t="s">
        <v>497</v>
      </c>
      <c r="F367" s="38">
        <v>24</v>
      </c>
      <c r="G367" s="196" t="s">
        <v>3555</v>
      </c>
      <c r="H367" s="196" t="s">
        <v>3175</v>
      </c>
      <c r="I367" s="35"/>
      <c r="Q367" s="196" t="s">
        <v>497</v>
      </c>
      <c r="R367">
        <f t="shared" si="5"/>
        <v>24</v>
      </c>
    </row>
    <row r="368" spans="1:18">
      <c r="A368" s="39">
        <v>2366</v>
      </c>
      <c r="B368" s="17" t="s">
        <v>957</v>
      </c>
      <c r="C368" s="196" t="s">
        <v>4324</v>
      </c>
      <c r="D368" s="196" t="s">
        <v>4325</v>
      </c>
      <c r="E368" s="196" t="s">
        <v>497</v>
      </c>
      <c r="F368" s="38">
        <v>24</v>
      </c>
      <c r="G368" s="196" t="s">
        <v>3555</v>
      </c>
      <c r="H368" s="196" t="s">
        <v>3260</v>
      </c>
      <c r="I368" s="35"/>
      <c r="Q368" s="196" t="s">
        <v>497</v>
      </c>
      <c r="R368">
        <f t="shared" si="5"/>
        <v>24</v>
      </c>
    </row>
    <row r="369" spans="1:18">
      <c r="A369" s="39">
        <v>2367</v>
      </c>
      <c r="B369" s="17" t="s">
        <v>958</v>
      </c>
      <c r="C369" s="196" t="s">
        <v>5672</v>
      </c>
      <c r="D369" s="196" t="s">
        <v>5788</v>
      </c>
      <c r="E369" s="196" t="s">
        <v>497</v>
      </c>
      <c r="F369" s="38">
        <v>24</v>
      </c>
      <c r="G369" s="196" t="s">
        <v>3555</v>
      </c>
      <c r="H369" s="196" t="s">
        <v>3260</v>
      </c>
      <c r="I369" s="35"/>
      <c r="Q369" s="196" t="s">
        <v>497</v>
      </c>
      <c r="R369">
        <f t="shared" si="5"/>
        <v>24</v>
      </c>
    </row>
    <row r="370" spans="1:18">
      <c r="A370" s="39">
        <v>2368</v>
      </c>
      <c r="B370" s="17" t="s">
        <v>959</v>
      </c>
      <c r="C370" s="196" t="s">
        <v>2766</v>
      </c>
      <c r="D370" s="196" t="s">
        <v>2767</v>
      </c>
      <c r="E370" s="196" t="s">
        <v>497</v>
      </c>
      <c r="F370" s="38">
        <v>24</v>
      </c>
      <c r="G370" s="196" t="s">
        <v>3555</v>
      </c>
      <c r="H370" s="196" t="s">
        <v>3260</v>
      </c>
      <c r="I370" s="35"/>
      <c r="Q370" s="196" t="s">
        <v>497</v>
      </c>
      <c r="R370">
        <f t="shared" si="5"/>
        <v>24</v>
      </c>
    </row>
    <row r="371" spans="1:18">
      <c r="A371" s="39">
        <v>2369</v>
      </c>
      <c r="B371" s="17" t="s">
        <v>960</v>
      </c>
      <c r="C371" s="196" t="s">
        <v>3290</v>
      </c>
      <c r="D371" s="196" t="s">
        <v>3291</v>
      </c>
      <c r="E371" s="196" t="s">
        <v>510</v>
      </c>
      <c r="F371" s="38">
        <v>22</v>
      </c>
      <c r="G371" s="196" t="s">
        <v>292</v>
      </c>
      <c r="H371" s="196" t="s">
        <v>3174</v>
      </c>
      <c r="I371" s="35"/>
      <c r="Q371" s="196" t="s">
        <v>510</v>
      </c>
      <c r="R371">
        <f t="shared" si="5"/>
        <v>22</v>
      </c>
    </row>
    <row r="372" spans="1:18">
      <c r="A372" s="39">
        <v>2370</v>
      </c>
      <c r="B372" s="17" t="s">
        <v>961</v>
      </c>
      <c r="C372" s="196" t="s">
        <v>5673</v>
      </c>
      <c r="D372" s="196" t="s">
        <v>5895</v>
      </c>
      <c r="E372" s="196" t="s">
        <v>467</v>
      </c>
      <c r="F372" s="38">
        <v>23</v>
      </c>
      <c r="G372" s="196" t="s">
        <v>241</v>
      </c>
      <c r="H372" s="196" t="s">
        <v>3169</v>
      </c>
      <c r="I372" s="35"/>
      <c r="Q372" s="196" t="s">
        <v>467</v>
      </c>
      <c r="R372">
        <f t="shared" si="5"/>
        <v>23</v>
      </c>
    </row>
    <row r="373" spans="1:18">
      <c r="A373" s="39">
        <v>2371</v>
      </c>
      <c r="B373" s="17" t="s">
        <v>962</v>
      </c>
      <c r="C373" s="196" t="s">
        <v>5674</v>
      </c>
      <c r="D373" s="196" t="s">
        <v>5896</v>
      </c>
      <c r="E373" s="196" t="s">
        <v>467</v>
      </c>
      <c r="F373" s="38">
        <v>23</v>
      </c>
      <c r="G373" s="196" t="s">
        <v>241</v>
      </c>
      <c r="H373" s="196" t="s">
        <v>3169</v>
      </c>
      <c r="I373" s="35"/>
      <c r="Q373" s="196" t="s">
        <v>467</v>
      </c>
      <c r="R373">
        <f t="shared" si="5"/>
        <v>23</v>
      </c>
    </row>
    <row r="374" spans="1:18">
      <c r="A374" s="39">
        <v>2372</v>
      </c>
      <c r="B374" s="17" t="s">
        <v>963</v>
      </c>
      <c r="C374" s="196" t="s">
        <v>5675</v>
      </c>
      <c r="D374" s="196" t="s">
        <v>5897</v>
      </c>
      <c r="E374" s="196" t="s">
        <v>467</v>
      </c>
      <c r="F374" s="38">
        <v>23</v>
      </c>
      <c r="G374" s="196" t="s">
        <v>241</v>
      </c>
      <c r="H374" s="196" t="s">
        <v>3169</v>
      </c>
      <c r="I374" s="35"/>
      <c r="Q374" s="196" t="s">
        <v>467</v>
      </c>
      <c r="R374">
        <f t="shared" si="5"/>
        <v>23</v>
      </c>
    </row>
    <row r="375" spans="1:18">
      <c r="A375" s="39">
        <v>2373</v>
      </c>
      <c r="B375" s="17" t="s">
        <v>964</v>
      </c>
      <c r="C375" s="196" t="s">
        <v>5676</v>
      </c>
      <c r="D375" s="196" t="s">
        <v>5898</v>
      </c>
      <c r="E375" s="196" t="s">
        <v>528</v>
      </c>
      <c r="F375" s="38">
        <v>21</v>
      </c>
      <c r="G375" s="196" t="s">
        <v>264</v>
      </c>
      <c r="H375" s="196" t="s">
        <v>3174</v>
      </c>
      <c r="I375" s="35"/>
      <c r="Q375" s="196" t="s">
        <v>528</v>
      </c>
      <c r="R375">
        <f t="shared" si="5"/>
        <v>21</v>
      </c>
    </row>
    <row r="376" spans="1:18">
      <c r="A376" s="39">
        <v>2374</v>
      </c>
      <c r="B376" s="17" t="s">
        <v>965</v>
      </c>
      <c r="C376" s="196" t="s">
        <v>5677</v>
      </c>
      <c r="D376" s="196" t="s">
        <v>5899</v>
      </c>
      <c r="E376" s="196" t="s">
        <v>497</v>
      </c>
      <c r="F376" s="38">
        <v>24</v>
      </c>
      <c r="G376" s="196" t="s">
        <v>283</v>
      </c>
      <c r="H376" s="196" t="s">
        <v>3260</v>
      </c>
      <c r="I376" s="35"/>
      <c r="Q376" s="196" t="s">
        <v>497</v>
      </c>
      <c r="R376">
        <f t="shared" si="5"/>
        <v>24</v>
      </c>
    </row>
    <row r="377" spans="1:18">
      <c r="A377" s="39">
        <v>2375</v>
      </c>
      <c r="B377" s="17" t="s">
        <v>966</v>
      </c>
      <c r="C377" s="196" t="s">
        <v>5678</v>
      </c>
      <c r="D377" s="196" t="s">
        <v>5900</v>
      </c>
      <c r="E377" s="196" t="s">
        <v>497</v>
      </c>
      <c r="F377" s="38">
        <v>24</v>
      </c>
      <c r="G377" s="196" t="s">
        <v>283</v>
      </c>
      <c r="H377" s="196" t="s">
        <v>3169</v>
      </c>
      <c r="I377" s="35"/>
      <c r="Q377" s="196" t="s">
        <v>497</v>
      </c>
      <c r="R377">
        <f t="shared" si="5"/>
        <v>24</v>
      </c>
    </row>
    <row r="378" spans="1:18">
      <c r="A378" s="39">
        <v>2376</v>
      </c>
      <c r="B378" s="17" t="s">
        <v>967</v>
      </c>
      <c r="C378" s="196" t="s">
        <v>5679</v>
      </c>
      <c r="D378" s="196" t="s">
        <v>5901</v>
      </c>
      <c r="E378" s="196" t="s">
        <v>497</v>
      </c>
      <c r="F378" s="38">
        <v>24</v>
      </c>
      <c r="G378" s="196" t="s">
        <v>283</v>
      </c>
      <c r="H378" s="196" t="s">
        <v>3169</v>
      </c>
      <c r="I378" s="35"/>
      <c r="Q378" s="196" t="s">
        <v>497</v>
      </c>
      <c r="R378">
        <f t="shared" si="5"/>
        <v>24</v>
      </c>
    </row>
    <row r="379" spans="1:18">
      <c r="A379" s="39">
        <v>2377</v>
      </c>
      <c r="B379" s="17" t="s">
        <v>968</v>
      </c>
      <c r="C379" s="196" t="s">
        <v>5680</v>
      </c>
      <c r="D379" s="196" t="s">
        <v>5902</v>
      </c>
      <c r="E379" s="196" t="s">
        <v>497</v>
      </c>
      <c r="F379" s="38">
        <v>24</v>
      </c>
      <c r="G379" s="196" t="s">
        <v>351</v>
      </c>
      <c r="H379" s="196" t="s">
        <v>3260</v>
      </c>
      <c r="I379" s="35"/>
      <c r="Q379" s="196" t="s">
        <v>497</v>
      </c>
      <c r="R379">
        <f t="shared" si="5"/>
        <v>24</v>
      </c>
    </row>
    <row r="380" spans="1:18">
      <c r="A380" s="39">
        <v>2378</v>
      </c>
      <c r="B380" s="17" t="s">
        <v>969</v>
      </c>
      <c r="C380" s="196" t="s">
        <v>5681</v>
      </c>
      <c r="D380" s="196" t="s">
        <v>5903</v>
      </c>
      <c r="E380" s="196" t="s">
        <v>467</v>
      </c>
      <c r="F380" s="38">
        <v>23</v>
      </c>
      <c r="G380" s="196" t="s">
        <v>298</v>
      </c>
      <c r="H380" s="196" t="s">
        <v>3169</v>
      </c>
      <c r="I380" s="35"/>
      <c r="Q380" s="196" t="s">
        <v>467</v>
      </c>
      <c r="R380">
        <f t="shared" si="5"/>
        <v>23</v>
      </c>
    </row>
    <row r="381" spans="1:18">
      <c r="A381" s="39">
        <v>2379</v>
      </c>
      <c r="B381" s="17" t="s">
        <v>970</v>
      </c>
      <c r="C381" s="196" t="s">
        <v>3329</v>
      </c>
      <c r="D381" s="196" t="s">
        <v>3330</v>
      </c>
      <c r="E381" s="196" t="s">
        <v>467</v>
      </c>
      <c r="F381" s="38">
        <v>23</v>
      </c>
      <c r="G381" s="196" t="s">
        <v>298</v>
      </c>
      <c r="H381" s="196" t="s">
        <v>3174</v>
      </c>
      <c r="I381" s="35"/>
      <c r="Q381" s="196" t="s">
        <v>467</v>
      </c>
      <c r="R381">
        <f t="shared" si="5"/>
        <v>23</v>
      </c>
    </row>
    <row r="382" spans="1:18">
      <c r="A382" s="39">
        <v>2380</v>
      </c>
      <c r="B382" s="17" t="s">
        <v>972</v>
      </c>
      <c r="C382" s="196" t="s">
        <v>5682</v>
      </c>
      <c r="D382" s="196" t="s">
        <v>5904</v>
      </c>
      <c r="E382" s="196" t="s">
        <v>510</v>
      </c>
      <c r="F382" s="38">
        <v>22</v>
      </c>
      <c r="G382" s="196" t="s">
        <v>298</v>
      </c>
      <c r="H382" s="196" t="s">
        <v>3169</v>
      </c>
      <c r="I382" s="35"/>
      <c r="Q382" s="196" t="s">
        <v>510</v>
      </c>
      <c r="R382">
        <f t="shared" si="5"/>
        <v>22</v>
      </c>
    </row>
    <row r="383" spans="1:18">
      <c r="A383" s="39">
        <v>2381</v>
      </c>
      <c r="B383" s="17" t="s">
        <v>973</v>
      </c>
      <c r="C383" s="196" t="s">
        <v>4322</v>
      </c>
      <c r="D383" s="196" t="s">
        <v>4323</v>
      </c>
      <c r="E383" s="196" t="s">
        <v>510</v>
      </c>
      <c r="F383" s="38">
        <v>22</v>
      </c>
      <c r="G383" s="196" t="s">
        <v>295</v>
      </c>
      <c r="H383" s="196" t="s">
        <v>3260</v>
      </c>
      <c r="I383" s="35"/>
      <c r="Q383" s="196" t="s">
        <v>510</v>
      </c>
      <c r="R383">
        <f t="shared" si="5"/>
        <v>22</v>
      </c>
    </row>
    <row r="384" spans="1:18">
      <c r="A384" s="39">
        <v>2382</v>
      </c>
      <c r="B384" s="17" t="s">
        <v>974</v>
      </c>
      <c r="C384" s="196" t="s">
        <v>5683</v>
      </c>
      <c r="D384" s="196" t="s">
        <v>5905</v>
      </c>
      <c r="E384" s="196" t="s">
        <v>510</v>
      </c>
      <c r="F384" s="38">
        <v>22</v>
      </c>
      <c r="G384" s="196" t="s">
        <v>289</v>
      </c>
      <c r="H384" s="196" t="s">
        <v>3260</v>
      </c>
      <c r="I384" s="35"/>
      <c r="Q384" s="196" t="s">
        <v>510</v>
      </c>
      <c r="R384">
        <f t="shared" si="5"/>
        <v>22</v>
      </c>
    </row>
    <row r="385" spans="1:18">
      <c r="A385" s="39">
        <v>2383</v>
      </c>
      <c r="B385" s="17" t="s">
        <v>975</v>
      </c>
      <c r="C385" s="196" t="s">
        <v>5684</v>
      </c>
      <c r="D385" s="196" t="s">
        <v>5906</v>
      </c>
      <c r="E385" s="196" t="s">
        <v>1680</v>
      </c>
      <c r="F385" s="38">
        <v>11</v>
      </c>
      <c r="G385" s="196" t="s">
        <v>306</v>
      </c>
      <c r="H385" s="196" t="s">
        <v>3169</v>
      </c>
      <c r="I385" s="35"/>
      <c r="Q385" s="196" t="s">
        <v>1680</v>
      </c>
      <c r="R385">
        <f t="shared" si="5"/>
        <v>11</v>
      </c>
    </row>
    <row r="386" spans="1:18">
      <c r="A386" s="39">
        <v>2384</v>
      </c>
      <c r="B386" s="17" t="s">
        <v>976</v>
      </c>
      <c r="C386" s="196" t="s">
        <v>5685</v>
      </c>
      <c r="D386" s="196" t="s">
        <v>5907</v>
      </c>
      <c r="E386" s="196" t="s">
        <v>467</v>
      </c>
      <c r="F386" s="38">
        <v>23</v>
      </c>
      <c r="G386" s="196" t="s">
        <v>306</v>
      </c>
      <c r="H386" s="196" t="s">
        <v>3169</v>
      </c>
      <c r="I386" s="35"/>
      <c r="Q386" s="196" t="s">
        <v>467</v>
      </c>
      <c r="R386">
        <f t="shared" si="5"/>
        <v>23</v>
      </c>
    </row>
    <row r="387" spans="1:18">
      <c r="A387" s="39">
        <v>2385</v>
      </c>
      <c r="B387" s="17" t="s">
        <v>977</v>
      </c>
      <c r="C387" s="196" t="s">
        <v>5686</v>
      </c>
      <c r="D387" s="196" t="s">
        <v>5908</v>
      </c>
      <c r="E387" s="196" t="s">
        <v>581</v>
      </c>
      <c r="F387" s="38">
        <v>29</v>
      </c>
      <c r="G387" s="196" t="s">
        <v>306</v>
      </c>
      <c r="H387" s="196" t="s">
        <v>3169</v>
      </c>
      <c r="I387" s="35"/>
      <c r="Q387" s="196" t="s">
        <v>581</v>
      </c>
      <c r="R387">
        <f t="shared" ref="R387:R450" si="6">IF(Q387&gt;0,VLOOKUP(Q387,$O$2:$P$48,2,0),"")</f>
        <v>29</v>
      </c>
    </row>
    <row r="388" spans="1:18">
      <c r="A388" s="39">
        <v>2386</v>
      </c>
      <c r="B388" s="17" t="s">
        <v>978</v>
      </c>
      <c r="C388" s="196" t="s">
        <v>5687</v>
      </c>
      <c r="D388" s="196" t="s">
        <v>5909</v>
      </c>
      <c r="E388" s="196" t="s">
        <v>528</v>
      </c>
      <c r="F388" s="38">
        <v>21</v>
      </c>
      <c r="G388" s="196" t="s">
        <v>315</v>
      </c>
      <c r="H388" s="196" t="s">
        <v>3169</v>
      </c>
      <c r="I388" s="35"/>
      <c r="Q388" s="196" t="s">
        <v>528</v>
      </c>
      <c r="R388">
        <f t="shared" si="6"/>
        <v>21</v>
      </c>
    </row>
    <row r="389" spans="1:18">
      <c r="A389" s="39">
        <v>2387</v>
      </c>
      <c r="B389" s="17" t="s">
        <v>979</v>
      </c>
      <c r="C389" s="196" t="s">
        <v>5688</v>
      </c>
      <c r="D389" s="196" t="s">
        <v>5910</v>
      </c>
      <c r="E389" s="196" t="s">
        <v>528</v>
      </c>
      <c r="F389" s="38">
        <v>21</v>
      </c>
      <c r="G389" s="196" t="s">
        <v>315</v>
      </c>
      <c r="H389" s="196" t="s">
        <v>3169</v>
      </c>
      <c r="I389" s="35"/>
      <c r="Q389" s="196" t="s">
        <v>528</v>
      </c>
      <c r="R389">
        <f t="shared" si="6"/>
        <v>21</v>
      </c>
    </row>
    <row r="390" spans="1:18">
      <c r="A390" s="39">
        <v>2388</v>
      </c>
      <c r="B390" s="17" t="s">
        <v>980</v>
      </c>
      <c r="C390" s="196" t="s">
        <v>3298</v>
      </c>
      <c r="D390" s="196" t="s">
        <v>3299</v>
      </c>
      <c r="E390" s="196" t="s">
        <v>467</v>
      </c>
      <c r="F390" s="38">
        <v>23</v>
      </c>
      <c r="G390" s="196" t="s">
        <v>312</v>
      </c>
      <c r="H390" s="196" t="s">
        <v>3174</v>
      </c>
      <c r="I390" s="35"/>
      <c r="Q390" s="196" t="s">
        <v>467</v>
      </c>
      <c r="R390">
        <f t="shared" si="6"/>
        <v>23</v>
      </c>
    </row>
    <row r="391" spans="1:18">
      <c r="A391" s="39">
        <v>2389</v>
      </c>
      <c r="B391" s="17" t="s">
        <v>982</v>
      </c>
      <c r="C391" s="196" t="s">
        <v>5689</v>
      </c>
      <c r="D391" s="196" t="s">
        <v>5911</v>
      </c>
      <c r="E391" s="196" t="s">
        <v>467</v>
      </c>
      <c r="F391" s="38">
        <v>23</v>
      </c>
      <c r="G391" s="196" t="s">
        <v>341</v>
      </c>
      <c r="H391" s="196" t="s">
        <v>3169</v>
      </c>
      <c r="I391" s="35"/>
      <c r="Q391" s="196" t="s">
        <v>467</v>
      </c>
      <c r="R391">
        <f t="shared" si="6"/>
        <v>23</v>
      </c>
    </row>
    <row r="392" spans="1:18">
      <c r="A392" s="39">
        <v>2390</v>
      </c>
      <c r="B392" s="17" t="s">
        <v>983</v>
      </c>
      <c r="C392" s="196" t="s">
        <v>3507</v>
      </c>
      <c r="D392" s="196" t="s">
        <v>3508</v>
      </c>
      <c r="E392" s="196" t="s">
        <v>573</v>
      </c>
      <c r="F392" s="38">
        <v>18</v>
      </c>
      <c r="G392" s="196" t="s">
        <v>339</v>
      </c>
      <c r="H392" s="196" t="s">
        <v>3175</v>
      </c>
      <c r="I392" s="35"/>
      <c r="Q392" s="196" t="s">
        <v>573</v>
      </c>
      <c r="R392">
        <f t="shared" si="6"/>
        <v>18</v>
      </c>
    </row>
    <row r="393" spans="1:18">
      <c r="A393" s="39">
        <v>2391</v>
      </c>
      <c r="B393" s="17" t="s">
        <v>984</v>
      </c>
      <c r="C393" s="196" t="s">
        <v>5690</v>
      </c>
      <c r="D393" s="196" t="s">
        <v>5912</v>
      </c>
      <c r="E393" s="196" t="s">
        <v>519</v>
      </c>
      <c r="F393" s="38">
        <v>17</v>
      </c>
      <c r="G393" s="196" t="s">
        <v>330</v>
      </c>
      <c r="H393" s="196" t="s">
        <v>492</v>
      </c>
      <c r="I393" s="35"/>
      <c r="Q393" s="196" t="s">
        <v>519</v>
      </c>
      <c r="R393">
        <f t="shared" si="6"/>
        <v>17</v>
      </c>
    </row>
    <row r="394" spans="1:18">
      <c r="A394" s="39">
        <v>2392</v>
      </c>
      <c r="B394" s="17" t="s">
        <v>985</v>
      </c>
      <c r="C394" s="196" t="s">
        <v>5691</v>
      </c>
      <c r="D394" s="196" t="s">
        <v>5995</v>
      </c>
      <c r="E394" s="196" t="s">
        <v>497</v>
      </c>
      <c r="F394" s="38">
        <v>24</v>
      </c>
      <c r="G394" s="196" t="s">
        <v>283</v>
      </c>
      <c r="H394" s="196" t="s">
        <v>3169</v>
      </c>
      <c r="I394" s="35"/>
      <c r="Q394" s="196" t="s">
        <v>497</v>
      </c>
      <c r="R394">
        <f t="shared" si="6"/>
        <v>24</v>
      </c>
    </row>
    <row r="395" spans="1:18">
      <c r="A395" s="39">
        <v>2393</v>
      </c>
      <c r="B395" s="17" t="s">
        <v>986</v>
      </c>
      <c r="C395" s="196" t="s">
        <v>5692</v>
      </c>
      <c r="D395" s="196" t="s">
        <v>5996</v>
      </c>
      <c r="E395" s="196" t="s">
        <v>497</v>
      </c>
      <c r="F395" s="38">
        <v>24</v>
      </c>
      <c r="G395" s="196" t="s">
        <v>283</v>
      </c>
      <c r="H395" s="196" t="s">
        <v>3169</v>
      </c>
      <c r="I395" s="35"/>
      <c r="Q395" s="196" t="s">
        <v>497</v>
      </c>
      <c r="R395">
        <f t="shared" si="6"/>
        <v>24</v>
      </c>
    </row>
    <row r="396" spans="1:18">
      <c r="A396" s="39">
        <v>2394</v>
      </c>
      <c r="B396" s="17" t="s">
        <v>987</v>
      </c>
      <c r="C396" s="196" t="s">
        <v>5693</v>
      </c>
      <c r="D396" s="196" t="s">
        <v>5997</v>
      </c>
      <c r="E396" s="196" t="s">
        <v>497</v>
      </c>
      <c r="F396" s="38">
        <v>24</v>
      </c>
      <c r="G396" s="196" t="s">
        <v>283</v>
      </c>
      <c r="H396" s="196" t="s">
        <v>3169</v>
      </c>
      <c r="I396" s="35"/>
      <c r="Q396" s="196" t="s">
        <v>497</v>
      </c>
      <c r="R396">
        <f t="shared" si="6"/>
        <v>24</v>
      </c>
    </row>
    <row r="397" spans="1:18">
      <c r="A397" s="39">
        <v>2395</v>
      </c>
      <c r="B397" s="17" t="s">
        <v>988</v>
      </c>
      <c r="C397" s="196" t="s">
        <v>5694</v>
      </c>
      <c r="D397" s="196" t="s">
        <v>5998</v>
      </c>
      <c r="E397" s="196" t="s">
        <v>467</v>
      </c>
      <c r="F397" s="38">
        <v>23</v>
      </c>
      <c r="G397" s="196" t="s">
        <v>241</v>
      </c>
      <c r="H397" s="196" t="s">
        <v>3169</v>
      </c>
      <c r="I397" s="35"/>
      <c r="Q397" s="196" t="s">
        <v>467</v>
      </c>
      <c r="R397">
        <f t="shared" si="6"/>
        <v>23</v>
      </c>
    </row>
    <row r="398" spans="1:18">
      <c r="A398" s="39">
        <v>2396</v>
      </c>
      <c r="B398" s="17" t="s">
        <v>989</v>
      </c>
      <c r="C398" s="196" t="s">
        <v>3193</v>
      </c>
      <c r="D398" s="196" t="s">
        <v>3194</v>
      </c>
      <c r="E398" s="196" t="s">
        <v>467</v>
      </c>
      <c r="F398" s="38">
        <v>23</v>
      </c>
      <c r="G398" s="196" t="s">
        <v>241</v>
      </c>
      <c r="H398" s="196" t="s">
        <v>3174</v>
      </c>
      <c r="I398" s="35"/>
      <c r="Q398" s="196" t="s">
        <v>467</v>
      </c>
      <c r="R398">
        <f t="shared" si="6"/>
        <v>23</v>
      </c>
    </row>
    <row r="399" spans="1:18">
      <c r="A399" s="39">
        <v>2397</v>
      </c>
      <c r="B399" s="17" t="s">
        <v>990</v>
      </c>
      <c r="C399" s="196" t="s">
        <v>5695</v>
      </c>
      <c r="D399" s="196" t="s">
        <v>5999</v>
      </c>
      <c r="E399" s="196" t="s">
        <v>467</v>
      </c>
      <c r="F399" s="38">
        <v>23</v>
      </c>
      <c r="G399" s="196" t="s">
        <v>298</v>
      </c>
      <c r="H399" s="196" t="s">
        <v>3169</v>
      </c>
      <c r="I399" s="35"/>
      <c r="Q399" s="196" t="s">
        <v>467</v>
      </c>
      <c r="R399">
        <f t="shared" si="6"/>
        <v>23</v>
      </c>
    </row>
    <row r="400" spans="1:18">
      <c r="A400" s="39">
        <v>2398</v>
      </c>
      <c r="B400" s="17" t="s">
        <v>991</v>
      </c>
      <c r="C400" s="196" t="s">
        <v>5696</v>
      </c>
      <c r="D400" s="196" t="s">
        <v>6000</v>
      </c>
      <c r="E400" s="196" t="s">
        <v>467</v>
      </c>
      <c r="F400" s="38">
        <v>23</v>
      </c>
      <c r="G400" s="196" t="s">
        <v>298</v>
      </c>
      <c r="H400" s="196" t="s">
        <v>3169</v>
      </c>
      <c r="I400" s="35"/>
      <c r="Q400" s="196" t="s">
        <v>467</v>
      </c>
      <c r="R400">
        <f t="shared" si="6"/>
        <v>23</v>
      </c>
    </row>
    <row r="401" spans="1:18">
      <c r="A401" s="39">
        <v>2399</v>
      </c>
      <c r="B401" s="17" t="s">
        <v>992</v>
      </c>
      <c r="C401" s="196" t="s">
        <v>5697</v>
      </c>
      <c r="D401" s="196" t="s">
        <v>6001</v>
      </c>
      <c r="E401" s="196" t="s">
        <v>467</v>
      </c>
      <c r="F401" s="38">
        <v>23</v>
      </c>
      <c r="G401" s="196" t="s">
        <v>306</v>
      </c>
      <c r="H401" s="196" t="s">
        <v>3260</v>
      </c>
      <c r="I401" s="35"/>
      <c r="Q401" s="196" t="s">
        <v>467</v>
      </c>
      <c r="R401">
        <f t="shared" si="6"/>
        <v>23</v>
      </c>
    </row>
    <row r="402" spans="1:18">
      <c r="A402" s="39">
        <v>2400</v>
      </c>
      <c r="B402" s="17" t="s">
        <v>993</v>
      </c>
      <c r="C402" s="196" t="s">
        <v>5698</v>
      </c>
      <c r="D402" s="196" t="s">
        <v>6002</v>
      </c>
      <c r="E402" s="196" t="s">
        <v>571</v>
      </c>
      <c r="F402" s="38">
        <v>20</v>
      </c>
      <c r="G402" s="196" t="s">
        <v>306</v>
      </c>
      <c r="H402" s="196" t="s">
        <v>3169</v>
      </c>
      <c r="I402" s="35"/>
      <c r="Q402" s="196" t="s">
        <v>571</v>
      </c>
      <c r="R402">
        <f t="shared" si="6"/>
        <v>20</v>
      </c>
    </row>
    <row r="403" spans="1:18">
      <c r="A403" s="39">
        <v>2401</v>
      </c>
      <c r="B403" s="17" t="s">
        <v>994</v>
      </c>
      <c r="C403" s="196" t="s">
        <v>5699</v>
      </c>
      <c r="D403" s="196" t="s">
        <v>6003</v>
      </c>
      <c r="E403" s="196" t="s">
        <v>467</v>
      </c>
      <c r="F403" s="38">
        <v>23</v>
      </c>
      <c r="G403" s="196" t="s">
        <v>318</v>
      </c>
      <c r="H403" s="196" t="s">
        <v>3169</v>
      </c>
      <c r="Q403" s="196" t="s">
        <v>467</v>
      </c>
      <c r="R403">
        <f t="shared" si="6"/>
        <v>23</v>
      </c>
    </row>
    <row r="404" spans="1:18">
      <c r="A404" s="39">
        <v>2402</v>
      </c>
      <c r="B404" s="17" t="s">
        <v>995</v>
      </c>
      <c r="C404" s="196" t="s">
        <v>5700</v>
      </c>
      <c r="D404" s="196" t="s">
        <v>6004</v>
      </c>
      <c r="E404" s="196" t="s">
        <v>467</v>
      </c>
      <c r="F404" s="38">
        <v>23</v>
      </c>
      <c r="G404" s="196" t="s">
        <v>318</v>
      </c>
      <c r="H404" s="196" t="s">
        <v>3169</v>
      </c>
      <c r="Q404" s="196" t="s">
        <v>467</v>
      </c>
      <c r="R404">
        <f t="shared" si="6"/>
        <v>23</v>
      </c>
    </row>
    <row r="405" spans="1:18">
      <c r="A405" s="39">
        <v>2403</v>
      </c>
      <c r="B405" s="17" t="s">
        <v>996</v>
      </c>
      <c r="C405" s="196" t="s">
        <v>5701</v>
      </c>
      <c r="D405" s="196" t="s">
        <v>6005</v>
      </c>
      <c r="E405" s="196" t="s">
        <v>467</v>
      </c>
      <c r="F405" s="38">
        <v>23</v>
      </c>
      <c r="G405" s="196" t="s">
        <v>318</v>
      </c>
      <c r="H405" s="196" t="s">
        <v>3169</v>
      </c>
      <c r="Q405" s="196" t="s">
        <v>467</v>
      </c>
      <c r="R405">
        <f t="shared" si="6"/>
        <v>23</v>
      </c>
    </row>
    <row r="406" spans="1:18">
      <c r="A406" s="39">
        <v>2404</v>
      </c>
      <c r="B406" s="17" t="s">
        <v>997</v>
      </c>
      <c r="C406" s="196" t="s">
        <v>5702</v>
      </c>
      <c r="D406" s="196" t="s">
        <v>6006</v>
      </c>
      <c r="E406" s="196" t="s">
        <v>467</v>
      </c>
      <c r="F406" s="38">
        <v>23</v>
      </c>
      <c r="G406" s="196" t="s">
        <v>318</v>
      </c>
      <c r="H406" s="196" t="s">
        <v>3169</v>
      </c>
      <c r="Q406" s="196" t="s">
        <v>467</v>
      </c>
      <c r="R406">
        <f t="shared" si="6"/>
        <v>23</v>
      </c>
    </row>
    <row r="407" spans="1:18">
      <c r="A407" s="39">
        <v>2405</v>
      </c>
      <c r="B407" s="17" t="s">
        <v>999</v>
      </c>
      <c r="C407" s="196" t="s">
        <v>5703</v>
      </c>
      <c r="D407" s="196" t="s">
        <v>6007</v>
      </c>
      <c r="E407" s="196" t="s">
        <v>467</v>
      </c>
      <c r="F407" s="38">
        <v>23</v>
      </c>
      <c r="G407" s="196" t="s">
        <v>318</v>
      </c>
      <c r="H407" s="196" t="s">
        <v>3169</v>
      </c>
      <c r="Q407" s="196" t="s">
        <v>467</v>
      </c>
      <c r="R407">
        <f t="shared" si="6"/>
        <v>23</v>
      </c>
    </row>
    <row r="408" spans="1:18">
      <c r="A408" s="39">
        <v>2406</v>
      </c>
      <c r="B408" s="17" t="s">
        <v>1000</v>
      </c>
      <c r="C408" s="196" t="s">
        <v>5704</v>
      </c>
      <c r="D408" s="196" t="s">
        <v>6008</v>
      </c>
      <c r="E408" s="196" t="s">
        <v>467</v>
      </c>
      <c r="F408" s="38">
        <v>23</v>
      </c>
      <c r="G408" s="196" t="s">
        <v>336</v>
      </c>
      <c r="H408" s="196" t="s">
        <v>3169</v>
      </c>
      <c r="Q408" s="196" t="s">
        <v>467</v>
      </c>
      <c r="R408">
        <f t="shared" si="6"/>
        <v>23</v>
      </c>
    </row>
    <row r="409" spans="1:18">
      <c r="A409" s="39">
        <v>2407</v>
      </c>
      <c r="B409" s="17" t="s">
        <v>1001</v>
      </c>
      <c r="C409" s="196" t="s">
        <v>5705</v>
      </c>
      <c r="D409" s="196" t="s">
        <v>6009</v>
      </c>
      <c r="E409" s="196" t="s">
        <v>467</v>
      </c>
      <c r="F409" s="38">
        <v>23</v>
      </c>
      <c r="G409" s="196" t="s">
        <v>330</v>
      </c>
      <c r="H409" s="196" t="s">
        <v>3169</v>
      </c>
      <c r="Q409" s="196" t="s">
        <v>467</v>
      </c>
      <c r="R409">
        <f t="shared" si="6"/>
        <v>23</v>
      </c>
    </row>
    <row r="410" spans="1:18">
      <c r="A410" s="39">
        <v>2408</v>
      </c>
      <c r="B410" s="17" t="s">
        <v>1002</v>
      </c>
      <c r="C410" s="196" t="s">
        <v>5706</v>
      </c>
      <c r="D410" s="196" t="s">
        <v>6010</v>
      </c>
      <c r="E410" s="196" t="s">
        <v>467</v>
      </c>
      <c r="F410" s="38">
        <v>23</v>
      </c>
      <c r="G410" s="196" t="s">
        <v>330</v>
      </c>
      <c r="H410" s="196" t="s">
        <v>3260</v>
      </c>
      <c r="Q410" s="196" t="s">
        <v>467</v>
      </c>
      <c r="R410">
        <f t="shared" si="6"/>
        <v>23</v>
      </c>
    </row>
    <row r="411" spans="1:18">
      <c r="A411" s="39">
        <v>2409</v>
      </c>
      <c r="B411" s="17" t="s">
        <v>1003</v>
      </c>
      <c r="C411" s="196" t="s">
        <v>5707</v>
      </c>
      <c r="D411" s="196" t="s">
        <v>6078</v>
      </c>
      <c r="E411" s="196" t="s">
        <v>497</v>
      </c>
      <c r="F411" s="38">
        <v>24</v>
      </c>
      <c r="G411" s="196" t="s">
        <v>351</v>
      </c>
      <c r="H411" s="196" t="s">
        <v>3169</v>
      </c>
      <c r="Q411" s="196" t="s">
        <v>497</v>
      </c>
      <c r="R411">
        <f t="shared" si="6"/>
        <v>24</v>
      </c>
    </row>
    <row r="412" spans="1:18">
      <c r="A412" s="39">
        <v>2410</v>
      </c>
      <c r="B412" s="17" t="s">
        <v>1004</v>
      </c>
      <c r="C412" s="196" t="s">
        <v>5708</v>
      </c>
      <c r="D412" s="196" t="s">
        <v>6079</v>
      </c>
      <c r="E412" s="196" t="s">
        <v>497</v>
      </c>
      <c r="F412" s="38">
        <v>24</v>
      </c>
      <c r="G412" s="196" t="s">
        <v>351</v>
      </c>
      <c r="H412" s="196" t="s">
        <v>3169</v>
      </c>
      <c r="Q412" s="196" t="s">
        <v>497</v>
      </c>
      <c r="R412">
        <f t="shared" si="6"/>
        <v>24</v>
      </c>
    </row>
    <row r="413" spans="1:18">
      <c r="A413" s="39">
        <v>2411</v>
      </c>
      <c r="B413" s="17" t="s">
        <v>1005</v>
      </c>
      <c r="C413" s="196" t="s">
        <v>5709</v>
      </c>
      <c r="D413" s="196" t="s">
        <v>6080</v>
      </c>
      <c r="E413" s="196" t="s">
        <v>497</v>
      </c>
      <c r="F413" s="38">
        <v>24</v>
      </c>
      <c r="G413" s="196" t="s">
        <v>351</v>
      </c>
      <c r="H413" s="196" t="s">
        <v>3169</v>
      </c>
      <c r="Q413" s="196" t="s">
        <v>497</v>
      </c>
      <c r="R413">
        <f t="shared" si="6"/>
        <v>24</v>
      </c>
    </row>
    <row r="414" spans="1:18">
      <c r="A414" s="39">
        <v>2412</v>
      </c>
      <c r="B414" s="17" t="s">
        <v>1006</v>
      </c>
      <c r="C414" s="196" t="s">
        <v>5710</v>
      </c>
      <c r="D414" s="196" t="s">
        <v>6081</v>
      </c>
      <c r="E414" s="196" t="s">
        <v>497</v>
      </c>
      <c r="F414" s="38">
        <v>24</v>
      </c>
      <c r="G414" s="196" t="s">
        <v>351</v>
      </c>
      <c r="H414" s="196" t="s">
        <v>3169</v>
      </c>
      <c r="Q414" s="196" t="s">
        <v>497</v>
      </c>
      <c r="R414">
        <f t="shared" si="6"/>
        <v>24</v>
      </c>
    </row>
    <row r="415" spans="1:18">
      <c r="A415" s="39">
        <v>2413</v>
      </c>
      <c r="B415" s="17" t="s">
        <v>1007</v>
      </c>
      <c r="C415" s="196" t="s">
        <v>5711</v>
      </c>
      <c r="D415" s="196" t="s">
        <v>6082</v>
      </c>
      <c r="E415" s="196" t="s">
        <v>467</v>
      </c>
      <c r="F415" s="38">
        <v>23</v>
      </c>
      <c r="G415" s="196" t="s">
        <v>286</v>
      </c>
      <c r="H415" s="196" t="s">
        <v>3169</v>
      </c>
      <c r="Q415" s="196" t="s">
        <v>467</v>
      </c>
      <c r="R415">
        <f t="shared" si="6"/>
        <v>23</v>
      </c>
    </row>
    <row r="416" spans="1:18">
      <c r="A416" s="39">
        <v>2414</v>
      </c>
      <c r="B416" s="17" t="s">
        <v>1008</v>
      </c>
      <c r="C416" s="196" t="s">
        <v>5712</v>
      </c>
      <c r="D416" s="196" t="s">
        <v>6083</v>
      </c>
      <c r="E416" s="196" t="s">
        <v>467</v>
      </c>
      <c r="F416" s="38">
        <v>23</v>
      </c>
      <c r="G416" s="196" t="s">
        <v>286</v>
      </c>
      <c r="H416" s="196" t="s">
        <v>3169</v>
      </c>
      <c r="Q416" s="196" t="s">
        <v>467</v>
      </c>
      <c r="R416">
        <f t="shared" si="6"/>
        <v>23</v>
      </c>
    </row>
    <row r="417" spans="1:18">
      <c r="A417" s="39">
        <v>2415</v>
      </c>
      <c r="B417" s="17" t="s">
        <v>1009</v>
      </c>
      <c r="C417" s="196" t="s">
        <v>5713</v>
      </c>
      <c r="D417" s="196" t="s">
        <v>6084</v>
      </c>
      <c r="E417" s="196" t="s">
        <v>467</v>
      </c>
      <c r="F417" s="38">
        <v>23</v>
      </c>
      <c r="G417" s="196" t="s">
        <v>286</v>
      </c>
      <c r="H417" s="196" t="s">
        <v>3169</v>
      </c>
      <c r="Q417" s="196" t="s">
        <v>467</v>
      </c>
      <c r="R417">
        <f t="shared" si="6"/>
        <v>23</v>
      </c>
    </row>
    <row r="418" spans="1:18">
      <c r="A418" s="39">
        <v>2416</v>
      </c>
      <c r="B418" s="17" t="s">
        <v>1010</v>
      </c>
      <c r="C418" s="196" t="s">
        <v>5714</v>
      </c>
      <c r="D418" s="196" t="s">
        <v>6085</v>
      </c>
      <c r="E418" s="196" t="s">
        <v>510</v>
      </c>
      <c r="F418" s="38">
        <v>22</v>
      </c>
      <c r="G418" s="196" t="s">
        <v>286</v>
      </c>
      <c r="H418" s="196" t="s">
        <v>3169</v>
      </c>
      <c r="Q418" s="196" t="s">
        <v>510</v>
      </c>
      <c r="R418">
        <f t="shared" si="6"/>
        <v>22</v>
      </c>
    </row>
    <row r="419" spans="1:18">
      <c r="A419" s="39">
        <v>2417</v>
      </c>
      <c r="B419" s="17" t="s">
        <v>1011</v>
      </c>
      <c r="C419" s="196" t="s">
        <v>5715</v>
      </c>
      <c r="D419" s="196" t="s">
        <v>6086</v>
      </c>
      <c r="E419" s="196" t="s">
        <v>725</v>
      </c>
      <c r="F419" s="38">
        <v>30</v>
      </c>
      <c r="G419" s="196" t="s">
        <v>286</v>
      </c>
      <c r="H419" s="196" t="s">
        <v>3169</v>
      </c>
      <c r="Q419" s="196" t="s">
        <v>725</v>
      </c>
      <c r="R419">
        <f t="shared" si="6"/>
        <v>30</v>
      </c>
    </row>
    <row r="420" spans="1:18">
      <c r="A420" s="39">
        <v>2418</v>
      </c>
      <c r="B420" s="17" t="s">
        <v>1012</v>
      </c>
      <c r="C420" s="196" t="s">
        <v>5716</v>
      </c>
      <c r="D420" s="196" t="s">
        <v>6087</v>
      </c>
      <c r="E420" s="196" t="s">
        <v>467</v>
      </c>
      <c r="F420" s="38">
        <v>23</v>
      </c>
      <c r="G420" s="196" t="s">
        <v>286</v>
      </c>
      <c r="H420" s="196" t="s">
        <v>3169</v>
      </c>
      <c r="Q420" s="196" t="s">
        <v>467</v>
      </c>
      <c r="R420">
        <f t="shared" si="6"/>
        <v>23</v>
      </c>
    </row>
    <row r="421" spans="1:18">
      <c r="A421" s="39">
        <v>2419</v>
      </c>
      <c r="B421" s="17" t="s">
        <v>1013</v>
      </c>
      <c r="C421" s="196" t="s">
        <v>5717</v>
      </c>
      <c r="D421" s="196" t="s">
        <v>6088</v>
      </c>
      <c r="E421" s="196" t="s">
        <v>510</v>
      </c>
      <c r="F421" s="38">
        <v>22</v>
      </c>
      <c r="G421" s="196" t="s">
        <v>323</v>
      </c>
      <c r="H421" s="196" t="s">
        <v>3169</v>
      </c>
      <c r="Q421" s="196" t="s">
        <v>510</v>
      </c>
      <c r="R421">
        <f t="shared" si="6"/>
        <v>22</v>
      </c>
    </row>
    <row r="422" spans="1:18">
      <c r="A422" s="39">
        <v>2420</v>
      </c>
      <c r="B422" s="17" t="s">
        <v>1014</v>
      </c>
      <c r="C422" s="196" t="s">
        <v>3483</v>
      </c>
      <c r="D422" s="196" t="s">
        <v>3484</v>
      </c>
      <c r="E422" s="196" t="s">
        <v>467</v>
      </c>
      <c r="F422" s="38">
        <v>23</v>
      </c>
      <c r="G422" s="196" t="s">
        <v>235</v>
      </c>
      <c r="H422" s="196" t="s">
        <v>3175</v>
      </c>
      <c r="Q422" s="196" t="s">
        <v>467</v>
      </c>
      <c r="R422">
        <f t="shared" si="6"/>
        <v>23</v>
      </c>
    </row>
    <row r="423" spans="1:18">
      <c r="A423" s="39">
        <v>2421</v>
      </c>
      <c r="B423" s="17" t="s">
        <v>1015</v>
      </c>
      <c r="C423" s="196" t="s">
        <v>5718</v>
      </c>
      <c r="D423" s="196" t="s">
        <v>6089</v>
      </c>
      <c r="E423" s="196" t="s">
        <v>467</v>
      </c>
      <c r="F423" s="38">
        <v>23</v>
      </c>
      <c r="G423" s="196" t="s">
        <v>235</v>
      </c>
      <c r="H423" s="196" t="s">
        <v>3169</v>
      </c>
      <c r="Q423" s="196" t="s">
        <v>467</v>
      </c>
      <c r="R423">
        <f t="shared" si="6"/>
        <v>23</v>
      </c>
    </row>
    <row r="424" spans="1:18">
      <c r="A424" s="39">
        <v>2427</v>
      </c>
      <c r="B424" s="17" t="s">
        <v>1016</v>
      </c>
      <c r="C424" s="196" t="s">
        <v>5719</v>
      </c>
      <c r="D424" s="196" t="s">
        <v>6090</v>
      </c>
      <c r="E424" s="196" t="s">
        <v>510</v>
      </c>
      <c r="F424" s="38">
        <v>22</v>
      </c>
      <c r="G424" s="196" t="s">
        <v>289</v>
      </c>
      <c r="H424" s="196" t="s">
        <v>3169</v>
      </c>
      <c r="Q424" s="196" t="s">
        <v>510</v>
      </c>
      <c r="R424">
        <f t="shared" si="6"/>
        <v>22</v>
      </c>
    </row>
    <row r="425" spans="1:18">
      <c r="A425" s="39">
        <v>2428</v>
      </c>
      <c r="B425" s="17" t="s">
        <v>1017</v>
      </c>
      <c r="C425" s="196" t="s">
        <v>5720</v>
      </c>
      <c r="D425" s="196" t="s">
        <v>6091</v>
      </c>
      <c r="E425" s="196" t="s">
        <v>510</v>
      </c>
      <c r="F425" s="38">
        <v>22</v>
      </c>
      <c r="G425" s="196" t="s">
        <v>289</v>
      </c>
      <c r="H425" s="196" t="s">
        <v>3169</v>
      </c>
      <c r="Q425" s="196" t="s">
        <v>510</v>
      </c>
      <c r="R425">
        <f t="shared" si="6"/>
        <v>22</v>
      </c>
    </row>
    <row r="426" spans="1:18">
      <c r="A426" s="39">
        <v>2429</v>
      </c>
      <c r="B426" s="17" t="s">
        <v>1018</v>
      </c>
      <c r="C426" s="196" t="s">
        <v>5721</v>
      </c>
      <c r="D426" s="196" t="s">
        <v>6092</v>
      </c>
      <c r="E426" s="196" t="s">
        <v>510</v>
      </c>
      <c r="F426" s="38">
        <v>22</v>
      </c>
      <c r="G426" s="196" t="s">
        <v>289</v>
      </c>
      <c r="H426" s="196" t="s">
        <v>3169</v>
      </c>
      <c r="Q426" s="196" t="s">
        <v>510</v>
      </c>
      <c r="R426">
        <f t="shared" si="6"/>
        <v>22</v>
      </c>
    </row>
    <row r="427" spans="1:18">
      <c r="A427" s="39">
        <v>2430</v>
      </c>
      <c r="B427" s="17" t="s">
        <v>1019</v>
      </c>
      <c r="C427" s="196" t="s">
        <v>5722</v>
      </c>
      <c r="D427" s="196" t="s">
        <v>6093</v>
      </c>
      <c r="E427" s="196" t="s">
        <v>510</v>
      </c>
      <c r="F427" s="38">
        <v>22</v>
      </c>
      <c r="G427" s="196" t="s">
        <v>289</v>
      </c>
      <c r="H427" s="196" t="s">
        <v>3169</v>
      </c>
      <c r="Q427" s="196" t="s">
        <v>510</v>
      </c>
      <c r="R427">
        <f t="shared" si="6"/>
        <v>22</v>
      </c>
    </row>
    <row r="428" spans="1:18">
      <c r="A428" s="39">
        <v>2431</v>
      </c>
      <c r="B428" s="17" t="s">
        <v>1020</v>
      </c>
      <c r="C428" s="196" t="s">
        <v>5723</v>
      </c>
      <c r="D428" s="196" t="s">
        <v>6094</v>
      </c>
      <c r="E428" s="196" t="s">
        <v>510</v>
      </c>
      <c r="F428" s="38">
        <v>22</v>
      </c>
      <c r="G428" s="196" t="s">
        <v>289</v>
      </c>
      <c r="H428" s="196" t="s">
        <v>3169</v>
      </c>
      <c r="Q428" s="196" t="s">
        <v>510</v>
      </c>
      <c r="R428">
        <f t="shared" si="6"/>
        <v>22</v>
      </c>
    </row>
    <row r="429" spans="1:18">
      <c r="A429" s="39">
        <v>2432</v>
      </c>
      <c r="B429" s="17" t="s">
        <v>1021</v>
      </c>
      <c r="C429" s="196" t="s">
        <v>5724</v>
      </c>
      <c r="D429" s="196" t="s">
        <v>6095</v>
      </c>
      <c r="E429" s="196" t="s">
        <v>510</v>
      </c>
      <c r="F429" s="38">
        <v>22</v>
      </c>
      <c r="G429" s="196" t="s">
        <v>289</v>
      </c>
      <c r="H429" s="196" t="s">
        <v>3169</v>
      </c>
      <c r="Q429" s="196" t="s">
        <v>510</v>
      </c>
      <c r="R429">
        <f t="shared" si="6"/>
        <v>22</v>
      </c>
    </row>
    <row r="430" spans="1:18">
      <c r="A430" s="39">
        <v>2433</v>
      </c>
      <c r="B430" s="17" t="s">
        <v>1022</v>
      </c>
      <c r="C430" s="196" t="s">
        <v>5725</v>
      </c>
      <c r="D430" s="196" t="s">
        <v>6096</v>
      </c>
      <c r="E430" s="196" t="s">
        <v>510</v>
      </c>
      <c r="F430" s="38">
        <v>22</v>
      </c>
      <c r="G430" s="196" t="s">
        <v>289</v>
      </c>
      <c r="H430" s="196" t="s">
        <v>3169</v>
      </c>
      <c r="Q430" s="196" t="s">
        <v>510</v>
      </c>
      <c r="R430">
        <f t="shared" si="6"/>
        <v>22</v>
      </c>
    </row>
    <row r="431" spans="1:18">
      <c r="A431" s="39">
        <v>2434</v>
      </c>
      <c r="B431" s="17" t="s">
        <v>1023</v>
      </c>
      <c r="C431" s="196" t="s">
        <v>5726</v>
      </c>
      <c r="D431" s="196" t="s">
        <v>6097</v>
      </c>
      <c r="E431" s="196" t="s">
        <v>510</v>
      </c>
      <c r="F431" s="38">
        <v>22</v>
      </c>
      <c r="G431" s="196" t="s">
        <v>289</v>
      </c>
      <c r="H431" s="196" t="s">
        <v>3175</v>
      </c>
      <c r="Q431" s="196" t="s">
        <v>510</v>
      </c>
      <c r="R431">
        <f t="shared" si="6"/>
        <v>22</v>
      </c>
    </row>
    <row r="432" spans="1:18">
      <c r="A432" s="39">
        <v>2435</v>
      </c>
      <c r="B432" s="17" t="s">
        <v>1024</v>
      </c>
      <c r="C432" s="196" t="s">
        <v>4591</v>
      </c>
      <c r="D432" s="196" t="s">
        <v>4592</v>
      </c>
      <c r="E432" s="196" t="s">
        <v>510</v>
      </c>
      <c r="F432" s="38">
        <v>22</v>
      </c>
      <c r="G432" s="196" t="s">
        <v>289</v>
      </c>
      <c r="H432" s="196" t="s">
        <v>3175</v>
      </c>
      <c r="Q432" s="196" t="s">
        <v>510</v>
      </c>
      <c r="R432">
        <f t="shared" si="6"/>
        <v>22</v>
      </c>
    </row>
    <row r="433" spans="1:18">
      <c r="A433" s="39">
        <v>2436</v>
      </c>
      <c r="B433" s="17" t="s">
        <v>1025</v>
      </c>
      <c r="C433" s="196" t="s">
        <v>5727</v>
      </c>
      <c r="D433" s="196" t="s">
        <v>6098</v>
      </c>
      <c r="E433" s="196" t="s">
        <v>510</v>
      </c>
      <c r="F433" s="38">
        <v>22</v>
      </c>
      <c r="G433" s="196" t="s">
        <v>289</v>
      </c>
      <c r="H433" s="196" t="s">
        <v>3169</v>
      </c>
      <c r="Q433" s="196" t="s">
        <v>510</v>
      </c>
      <c r="R433">
        <f t="shared" si="6"/>
        <v>22</v>
      </c>
    </row>
    <row r="434" spans="1:18">
      <c r="A434" s="39">
        <v>2437</v>
      </c>
      <c r="B434" s="17" t="s">
        <v>1026</v>
      </c>
      <c r="C434" s="196" t="s">
        <v>4703</v>
      </c>
      <c r="D434" s="196" t="s">
        <v>4704</v>
      </c>
      <c r="E434" s="196" t="s">
        <v>510</v>
      </c>
      <c r="F434" s="38">
        <v>22</v>
      </c>
      <c r="G434" s="196" t="s">
        <v>347</v>
      </c>
      <c r="H434" s="196" t="s">
        <v>3260</v>
      </c>
      <c r="Q434" s="196" t="s">
        <v>510</v>
      </c>
      <c r="R434">
        <f t="shared" si="6"/>
        <v>22</v>
      </c>
    </row>
    <row r="435" spans="1:18">
      <c r="A435" s="39">
        <v>2438</v>
      </c>
      <c r="B435" s="17" t="s">
        <v>1027</v>
      </c>
      <c r="C435" s="196" t="s">
        <v>5728</v>
      </c>
      <c r="D435" s="196" t="s">
        <v>6099</v>
      </c>
      <c r="E435" s="196" t="s">
        <v>510</v>
      </c>
      <c r="F435" s="38">
        <v>22</v>
      </c>
      <c r="G435" s="196" t="s">
        <v>347</v>
      </c>
      <c r="H435" s="196" t="s">
        <v>3169</v>
      </c>
      <c r="Q435" s="196" t="s">
        <v>510</v>
      </c>
      <c r="R435">
        <f t="shared" si="6"/>
        <v>22</v>
      </c>
    </row>
    <row r="436" spans="1:18">
      <c r="A436" s="39">
        <v>2439</v>
      </c>
      <c r="B436" s="17" t="s">
        <v>1028</v>
      </c>
      <c r="C436" s="196" t="s">
        <v>5729</v>
      </c>
      <c r="D436" s="196" t="s">
        <v>6100</v>
      </c>
      <c r="E436" s="196" t="s">
        <v>467</v>
      </c>
      <c r="F436" s="38">
        <v>23</v>
      </c>
      <c r="G436" s="196" t="s">
        <v>347</v>
      </c>
      <c r="H436" s="196" t="s">
        <v>3169</v>
      </c>
      <c r="Q436" s="196" t="s">
        <v>467</v>
      </c>
      <c r="R436">
        <f t="shared" si="6"/>
        <v>23</v>
      </c>
    </row>
    <row r="437" spans="1:18">
      <c r="A437" s="39">
        <v>2440</v>
      </c>
      <c r="B437" s="17" t="s">
        <v>1029</v>
      </c>
      <c r="C437" s="196" t="s">
        <v>5730</v>
      </c>
      <c r="D437" s="196" t="s">
        <v>6101</v>
      </c>
      <c r="E437" s="196" t="s">
        <v>467</v>
      </c>
      <c r="F437" s="38">
        <v>23</v>
      </c>
      <c r="G437" s="196" t="s">
        <v>339</v>
      </c>
      <c r="H437" s="196" t="s">
        <v>3169</v>
      </c>
      <c r="Q437" s="196" t="s">
        <v>467</v>
      </c>
      <c r="R437">
        <f t="shared" si="6"/>
        <v>23</v>
      </c>
    </row>
    <row r="438" spans="1:18">
      <c r="A438" s="39">
        <v>2441</v>
      </c>
      <c r="B438" s="17" t="s">
        <v>1030</v>
      </c>
      <c r="C438" s="196" t="s">
        <v>5731</v>
      </c>
      <c r="D438" s="196" t="s">
        <v>6102</v>
      </c>
      <c r="E438" s="196" t="s">
        <v>467</v>
      </c>
      <c r="F438" s="38">
        <v>23</v>
      </c>
      <c r="G438" s="196" t="s">
        <v>330</v>
      </c>
      <c r="H438" s="196" t="s">
        <v>3169</v>
      </c>
      <c r="Q438" s="196" t="s">
        <v>467</v>
      </c>
      <c r="R438">
        <f t="shared" si="6"/>
        <v>23</v>
      </c>
    </row>
    <row r="439" spans="1:18">
      <c r="A439" s="39">
        <v>2442</v>
      </c>
      <c r="B439" s="17" t="s">
        <v>1031</v>
      </c>
      <c r="C439" s="196" t="s">
        <v>3550</v>
      </c>
      <c r="D439" s="196" t="s">
        <v>3551</v>
      </c>
      <c r="E439" s="196" t="s">
        <v>528</v>
      </c>
      <c r="F439" s="38">
        <v>21</v>
      </c>
      <c r="G439" s="196" t="s">
        <v>276</v>
      </c>
      <c r="H439" s="196" t="s">
        <v>3175</v>
      </c>
      <c r="Q439" s="196" t="s">
        <v>528</v>
      </c>
      <c r="R439">
        <f t="shared" si="6"/>
        <v>21</v>
      </c>
    </row>
    <row r="440" spans="1:18">
      <c r="A440" s="39">
        <v>2443</v>
      </c>
      <c r="B440" s="17" t="s">
        <v>1032</v>
      </c>
      <c r="C440" s="196" t="s">
        <v>3546</v>
      </c>
      <c r="D440" s="196" t="s">
        <v>3547</v>
      </c>
      <c r="E440" s="196" t="s">
        <v>528</v>
      </c>
      <c r="F440" s="38">
        <v>21</v>
      </c>
      <c r="G440" s="196" t="s">
        <v>276</v>
      </c>
      <c r="H440" s="196" t="s">
        <v>3175</v>
      </c>
      <c r="Q440" s="196" t="s">
        <v>528</v>
      </c>
      <c r="R440">
        <f t="shared" si="6"/>
        <v>21</v>
      </c>
    </row>
    <row r="441" spans="1:18">
      <c r="A441" s="39">
        <v>2444</v>
      </c>
      <c r="B441" s="17" t="s">
        <v>1033</v>
      </c>
      <c r="C441" s="196" t="s">
        <v>3544</v>
      </c>
      <c r="D441" s="196" t="s">
        <v>3545</v>
      </c>
      <c r="E441" s="196" t="s">
        <v>528</v>
      </c>
      <c r="F441" s="38">
        <v>21</v>
      </c>
      <c r="G441" s="196" t="s">
        <v>276</v>
      </c>
      <c r="H441" s="196" t="s">
        <v>3175</v>
      </c>
      <c r="Q441" s="196" t="s">
        <v>528</v>
      </c>
      <c r="R441">
        <f t="shared" si="6"/>
        <v>21</v>
      </c>
    </row>
    <row r="442" spans="1:18">
      <c r="A442" s="39">
        <v>2445</v>
      </c>
      <c r="B442" s="17" t="s">
        <v>1034</v>
      </c>
      <c r="C442" s="196" t="s">
        <v>3548</v>
      </c>
      <c r="D442" s="196" t="s">
        <v>3549</v>
      </c>
      <c r="E442" s="196" t="s">
        <v>528</v>
      </c>
      <c r="F442" s="38">
        <v>21</v>
      </c>
      <c r="G442" s="196" t="s">
        <v>276</v>
      </c>
      <c r="H442" s="196" t="s">
        <v>3175</v>
      </c>
      <c r="Q442" s="196" t="s">
        <v>528</v>
      </c>
      <c r="R442">
        <f t="shared" si="6"/>
        <v>21</v>
      </c>
    </row>
    <row r="443" spans="1:18">
      <c r="A443" s="39">
        <v>2446</v>
      </c>
      <c r="B443" s="17" t="s">
        <v>1035</v>
      </c>
      <c r="C443" s="196" t="s">
        <v>5732</v>
      </c>
      <c r="D443" s="196" t="s">
        <v>6123</v>
      </c>
      <c r="E443" s="196" t="s">
        <v>528</v>
      </c>
      <c r="F443" s="38">
        <v>21</v>
      </c>
      <c r="G443" s="196" t="s">
        <v>276</v>
      </c>
      <c r="H443" s="196" t="s">
        <v>3260</v>
      </c>
      <c r="Q443" s="196" t="s">
        <v>528</v>
      </c>
      <c r="R443">
        <f t="shared" si="6"/>
        <v>21</v>
      </c>
    </row>
    <row r="444" spans="1:18">
      <c r="A444" s="39">
        <v>2447</v>
      </c>
      <c r="B444" s="17" t="s">
        <v>1036</v>
      </c>
      <c r="C444" s="196" t="s">
        <v>5733</v>
      </c>
      <c r="D444" s="196" t="s">
        <v>6124</v>
      </c>
      <c r="E444" s="196" t="s">
        <v>528</v>
      </c>
      <c r="F444" s="38">
        <v>21</v>
      </c>
      <c r="G444" s="196" t="s">
        <v>276</v>
      </c>
      <c r="H444" s="196" t="s">
        <v>3169</v>
      </c>
      <c r="Q444" s="196" t="s">
        <v>528</v>
      </c>
      <c r="R444">
        <f t="shared" si="6"/>
        <v>21</v>
      </c>
    </row>
    <row r="445" spans="1:18">
      <c r="A445" s="39">
        <v>2448</v>
      </c>
      <c r="B445" s="17" t="s">
        <v>1037</v>
      </c>
      <c r="C445" s="196" t="s">
        <v>5734</v>
      </c>
      <c r="D445" s="196" t="s">
        <v>6125</v>
      </c>
      <c r="E445" s="196" t="s">
        <v>528</v>
      </c>
      <c r="F445" s="38">
        <v>21</v>
      </c>
      <c r="G445" s="196" t="s">
        <v>276</v>
      </c>
      <c r="H445" s="196" t="s">
        <v>3169</v>
      </c>
      <c r="Q445" s="196" t="s">
        <v>528</v>
      </c>
      <c r="R445">
        <f t="shared" si="6"/>
        <v>21</v>
      </c>
    </row>
    <row r="446" spans="1:18">
      <c r="A446" s="39">
        <v>2449</v>
      </c>
      <c r="B446" s="17" t="s">
        <v>1039</v>
      </c>
      <c r="C446" s="196" t="s">
        <v>5735</v>
      </c>
      <c r="D446" s="196" t="s">
        <v>6126</v>
      </c>
      <c r="E446" s="196" t="s">
        <v>528</v>
      </c>
      <c r="F446" s="38">
        <v>21</v>
      </c>
      <c r="G446" s="196" t="s">
        <v>276</v>
      </c>
      <c r="H446" s="196" t="s">
        <v>3169</v>
      </c>
      <c r="Q446" s="196" t="s">
        <v>528</v>
      </c>
      <c r="R446">
        <f t="shared" si="6"/>
        <v>21</v>
      </c>
    </row>
    <row r="447" spans="1:18">
      <c r="A447" s="39">
        <v>2450</v>
      </c>
      <c r="B447" s="17" t="s">
        <v>1040</v>
      </c>
      <c r="C447" s="196" t="s">
        <v>5736</v>
      </c>
      <c r="D447" s="196" t="s">
        <v>6127</v>
      </c>
      <c r="E447" s="196" t="s">
        <v>510</v>
      </c>
      <c r="F447" s="38">
        <v>22</v>
      </c>
      <c r="G447" s="196" t="s">
        <v>292</v>
      </c>
      <c r="H447" s="196" t="s">
        <v>3169</v>
      </c>
      <c r="Q447" s="196" t="s">
        <v>510</v>
      </c>
      <c r="R447">
        <f t="shared" si="6"/>
        <v>22</v>
      </c>
    </row>
    <row r="448" spans="1:18">
      <c r="A448" s="39">
        <v>2451</v>
      </c>
      <c r="B448" s="17" t="s">
        <v>1041</v>
      </c>
      <c r="C448" s="196" t="s">
        <v>3322</v>
      </c>
      <c r="D448" s="196" t="s">
        <v>3323</v>
      </c>
      <c r="E448" s="196" t="s">
        <v>467</v>
      </c>
      <c r="F448" s="18">
        <v>23</v>
      </c>
      <c r="G448" s="196" t="s">
        <v>224</v>
      </c>
      <c r="H448" s="196" t="s">
        <v>3174</v>
      </c>
      <c r="Q448" s="196" t="s">
        <v>467</v>
      </c>
      <c r="R448">
        <f t="shared" si="6"/>
        <v>23</v>
      </c>
    </row>
    <row r="449" spans="1:18">
      <c r="A449" s="39">
        <v>2452</v>
      </c>
      <c r="B449" s="17" t="s">
        <v>1042</v>
      </c>
      <c r="C449" s="196" t="s">
        <v>3526</v>
      </c>
      <c r="D449" s="196" t="s">
        <v>3527</v>
      </c>
      <c r="E449" s="196" t="s">
        <v>528</v>
      </c>
      <c r="F449" s="18">
        <v>21</v>
      </c>
      <c r="G449" s="196" t="s">
        <v>264</v>
      </c>
      <c r="H449" s="196" t="s">
        <v>3175</v>
      </c>
      <c r="Q449" s="196" t="s">
        <v>528</v>
      </c>
      <c r="R449">
        <f t="shared" si="6"/>
        <v>21</v>
      </c>
    </row>
    <row r="450" spans="1:18">
      <c r="A450" s="39">
        <v>2453</v>
      </c>
      <c r="B450" s="17" t="s">
        <v>1043</v>
      </c>
      <c r="C450" s="196" t="s">
        <v>5737</v>
      </c>
      <c r="D450" s="196" t="s">
        <v>6152</v>
      </c>
      <c r="E450" s="196" t="s">
        <v>497</v>
      </c>
      <c r="F450" s="18">
        <v>24</v>
      </c>
      <c r="G450" s="196" t="s">
        <v>351</v>
      </c>
      <c r="H450" s="196" t="s">
        <v>3169</v>
      </c>
      <c r="Q450" s="196" t="s">
        <v>497</v>
      </c>
      <c r="R450">
        <f t="shared" si="6"/>
        <v>24</v>
      </c>
    </row>
    <row r="451" spans="1:18">
      <c r="A451" s="39">
        <v>2454</v>
      </c>
      <c r="B451" s="17" t="s">
        <v>1044</v>
      </c>
      <c r="C451" s="196" t="s">
        <v>5738</v>
      </c>
      <c r="D451" s="196" t="s">
        <v>6153</v>
      </c>
      <c r="E451" s="196" t="s">
        <v>497</v>
      </c>
      <c r="F451" s="18">
        <v>24</v>
      </c>
      <c r="G451" s="196" t="s">
        <v>351</v>
      </c>
      <c r="H451" s="196" t="s">
        <v>3169</v>
      </c>
      <c r="Q451" s="196" t="s">
        <v>497</v>
      </c>
      <c r="R451">
        <f t="shared" ref="R451:R466" si="7">IF(Q451&gt;0,VLOOKUP(Q451,$O$2:$P$48,2,0),"")</f>
        <v>24</v>
      </c>
    </row>
    <row r="452" spans="1:18">
      <c r="A452" s="39">
        <v>2455</v>
      </c>
      <c r="B452" s="17" t="s">
        <v>1045</v>
      </c>
      <c r="C452" s="196" t="s">
        <v>3531</v>
      </c>
      <c r="D452" s="196" t="s">
        <v>3532</v>
      </c>
      <c r="E452" s="196" t="s">
        <v>510</v>
      </c>
      <c r="F452" s="18">
        <v>22</v>
      </c>
      <c r="G452" s="196" t="s">
        <v>289</v>
      </c>
      <c r="H452" s="196" t="s">
        <v>3175</v>
      </c>
      <c r="Q452" s="196" t="s">
        <v>510</v>
      </c>
      <c r="R452">
        <f t="shared" si="7"/>
        <v>22</v>
      </c>
    </row>
    <row r="453" spans="1:18">
      <c r="A453" s="39">
        <v>2456</v>
      </c>
      <c r="B453" s="17" t="s">
        <v>1046</v>
      </c>
      <c r="C453" s="196" t="s">
        <v>3535</v>
      </c>
      <c r="D453" s="196" t="s">
        <v>6154</v>
      </c>
      <c r="E453" s="196" t="s">
        <v>510</v>
      </c>
      <c r="F453" s="38">
        <v>22</v>
      </c>
      <c r="G453" s="196" t="s">
        <v>289</v>
      </c>
      <c r="H453" s="196" t="s">
        <v>3175</v>
      </c>
      <c r="Q453" s="196" t="s">
        <v>510</v>
      </c>
      <c r="R453">
        <f t="shared" si="7"/>
        <v>22</v>
      </c>
    </row>
    <row r="454" spans="1:18">
      <c r="A454" s="39">
        <v>2457</v>
      </c>
      <c r="B454" s="17" t="s">
        <v>1047</v>
      </c>
      <c r="C454" s="196" t="s">
        <v>5739</v>
      </c>
      <c r="D454" s="196" t="s">
        <v>6155</v>
      </c>
      <c r="E454" s="196" t="s">
        <v>510</v>
      </c>
      <c r="F454" s="38">
        <v>22</v>
      </c>
      <c r="G454" s="196" t="s">
        <v>289</v>
      </c>
      <c r="H454" s="196" t="s">
        <v>3169</v>
      </c>
      <c r="Q454" s="196" t="s">
        <v>510</v>
      </c>
      <c r="R454">
        <f t="shared" si="7"/>
        <v>22</v>
      </c>
    </row>
    <row r="455" spans="1:18">
      <c r="A455" s="39">
        <v>2458</v>
      </c>
      <c r="B455" s="17" t="s">
        <v>1048</v>
      </c>
      <c r="C455" s="196" t="s">
        <v>5740</v>
      </c>
      <c r="D455" s="196" t="s">
        <v>6156</v>
      </c>
      <c r="E455" s="196" t="s">
        <v>467</v>
      </c>
      <c r="F455" s="38">
        <v>23</v>
      </c>
      <c r="G455" s="196" t="s">
        <v>312</v>
      </c>
      <c r="H455" s="196" t="s">
        <v>3169</v>
      </c>
      <c r="Q455" s="196" t="s">
        <v>467</v>
      </c>
      <c r="R455">
        <f t="shared" si="7"/>
        <v>23</v>
      </c>
    </row>
    <row r="456" spans="1:18">
      <c r="A456" s="39">
        <v>2459</v>
      </c>
      <c r="B456" s="17" t="s">
        <v>1049</v>
      </c>
      <c r="C456" s="196" t="s">
        <v>5741</v>
      </c>
      <c r="D456" s="196" t="s">
        <v>6157</v>
      </c>
      <c r="E456" s="196" t="s">
        <v>467</v>
      </c>
      <c r="F456" s="38">
        <v>23</v>
      </c>
      <c r="G456" s="196" t="s">
        <v>312</v>
      </c>
      <c r="H456" s="196" t="s">
        <v>3169</v>
      </c>
      <c r="Q456" s="196" t="s">
        <v>467</v>
      </c>
      <c r="R456">
        <f t="shared" si="7"/>
        <v>23</v>
      </c>
    </row>
    <row r="457" spans="1:18">
      <c r="A457" s="39">
        <v>2460</v>
      </c>
      <c r="B457" s="17" t="s">
        <v>1050</v>
      </c>
      <c r="C457" s="196" t="s">
        <v>5742</v>
      </c>
      <c r="D457" s="196" t="s">
        <v>6158</v>
      </c>
      <c r="E457" s="196" t="s">
        <v>467</v>
      </c>
      <c r="F457" s="38">
        <v>23</v>
      </c>
      <c r="G457" s="196" t="s">
        <v>312</v>
      </c>
      <c r="H457" s="196" t="s">
        <v>3169</v>
      </c>
      <c r="Q457" s="196" t="s">
        <v>467</v>
      </c>
      <c r="R457">
        <f t="shared" si="7"/>
        <v>23</v>
      </c>
    </row>
    <row r="458" spans="1:18">
      <c r="A458" s="39">
        <v>2461</v>
      </c>
      <c r="B458" s="17" t="s">
        <v>1051</v>
      </c>
      <c r="C458" s="196" t="s">
        <v>5743</v>
      </c>
      <c r="D458" s="196" t="s">
        <v>6159</v>
      </c>
      <c r="E458" s="196" t="s">
        <v>510</v>
      </c>
      <c r="F458" s="38">
        <v>22</v>
      </c>
      <c r="G458" s="196" t="s">
        <v>321</v>
      </c>
      <c r="H458" s="196" t="s">
        <v>3169</v>
      </c>
      <c r="Q458" s="196" t="s">
        <v>510</v>
      </c>
      <c r="R458">
        <f t="shared" si="7"/>
        <v>22</v>
      </c>
    </row>
    <row r="459" spans="1:18">
      <c r="A459" s="39">
        <v>2462</v>
      </c>
      <c r="B459" s="17" t="s">
        <v>1052</v>
      </c>
      <c r="C459" s="196" t="s">
        <v>5744</v>
      </c>
      <c r="D459" s="196" t="s">
        <v>6160</v>
      </c>
      <c r="E459" s="196" t="s">
        <v>467</v>
      </c>
      <c r="F459" s="38">
        <v>23</v>
      </c>
      <c r="G459" s="196" t="s">
        <v>3556</v>
      </c>
      <c r="H459" s="196" t="s">
        <v>3260</v>
      </c>
      <c r="Q459" s="196" t="s">
        <v>467</v>
      </c>
      <c r="R459">
        <f t="shared" si="7"/>
        <v>23</v>
      </c>
    </row>
    <row r="460" spans="1:18">
      <c r="A460" s="39">
        <v>2463</v>
      </c>
      <c r="B460" s="17" t="s">
        <v>1054</v>
      </c>
      <c r="C460" s="196" t="s">
        <v>5745</v>
      </c>
      <c r="D460" s="196" t="s">
        <v>6164</v>
      </c>
      <c r="E460" s="196" t="s">
        <v>528</v>
      </c>
      <c r="F460" s="38">
        <v>21</v>
      </c>
      <c r="G460" s="196" t="s">
        <v>264</v>
      </c>
      <c r="H460" s="196" t="s">
        <v>3169</v>
      </c>
      <c r="Q460" s="196" t="s">
        <v>528</v>
      </c>
      <c r="R460">
        <f t="shared" si="7"/>
        <v>21</v>
      </c>
    </row>
    <row r="461" spans="1:18">
      <c r="A461" s="39">
        <v>2464</v>
      </c>
      <c r="B461" s="17" t="s">
        <v>1055</v>
      </c>
      <c r="C461" s="197" t="s">
        <v>5746</v>
      </c>
      <c r="D461" s="197" t="s">
        <v>6165</v>
      </c>
      <c r="E461" s="197" t="s">
        <v>467</v>
      </c>
      <c r="F461" s="18">
        <v>23</v>
      </c>
      <c r="G461" s="197" t="s">
        <v>286</v>
      </c>
      <c r="H461" s="197" t="s">
        <v>3169</v>
      </c>
      <c r="Q461" s="197" t="s">
        <v>467</v>
      </c>
      <c r="R461">
        <f t="shared" si="7"/>
        <v>23</v>
      </c>
    </row>
    <row r="462" spans="1:18">
      <c r="A462" s="39">
        <v>2465</v>
      </c>
      <c r="B462" s="17" t="s">
        <v>1056</v>
      </c>
      <c r="C462" s="197" t="s">
        <v>5747</v>
      </c>
      <c r="D462" s="196" t="s">
        <v>6166</v>
      </c>
      <c r="E462" s="197" t="s">
        <v>661</v>
      </c>
      <c r="F462" s="18">
        <v>16</v>
      </c>
      <c r="G462" s="197" t="s">
        <v>344</v>
      </c>
      <c r="H462" s="197" t="s">
        <v>3260</v>
      </c>
      <c r="Q462" s="197" t="s">
        <v>661</v>
      </c>
      <c r="R462">
        <f t="shared" si="7"/>
        <v>16</v>
      </c>
    </row>
    <row r="463" spans="1:18">
      <c r="A463" s="39">
        <v>2462</v>
      </c>
      <c r="B463" s="17" t="s">
        <v>1057</v>
      </c>
      <c r="C463" s="197"/>
      <c r="D463" s="197"/>
      <c r="E463" s="197"/>
      <c r="F463" s="18" t="s">
        <v>5361</v>
      </c>
      <c r="G463" s="197"/>
      <c r="H463" s="197"/>
      <c r="R463" t="str">
        <f t="shared" si="7"/>
        <v/>
      </c>
    </row>
    <row r="464" spans="1:18">
      <c r="A464" s="39">
        <v>2463</v>
      </c>
      <c r="B464" s="17" t="s">
        <v>1058</v>
      </c>
      <c r="C464" s="197"/>
      <c r="D464" s="197"/>
      <c r="E464" s="197"/>
      <c r="F464" s="18" t="s">
        <v>5361</v>
      </c>
      <c r="G464" s="197"/>
      <c r="H464" s="197"/>
      <c r="R464" t="str">
        <f t="shared" si="7"/>
        <v/>
      </c>
    </row>
    <row r="465" spans="1:18">
      <c r="A465" s="39">
        <v>2464</v>
      </c>
      <c r="B465" s="17" t="s">
        <v>1059</v>
      </c>
      <c r="C465" s="197"/>
      <c r="D465" s="197"/>
      <c r="E465" s="197"/>
      <c r="F465" s="18" t="s">
        <v>5361</v>
      </c>
      <c r="G465" s="197"/>
      <c r="H465" s="197"/>
      <c r="R465" t="str">
        <f t="shared" si="7"/>
        <v/>
      </c>
    </row>
    <row r="466" spans="1:18">
      <c r="A466" s="39">
        <v>2465</v>
      </c>
      <c r="B466" s="17" t="s">
        <v>1060</v>
      </c>
      <c r="C466" s="197"/>
      <c r="D466" s="197"/>
      <c r="E466" s="197"/>
      <c r="F466" s="18" t="s">
        <v>5361</v>
      </c>
      <c r="G466" s="197"/>
      <c r="H466" s="197"/>
      <c r="R466" t="str">
        <f t="shared" si="7"/>
        <v/>
      </c>
    </row>
    <row r="467" spans="1:18">
      <c r="A467" s="39">
        <v>2466</v>
      </c>
      <c r="B467" s="17" t="s">
        <v>1061</v>
      </c>
      <c r="C467" s="197"/>
      <c r="D467" s="197"/>
      <c r="E467" s="197"/>
      <c r="F467" s="18"/>
      <c r="G467" s="197"/>
      <c r="H467" s="197"/>
    </row>
    <row r="468" spans="1:18">
      <c r="A468" s="39">
        <v>2467</v>
      </c>
      <c r="B468" s="17" t="s">
        <v>1062</v>
      </c>
      <c r="C468" s="197"/>
      <c r="D468" s="197"/>
      <c r="E468" s="197"/>
      <c r="F468" s="18"/>
      <c r="G468" s="197"/>
      <c r="H468" s="197"/>
    </row>
    <row r="469" spans="1:18">
      <c r="A469" s="39">
        <v>2468</v>
      </c>
      <c r="B469" s="17" t="s">
        <v>1063</v>
      </c>
      <c r="C469" s="197"/>
      <c r="D469" s="197"/>
      <c r="E469" s="197"/>
      <c r="F469" s="18"/>
      <c r="G469" s="197"/>
      <c r="H469" s="197"/>
    </row>
    <row r="470" spans="1:18">
      <c r="A470" s="39">
        <v>2469</v>
      </c>
      <c r="B470" s="17" t="s">
        <v>1064</v>
      </c>
      <c r="C470" s="197"/>
      <c r="D470" s="197"/>
      <c r="E470" s="197"/>
      <c r="F470" s="18"/>
      <c r="G470" s="197"/>
      <c r="H470" s="197"/>
    </row>
    <row r="471" spans="1:18">
      <c r="A471" s="39">
        <v>2470</v>
      </c>
      <c r="B471" s="17" t="s">
        <v>1065</v>
      </c>
      <c r="C471" s="197"/>
      <c r="D471" s="197"/>
      <c r="E471" s="197"/>
      <c r="F471" s="18"/>
      <c r="G471" s="197"/>
      <c r="H471" s="197"/>
    </row>
    <row r="472" spans="1:18">
      <c r="A472" s="39">
        <v>2471</v>
      </c>
      <c r="B472" s="17" t="s">
        <v>1066</v>
      </c>
      <c r="C472" s="197"/>
      <c r="D472" s="197"/>
      <c r="E472" s="197"/>
      <c r="F472" s="18"/>
      <c r="G472" s="197"/>
      <c r="H472" s="197"/>
    </row>
    <row r="473" spans="1:18">
      <c r="A473" s="39">
        <v>2472</v>
      </c>
      <c r="B473" s="17" t="s">
        <v>1067</v>
      </c>
      <c r="C473" s="197"/>
      <c r="D473" s="197"/>
      <c r="E473" s="197"/>
      <c r="F473" s="18"/>
      <c r="G473" s="197"/>
      <c r="H473" s="197"/>
    </row>
    <row r="474" spans="1:18">
      <c r="A474" s="39">
        <v>2473</v>
      </c>
      <c r="B474" s="17" t="s">
        <v>1068</v>
      </c>
      <c r="C474" s="197"/>
      <c r="D474" s="197"/>
      <c r="E474" s="197"/>
      <c r="F474" s="18"/>
      <c r="G474" s="197"/>
      <c r="H474" s="197"/>
    </row>
    <row r="475" spans="1:18">
      <c r="A475" s="39">
        <v>2474</v>
      </c>
      <c r="B475" s="17" t="s">
        <v>1069</v>
      </c>
      <c r="C475" s="197"/>
      <c r="D475" s="197"/>
      <c r="E475" s="197"/>
      <c r="F475" s="18"/>
      <c r="G475" s="197"/>
      <c r="H475" s="197"/>
    </row>
    <row r="476" spans="1:18">
      <c r="A476" s="39">
        <v>2475</v>
      </c>
      <c r="B476" s="17" t="s">
        <v>1070</v>
      </c>
      <c r="C476" s="197"/>
      <c r="D476" s="197"/>
      <c r="E476" s="197"/>
      <c r="F476" s="18"/>
      <c r="G476" s="197"/>
      <c r="H476" s="197"/>
    </row>
    <row r="477" spans="1:18">
      <c r="A477" s="39">
        <v>2476</v>
      </c>
      <c r="B477" s="17" t="s">
        <v>1071</v>
      </c>
      <c r="C477" s="197"/>
      <c r="D477" s="197"/>
      <c r="E477" s="197"/>
      <c r="F477" s="18"/>
      <c r="G477" s="197"/>
      <c r="H477" s="197"/>
    </row>
    <row r="478" spans="1:18">
      <c r="A478" s="39">
        <v>2477</v>
      </c>
      <c r="B478" s="17" t="s">
        <v>1073</v>
      </c>
      <c r="C478" s="197"/>
      <c r="D478" s="197"/>
      <c r="E478" s="197"/>
      <c r="F478" s="18"/>
      <c r="G478" s="197"/>
      <c r="H478" s="197"/>
    </row>
    <row r="479" spans="1:18">
      <c r="A479" s="39">
        <v>2478</v>
      </c>
      <c r="B479" s="17" t="s">
        <v>1074</v>
      </c>
      <c r="C479" s="197"/>
      <c r="D479" s="197"/>
      <c r="E479" s="197"/>
      <c r="F479" s="18"/>
      <c r="G479" s="197"/>
      <c r="H479" s="197"/>
    </row>
    <row r="480" spans="1:18">
      <c r="A480" s="39">
        <v>2479</v>
      </c>
      <c r="B480" s="17" t="s">
        <v>1075</v>
      </c>
      <c r="C480" s="197"/>
      <c r="D480" s="197"/>
      <c r="E480" s="197"/>
      <c r="F480" s="18"/>
      <c r="G480" s="197"/>
      <c r="H480" s="197"/>
    </row>
    <row r="481" spans="1:8">
      <c r="A481" s="39">
        <v>2480</v>
      </c>
      <c r="B481" s="17" t="s">
        <v>1076</v>
      </c>
      <c r="C481" s="197"/>
      <c r="D481" s="197"/>
      <c r="E481" s="197"/>
      <c r="F481" s="18"/>
      <c r="G481" s="197"/>
      <c r="H481" s="197"/>
    </row>
    <row r="482" spans="1:8">
      <c r="A482" s="39">
        <v>2481</v>
      </c>
      <c r="B482" s="17" t="s">
        <v>1077</v>
      </c>
      <c r="C482" s="197"/>
      <c r="D482" s="197"/>
      <c r="E482" s="197"/>
      <c r="F482" s="18"/>
      <c r="G482" s="197"/>
      <c r="H482" s="197"/>
    </row>
    <row r="483" spans="1:8">
      <c r="A483" s="39">
        <v>2482</v>
      </c>
      <c r="B483" s="17" t="s">
        <v>1078</v>
      </c>
      <c r="C483" s="197"/>
      <c r="D483" s="197"/>
      <c r="E483" s="197"/>
      <c r="F483" s="18"/>
      <c r="G483" s="197"/>
      <c r="H483" s="197"/>
    </row>
    <row r="484" spans="1:8">
      <c r="A484" s="39">
        <v>2483</v>
      </c>
      <c r="B484" s="17" t="s">
        <v>1079</v>
      </c>
      <c r="C484" s="197"/>
      <c r="D484" s="197"/>
      <c r="E484" s="197"/>
      <c r="F484" s="18"/>
      <c r="G484" s="197"/>
      <c r="H484" s="197"/>
    </row>
    <row r="485" spans="1:8">
      <c r="A485" s="39">
        <v>2484</v>
      </c>
      <c r="B485" s="17" t="s">
        <v>1080</v>
      </c>
      <c r="C485" s="197"/>
      <c r="D485" s="197"/>
      <c r="E485" s="197"/>
      <c r="F485" s="18"/>
      <c r="G485" s="197"/>
      <c r="H485" s="197"/>
    </row>
    <row r="486" spans="1:8">
      <c r="A486" s="39">
        <v>2485</v>
      </c>
      <c r="B486" s="17" t="s">
        <v>1081</v>
      </c>
      <c r="C486" s="197"/>
      <c r="D486" s="197"/>
      <c r="E486" s="197"/>
      <c r="F486" s="18"/>
      <c r="G486" s="197"/>
      <c r="H486" s="197"/>
    </row>
    <row r="487" spans="1:8">
      <c r="A487" s="39">
        <v>2486</v>
      </c>
      <c r="B487" s="17" t="s">
        <v>1082</v>
      </c>
      <c r="C487" s="197"/>
      <c r="D487" s="197"/>
      <c r="E487" s="197"/>
      <c r="F487" s="18"/>
      <c r="G487" s="197"/>
      <c r="H487" s="197"/>
    </row>
    <row r="488" spans="1:8">
      <c r="A488" s="39">
        <v>2487</v>
      </c>
      <c r="B488" s="17" t="s">
        <v>1083</v>
      </c>
      <c r="C488" s="197"/>
      <c r="D488" s="197"/>
      <c r="E488" s="197"/>
      <c r="F488" s="18"/>
      <c r="G488" s="197"/>
      <c r="H488" s="197"/>
    </row>
    <row r="489" spans="1:8">
      <c r="A489" s="39">
        <v>2488</v>
      </c>
      <c r="B489" s="17" t="s">
        <v>1084</v>
      </c>
      <c r="C489" s="197"/>
      <c r="D489" s="197"/>
      <c r="E489" s="197"/>
      <c r="F489" s="18"/>
      <c r="G489" s="197"/>
      <c r="H489" s="197"/>
    </row>
    <row r="490" spans="1:8">
      <c r="A490" s="39">
        <v>2489</v>
      </c>
      <c r="B490" s="17" t="s">
        <v>1085</v>
      </c>
      <c r="C490" s="197"/>
      <c r="D490" s="197"/>
      <c r="E490" s="197"/>
      <c r="F490" s="18"/>
      <c r="G490" s="197"/>
      <c r="H490" s="197"/>
    </row>
    <row r="491" spans="1:8">
      <c r="A491" s="39">
        <v>2490</v>
      </c>
      <c r="B491" s="17" t="s">
        <v>1086</v>
      </c>
      <c r="C491" s="197"/>
      <c r="D491" s="197"/>
      <c r="E491" s="197"/>
      <c r="F491" s="18"/>
      <c r="G491" s="197"/>
      <c r="H491" s="197"/>
    </row>
    <row r="492" spans="1:8">
      <c r="A492" s="39">
        <v>2491</v>
      </c>
      <c r="B492" s="17" t="s">
        <v>1087</v>
      </c>
      <c r="C492" s="197"/>
      <c r="D492" s="197"/>
      <c r="E492" s="197"/>
      <c r="F492" s="18"/>
      <c r="G492" s="197"/>
      <c r="H492" s="197"/>
    </row>
    <row r="493" spans="1:8">
      <c r="A493" s="39">
        <v>2492</v>
      </c>
      <c r="B493" s="17" t="s">
        <v>1088</v>
      </c>
      <c r="C493" s="197"/>
      <c r="D493" s="197"/>
      <c r="E493" s="197"/>
      <c r="F493" s="18"/>
      <c r="G493" s="197"/>
      <c r="H493" s="197"/>
    </row>
    <row r="494" spans="1:8">
      <c r="A494" s="39">
        <v>2493</v>
      </c>
      <c r="B494" s="17" t="s">
        <v>1089</v>
      </c>
      <c r="C494" s="197"/>
      <c r="D494" s="197"/>
      <c r="E494" s="197"/>
      <c r="F494" s="18"/>
      <c r="G494" s="197"/>
      <c r="H494" s="197"/>
    </row>
    <row r="495" spans="1:8">
      <c r="A495" s="39">
        <v>2494</v>
      </c>
      <c r="B495" s="17" t="s">
        <v>1090</v>
      </c>
      <c r="C495" s="197"/>
      <c r="D495" s="197"/>
      <c r="E495" s="197"/>
      <c r="F495" s="18"/>
      <c r="G495" s="197"/>
      <c r="H495" s="197"/>
    </row>
    <row r="496" spans="1:8">
      <c r="A496" s="39">
        <v>2495</v>
      </c>
      <c r="B496" s="17" t="s">
        <v>1091</v>
      </c>
      <c r="C496" s="197"/>
      <c r="D496" s="197"/>
      <c r="E496" s="197"/>
      <c r="F496" s="18"/>
      <c r="G496" s="197"/>
      <c r="H496" s="197"/>
    </row>
    <row r="497" spans="1:8">
      <c r="A497" s="39">
        <v>2496</v>
      </c>
      <c r="B497" s="17" t="s">
        <v>1092</v>
      </c>
      <c r="C497" s="197"/>
      <c r="D497" s="197"/>
      <c r="E497" s="197"/>
      <c r="F497" s="18"/>
      <c r="G497" s="197"/>
      <c r="H497" s="197"/>
    </row>
    <row r="498" spans="1:8">
      <c r="A498" s="39">
        <v>2497</v>
      </c>
      <c r="B498" s="17" t="s">
        <v>1093</v>
      </c>
      <c r="C498" s="197"/>
      <c r="D498" s="197"/>
      <c r="E498" s="197"/>
      <c r="F498" s="18"/>
      <c r="G498" s="197"/>
      <c r="H498" s="197"/>
    </row>
    <row r="499" spans="1:8">
      <c r="A499" s="39">
        <v>2498</v>
      </c>
      <c r="B499" s="17" t="s">
        <v>1094</v>
      </c>
      <c r="C499" s="197"/>
      <c r="D499" s="197"/>
      <c r="E499" s="197"/>
      <c r="F499" s="18"/>
      <c r="G499" s="197"/>
      <c r="H499" s="197"/>
    </row>
    <row r="500" spans="1:8">
      <c r="A500" s="39">
        <v>2499</v>
      </c>
      <c r="B500" s="17" t="s">
        <v>1095</v>
      </c>
      <c r="C500" s="197"/>
      <c r="D500" s="197"/>
      <c r="E500" s="197"/>
      <c r="F500" s="18"/>
      <c r="G500" s="197"/>
      <c r="H500" s="197"/>
    </row>
    <row r="501" spans="1:8">
      <c r="A501" s="39">
        <v>2500</v>
      </c>
      <c r="B501" s="17" t="s">
        <v>1096</v>
      </c>
      <c r="C501" s="197"/>
      <c r="D501" s="197"/>
      <c r="E501" s="197"/>
      <c r="F501" s="18"/>
      <c r="G501" s="197"/>
      <c r="H501" s="197"/>
    </row>
    <row r="502" spans="1:8">
      <c r="A502" s="39">
        <v>2501</v>
      </c>
      <c r="B502" s="17" t="s">
        <v>1097</v>
      </c>
      <c r="C502" s="197"/>
      <c r="D502" s="197"/>
      <c r="E502" s="197"/>
      <c r="F502" s="18"/>
      <c r="G502" s="197"/>
      <c r="H502" s="197"/>
    </row>
    <row r="503" spans="1:8">
      <c r="A503" s="39">
        <v>2502</v>
      </c>
      <c r="B503" s="17" t="s">
        <v>1098</v>
      </c>
      <c r="C503" s="197"/>
      <c r="D503" s="197"/>
      <c r="E503" s="197"/>
      <c r="F503" s="18"/>
      <c r="G503" s="197"/>
      <c r="H503" s="197"/>
    </row>
    <row r="504" spans="1:8">
      <c r="A504" s="39">
        <v>2503</v>
      </c>
      <c r="B504" s="17" t="s">
        <v>1099</v>
      </c>
      <c r="C504" s="197"/>
      <c r="D504" s="197"/>
      <c r="E504" s="197"/>
      <c r="F504" s="18"/>
      <c r="G504" s="197"/>
      <c r="H504" s="197"/>
    </row>
    <row r="505" spans="1:8">
      <c r="A505" s="39">
        <v>2504</v>
      </c>
      <c r="B505" s="17" t="s">
        <v>1100</v>
      </c>
      <c r="C505" s="197"/>
      <c r="D505" s="197"/>
      <c r="E505" s="197"/>
      <c r="F505" s="18"/>
      <c r="G505" s="197"/>
      <c r="H505" s="197"/>
    </row>
    <row r="506" spans="1:8">
      <c r="A506" s="39">
        <v>2505</v>
      </c>
      <c r="B506" s="17" t="s">
        <v>1101</v>
      </c>
      <c r="C506" s="197"/>
      <c r="D506" s="197"/>
      <c r="E506" s="197"/>
      <c r="F506" s="18"/>
      <c r="G506" s="197"/>
      <c r="H506" s="197"/>
    </row>
    <row r="507" spans="1:8">
      <c r="A507" s="39">
        <v>2506</v>
      </c>
      <c r="B507" s="17" t="s">
        <v>1102</v>
      </c>
      <c r="C507" s="197"/>
      <c r="D507" s="197"/>
      <c r="E507" s="197"/>
      <c r="F507" s="18"/>
      <c r="G507" s="197"/>
      <c r="H507" s="197"/>
    </row>
    <row r="508" spans="1:8">
      <c r="A508" s="39">
        <v>2507</v>
      </c>
      <c r="B508" s="17" t="s">
        <v>1103</v>
      </c>
      <c r="C508" s="197"/>
      <c r="D508" s="197"/>
      <c r="E508" s="197"/>
      <c r="F508" s="18"/>
      <c r="G508" s="197"/>
      <c r="H508" s="197"/>
    </row>
    <row r="509" spans="1:8">
      <c r="A509" s="39">
        <v>2508</v>
      </c>
      <c r="B509" s="17" t="s">
        <v>1104</v>
      </c>
      <c r="C509" s="197"/>
      <c r="D509" s="197"/>
      <c r="E509" s="197"/>
      <c r="F509" s="18"/>
      <c r="G509" s="197"/>
      <c r="H509" s="197"/>
    </row>
    <row r="510" spans="1:8">
      <c r="A510" s="39">
        <v>2509</v>
      </c>
      <c r="B510" s="17" t="s">
        <v>1105</v>
      </c>
      <c r="C510" s="197"/>
      <c r="D510" s="197"/>
      <c r="E510" s="197"/>
      <c r="F510" s="18"/>
      <c r="G510" s="197"/>
      <c r="H510" s="197"/>
    </row>
    <row r="511" spans="1:8">
      <c r="A511" s="39">
        <v>2510</v>
      </c>
      <c r="B511" s="17" t="s">
        <v>1106</v>
      </c>
      <c r="C511" s="197"/>
      <c r="D511" s="197"/>
      <c r="E511" s="197"/>
      <c r="F511" s="18"/>
      <c r="G511" s="197"/>
      <c r="H511" s="197"/>
    </row>
    <row r="512" spans="1:8">
      <c r="A512" s="39">
        <v>2511</v>
      </c>
      <c r="B512" s="17" t="s">
        <v>1107</v>
      </c>
      <c r="C512" s="197"/>
      <c r="D512" s="197"/>
      <c r="E512" s="197"/>
      <c r="F512" s="18"/>
      <c r="G512" s="197"/>
      <c r="H512" s="197"/>
    </row>
    <row r="513" spans="1:8">
      <c r="A513" s="39">
        <v>2512</v>
      </c>
      <c r="B513" s="17" t="s">
        <v>1108</v>
      </c>
      <c r="C513" s="197"/>
      <c r="D513" s="197"/>
      <c r="E513" s="197"/>
      <c r="F513" s="18"/>
      <c r="G513" s="197"/>
      <c r="H513" s="197"/>
    </row>
    <row r="514" spans="1:8">
      <c r="A514" s="39">
        <v>2513</v>
      </c>
      <c r="B514" s="17" t="s">
        <v>1109</v>
      </c>
      <c r="C514" s="197"/>
      <c r="D514" s="197"/>
      <c r="E514" s="197"/>
      <c r="F514" s="18"/>
      <c r="G514" s="197"/>
      <c r="H514" s="197"/>
    </row>
    <row r="515" spans="1:8">
      <c r="A515" s="39">
        <v>2514</v>
      </c>
      <c r="B515" s="17" t="s">
        <v>1110</v>
      </c>
      <c r="C515" s="197"/>
      <c r="D515" s="197"/>
      <c r="E515" s="197"/>
      <c r="F515" s="18"/>
      <c r="G515" s="197"/>
      <c r="H515" s="197"/>
    </row>
    <row r="516" spans="1:8">
      <c r="A516" s="39">
        <v>2515</v>
      </c>
      <c r="B516" s="17" t="s">
        <v>1111</v>
      </c>
      <c r="C516" s="197"/>
      <c r="D516" s="197"/>
      <c r="E516" s="197"/>
      <c r="F516" s="18"/>
      <c r="G516" s="197"/>
      <c r="H516" s="197"/>
    </row>
    <row r="517" spans="1:8">
      <c r="A517" s="39">
        <v>2516</v>
      </c>
      <c r="B517" s="17" t="s">
        <v>1112</v>
      </c>
      <c r="C517" s="197"/>
      <c r="D517" s="197"/>
      <c r="E517" s="197"/>
      <c r="F517" s="18"/>
      <c r="G517" s="197"/>
      <c r="H517" s="197"/>
    </row>
    <row r="518" spans="1:8">
      <c r="A518" s="39">
        <v>2517</v>
      </c>
      <c r="B518" s="17" t="s">
        <v>1113</v>
      </c>
      <c r="C518" s="197"/>
      <c r="D518" s="197"/>
      <c r="E518" s="197"/>
      <c r="F518" s="18"/>
      <c r="G518" s="197"/>
      <c r="H518" s="197"/>
    </row>
    <row r="519" spans="1:8">
      <c r="A519" s="39">
        <v>2518</v>
      </c>
      <c r="B519" s="17" t="s">
        <v>1114</v>
      </c>
      <c r="C519" s="197"/>
      <c r="D519" s="197"/>
      <c r="E519" s="197"/>
      <c r="F519" s="18"/>
      <c r="G519" s="197"/>
      <c r="H519" s="197"/>
    </row>
    <row r="520" spans="1:8">
      <c r="A520" s="39">
        <v>2519</v>
      </c>
      <c r="B520" s="17" t="s">
        <v>1115</v>
      </c>
      <c r="C520" s="197"/>
      <c r="D520" s="197"/>
      <c r="E520" s="197"/>
      <c r="G520" s="197"/>
      <c r="H520" s="197"/>
    </row>
    <row r="521" spans="1:8">
      <c r="A521" s="39">
        <v>2520</v>
      </c>
      <c r="B521" s="17" t="s">
        <v>1116</v>
      </c>
      <c r="C521" s="197"/>
      <c r="D521" s="197"/>
      <c r="E521" s="197"/>
      <c r="G521" s="197"/>
      <c r="H521" s="197"/>
    </row>
    <row r="522" spans="1:8">
      <c r="A522" s="39">
        <v>2521</v>
      </c>
      <c r="B522" s="17" t="s">
        <v>1117</v>
      </c>
      <c r="C522" s="197"/>
      <c r="D522" s="197"/>
      <c r="E522" s="197"/>
      <c r="G522" s="197"/>
      <c r="H522" s="197"/>
    </row>
    <row r="523" spans="1:8">
      <c r="A523" s="39">
        <v>2522</v>
      </c>
      <c r="B523" s="17" t="s">
        <v>1118</v>
      </c>
      <c r="C523" s="197"/>
      <c r="D523" s="197"/>
      <c r="E523" s="197"/>
      <c r="G523" s="197"/>
      <c r="H523" s="197"/>
    </row>
    <row r="524" spans="1:8">
      <c r="A524" s="39">
        <v>2523</v>
      </c>
      <c r="B524" s="17" t="s">
        <v>1119</v>
      </c>
      <c r="C524" s="197"/>
      <c r="D524" s="197"/>
      <c r="E524" s="197"/>
      <c r="G524" s="197"/>
      <c r="H524" s="197"/>
    </row>
    <row r="525" spans="1:8">
      <c r="A525" s="39">
        <v>2524</v>
      </c>
      <c r="B525" s="17" t="s">
        <v>1120</v>
      </c>
      <c r="C525" s="197"/>
      <c r="D525" s="197"/>
      <c r="E525" s="197"/>
      <c r="G525" s="197"/>
      <c r="H525" s="197"/>
    </row>
    <row r="526" spans="1:8">
      <c r="A526" s="39">
        <v>2525</v>
      </c>
      <c r="B526" s="17" t="s">
        <v>1123</v>
      </c>
      <c r="C526" s="197"/>
      <c r="D526" s="197"/>
      <c r="E526" s="197"/>
      <c r="G526" s="197"/>
      <c r="H526" s="197"/>
    </row>
    <row r="527" spans="1:8">
      <c r="A527" s="39">
        <v>2526</v>
      </c>
      <c r="B527" s="17" t="s">
        <v>1124</v>
      </c>
      <c r="C527" s="197"/>
      <c r="D527" s="197"/>
      <c r="E527" s="197"/>
      <c r="G527" s="197"/>
      <c r="H527" s="197"/>
    </row>
    <row r="528" spans="1:8">
      <c r="A528" s="39">
        <v>2527</v>
      </c>
      <c r="B528" s="17" t="s">
        <v>1125</v>
      </c>
      <c r="C528" s="197"/>
      <c r="D528" s="197"/>
      <c r="E528" s="197"/>
      <c r="G528" s="197"/>
      <c r="H528" s="197"/>
    </row>
    <row r="529" spans="1:8">
      <c r="A529" s="39">
        <v>2528</v>
      </c>
      <c r="B529" s="17" t="s">
        <v>1126</v>
      </c>
      <c r="C529" s="197"/>
      <c r="D529" s="197"/>
      <c r="E529" s="197"/>
      <c r="G529" s="197"/>
      <c r="H529" s="197"/>
    </row>
    <row r="530" spans="1:8">
      <c r="A530" s="39">
        <v>2529</v>
      </c>
      <c r="B530" s="17" t="s">
        <v>1127</v>
      </c>
      <c r="C530" s="197"/>
      <c r="D530" s="197"/>
      <c r="E530" s="197"/>
      <c r="G530" s="197"/>
      <c r="H530" s="197"/>
    </row>
    <row r="531" spans="1:8">
      <c r="A531" s="39">
        <v>2530</v>
      </c>
      <c r="B531" s="17" t="s">
        <v>1128</v>
      </c>
      <c r="C531" s="197"/>
      <c r="D531" s="197"/>
      <c r="E531" s="197"/>
      <c r="G531" s="197"/>
      <c r="H531" s="197"/>
    </row>
    <row r="532" spans="1:8">
      <c r="A532" s="39">
        <v>2531</v>
      </c>
      <c r="B532" s="17" t="s">
        <v>1129</v>
      </c>
      <c r="C532" s="197"/>
      <c r="D532" s="197"/>
      <c r="E532" s="197"/>
      <c r="G532" s="197"/>
      <c r="H532" s="197"/>
    </row>
    <row r="533" spans="1:8">
      <c r="A533" s="39">
        <v>2532</v>
      </c>
      <c r="B533" s="17" t="s">
        <v>1130</v>
      </c>
      <c r="C533" s="197"/>
      <c r="D533" s="197"/>
      <c r="E533" s="197"/>
      <c r="G533" s="197"/>
      <c r="H533" s="197"/>
    </row>
    <row r="534" spans="1:8">
      <c r="A534" s="39">
        <v>2533</v>
      </c>
      <c r="B534" s="17" t="s">
        <v>1131</v>
      </c>
      <c r="C534" s="197"/>
      <c r="D534" s="197"/>
      <c r="E534" s="197"/>
      <c r="G534" s="197"/>
      <c r="H534" s="197"/>
    </row>
    <row r="535" spans="1:8">
      <c r="A535" s="39">
        <v>2534</v>
      </c>
      <c r="B535" s="17" t="s">
        <v>1134</v>
      </c>
      <c r="C535" s="197"/>
      <c r="D535" s="197"/>
      <c r="E535" s="197"/>
      <c r="G535" s="197"/>
      <c r="H535" s="197"/>
    </row>
    <row r="536" spans="1:8">
      <c r="A536" s="39">
        <v>2535</v>
      </c>
      <c r="B536" s="17" t="s">
        <v>1135</v>
      </c>
      <c r="C536" s="197"/>
      <c r="D536" s="197"/>
      <c r="E536" s="197"/>
      <c r="G536" s="197"/>
      <c r="H536" s="197"/>
    </row>
    <row r="537" spans="1:8">
      <c r="A537" s="39">
        <v>2536</v>
      </c>
      <c r="B537" s="17" t="s">
        <v>1136</v>
      </c>
      <c r="C537" s="197"/>
      <c r="D537" s="197"/>
      <c r="E537" s="197"/>
      <c r="G537" s="197"/>
      <c r="H537" s="197"/>
    </row>
    <row r="538" spans="1:8">
      <c r="A538" s="39">
        <v>2537</v>
      </c>
      <c r="B538" s="17" t="s">
        <v>1137</v>
      </c>
      <c r="C538" s="197"/>
      <c r="D538" s="197"/>
      <c r="E538" s="197"/>
      <c r="G538" s="197"/>
      <c r="H538" s="197"/>
    </row>
    <row r="539" spans="1:8">
      <c r="A539" s="39">
        <v>2538</v>
      </c>
      <c r="B539" s="17" t="s">
        <v>1138</v>
      </c>
      <c r="C539" s="197"/>
      <c r="D539" s="197"/>
      <c r="E539" s="197"/>
      <c r="G539" s="197"/>
      <c r="H539" s="197"/>
    </row>
    <row r="540" spans="1:8">
      <c r="A540" s="39">
        <v>2539</v>
      </c>
      <c r="B540" s="17" t="s">
        <v>1139</v>
      </c>
      <c r="C540" s="197"/>
      <c r="D540" s="197"/>
      <c r="E540" s="197"/>
      <c r="G540" s="197"/>
      <c r="H540" s="197"/>
    </row>
    <row r="541" spans="1:8">
      <c r="A541" s="39">
        <v>2540</v>
      </c>
      <c r="B541" s="17" t="s">
        <v>1140</v>
      </c>
      <c r="C541" s="197"/>
      <c r="D541" s="197"/>
      <c r="E541" s="197"/>
      <c r="G541" s="197"/>
      <c r="H541" s="197"/>
    </row>
    <row r="542" spans="1:8">
      <c r="A542" s="39">
        <v>2541</v>
      </c>
      <c r="B542" s="17" t="s">
        <v>1143</v>
      </c>
      <c r="C542" s="197"/>
      <c r="D542" s="197"/>
      <c r="E542" s="197"/>
      <c r="G542" s="197"/>
      <c r="H542" s="197"/>
    </row>
    <row r="543" spans="1:8">
      <c r="A543" s="39">
        <v>2542</v>
      </c>
      <c r="B543" s="17" t="s">
        <v>1144</v>
      </c>
      <c r="C543" s="197"/>
      <c r="D543" s="197"/>
      <c r="E543" s="197"/>
      <c r="G543" s="197"/>
      <c r="H543" s="197"/>
    </row>
    <row r="544" spans="1:8">
      <c r="A544" s="39">
        <v>2543</v>
      </c>
      <c r="B544" s="17" t="s">
        <v>1145</v>
      </c>
      <c r="C544" s="197"/>
      <c r="D544" s="197"/>
      <c r="E544" s="197"/>
      <c r="G544" s="197"/>
      <c r="H544" s="197"/>
    </row>
    <row r="545" spans="1:8">
      <c r="A545" s="39">
        <v>2544</v>
      </c>
      <c r="B545" s="17" t="s">
        <v>1146</v>
      </c>
      <c r="C545" s="197"/>
      <c r="D545" s="197"/>
      <c r="E545" s="197"/>
      <c r="G545" s="197"/>
      <c r="H545" s="197"/>
    </row>
    <row r="546" spans="1:8">
      <c r="A546" s="39">
        <v>2545</v>
      </c>
      <c r="B546" s="17" t="s">
        <v>1147</v>
      </c>
      <c r="C546" s="197"/>
      <c r="D546" s="197"/>
      <c r="E546" s="197"/>
      <c r="G546" s="197"/>
      <c r="H546" s="197"/>
    </row>
    <row r="547" spans="1:8">
      <c r="A547" s="39">
        <v>2546</v>
      </c>
      <c r="B547" s="17" t="s">
        <v>1148</v>
      </c>
      <c r="H547" s="154"/>
    </row>
    <row r="548" spans="1:8">
      <c r="A548" s="39">
        <v>2547</v>
      </c>
      <c r="B548" s="17" t="s">
        <v>1149</v>
      </c>
      <c r="H548" s="154"/>
    </row>
    <row r="549" spans="1:8">
      <c r="A549" s="39">
        <v>2548</v>
      </c>
      <c r="B549" s="17" t="s">
        <v>1150</v>
      </c>
    </row>
    <row r="550" spans="1:8">
      <c r="A550" s="39">
        <v>2549</v>
      </c>
      <c r="B550" s="17" t="s">
        <v>1151</v>
      </c>
    </row>
    <row r="551" spans="1:8">
      <c r="A551" s="39">
        <v>2550</v>
      </c>
      <c r="B551" s="17" t="s">
        <v>1152</v>
      </c>
    </row>
    <row r="552" spans="1:8">
      <c r="A552" s="39">
        <v>2551</v>
      </c>
      <c r="B552" s="17" t="s">
        <v>1153</v>
      </c>
    </row>
    <row r="553" spans="1:8">
      <c r="A553" s="39">
        <v>2552</v>
      </c>
      <c r="B553" s="17" t="s">
        <v>1154</v>
      </c>
    </row>
    <row r="554" spans="1:8">
      <c r="A554" s="39">
        <v>2553</v>
      </c>
      <c r="B554" s="17" t="s">
        <v>1155</v>
      </c>
    </row>
    <row r="555" spans="1:8">
      <c r="A555" s="39">
        <v>2554</v>
      </c>
      <c r="B555" s="17" t="s">
        <v>1156</v>
      </c>
    </row>
    <row r="556" spans="1:8">
      <c r="A556" s="39">
        <v>2555</v>
      </c>
      <c r="B556" s="17" t="s">
        <v>1157</v>
      </c>
    </row>
    <row r="557" spans="1:8">
      <c r="A557" s="39">
        <v>2556</v>
      </c>
      <c r="B557" s="17" t="s">
        <v>1158</v>
      </c>
    </row>
    <row r="558" spans="1:8">
      <c r="A558" s="39">
        <v>2557</v>
      </c>
      <c r="B558" s="17" t="s">
        <v>1159</v>
      </c>
    </row>
    <row r="559" spans="1:8">
      <c r="A559" s="39">
        <v>2558</v>
      </c>
      <c r="B559" s="17" t="s">
        <v>1160</v>
      </c>
    </row>
    <row r="560" spans="1:8">
      <c r="A560" s="39">
        <v>2559</v>
      </c>
      <c r="B560" s="17" t="s">
        <v>1161</v>
      </c>
    </row>
    <row r="561" spans="1:2">
      <c r="A561" s="39">
        <v>2560</v>
      </c>
      <c r="B561" s="17" t="s">
        <v>1162</v>
      </c>
    </row>
    <row r="562" spans="1:2">
      <c r="A562" s="39">
        <v>2561</v>
      </c>
      <c r="B562" s="17" t="s">
        <v>1163</v>
      </c>
    </row>
    <row r="563" spans="1:2">
      <c r="A563" s="39">
        <v>2562</v>
      </c>
      <c r="B563" s="17" t="s">
        <v>1164</v>
      </c>
    </row>
    <row r="564" spans="1:2">
      <c r="A564" s="39">
        <v>2563</v>
      </c>
      <c r="B564" s="17" t="s">
        <v>1165</v>
      </c>
    </row>
    <row r="565" spans="1:2">
      <c r="A565" s="39">
        <v>2564</v>
      </c>
      <c r="B565" s="17" t="s">
        <v>1167</v>
      </c>
    </row>
    <row r="566" spans="1:2">
      <c r="A566" s="39">
        <v>2565</v>
      </c>
      <c r="B566" s="17" t="s">
        <v>1168</v>
      </c>
    </row>
    <row r="567" spans="1:2">
      <c r="A567" s="39">
        <v>2566</v>
      </c>
      <c r="B567" s="17" t="s">
        <v>1169</v>
      </c>
    </row>
    <row r="568" spans="1:2">
      <c r="A568" s="39">
        <v>2567</v>
      </c>
      <c r="B568" s="17" t="s">
        <v>1170</v>
      </c>
    </row>
    <row r="569" spans="1:2">
      <c r="A569" s="39">
        <v>2568</v>
      </c>
      <c r="B569" s="17" t="s">
        <v>1171</v>
      </c>
    </row>
    <row r="570" spans="1:2">
      <c r="A570" s="39">
        <v>2569</v>
      </c>
      <c r="B570" s="17" t="s">
        <v>1172</v>
      </c>
    </row>
    <row r="571" spans="1:2">
      <c r="A571" s="39">
        <v>2570</v>
      </c>
      <c r="B571" s="17" t="s">
        <v>1173</v>
      </c>
    </row>
    <row r="572" spans="1:2">
      <c r="A572" s="39">
        <v>2571</v>
      </c>
      <c r="B572" s="17" t="s">
        <v>1174</v>
      </c>
    </row>
    <row r="573" spans="1:2">
      <c r="A573" s="39">
        <v>2572</v>
      </c>
      <c r="B573" s="17" t="s">
        <v>1175</v>
      </c>
    </row>
    <row r="574" spans="1:2">
      <c r="A574" s="39">
        <v>2573</v>
      </c>
      <c r="B574" s="17" t="s">
        <v>1176</v>
      </c>
    </row>
    <row r="575" spans="1:2">
      <c r="A575" s="39">
        <v>2574</v>
      </c>
      <c r="B575" s="17" t="s">
        <v>1177</v>
      </c>
    </row>
    <row r="576" spans="1:2">
      <c r="A576" s="39">
        <v>2575</v>
      </c>
      <c r="B576" s="17" t="s">
        <v>1178</v>
      </c>
    </row>
    <row r="577" spans="1:2">
      <c r="A577" s="39">
        <v>2576</v>
      </c>
      <c r="B577" s="17" t="s">
        <v>1179</v>
      </c>
    </row>
    <row r="578" spans="1:2">
      <c r="A578" s="39">
        <v>2577</v>
      </c>
      <c r="B578" s="17" t="s">
        <v>1180</v>
      </c>
    </row>
    <row r="579" spans="1:2">
      <c r="A579" s="39">
        <v>2578</v>
      </c>
      <c r="B579" s="17" t="s">
        <v>1181</v>
      </c>
    </row>
    <row r="580" spans="1:2">
      <c r="A580" s="39">
        <v>2579</v>
      </c>
      <c r="B580" s="17" t="s">
        <v>1182</v>
      </c>
    </row>
    <row r="581" spans="1:2">
      <c r="A581" s="39">
        <v>2580</v>
      </c>
      <c r="B581" s="17" t="s">
        <v>1183</v>
      </c>
    </row>
    <row r="582" spans="1:2">
      <c r="A582" s="39">
        <v>2581</v>
      </c>
      <c r="B582" s="17" t="s">
        <v>1184</v>
      </c>
    </row>
    <row r="583" spans="1:2">
      <c r="A583" s="39">
        <v>2582</v>
      </c>
      <c r="B583" s="17" t="s">
        <v>1185</v>
      </c>
    </row>
    <row r="584" spans="1:2">
      <c r="A584" s="39">
        <v>2583</v>
      </c>
      <c r="B584" s="17" t="s">
        <v>1186</v>
      </c>
    </row>
    <row r="585" spans="1:2">
      <c r="A585" s="39">
        <v>2584</v>
      </c>
      <c r="B585" s="17" t="s">
        <v>1187</v>
      </c>
    </row>
    <row r="586" spans="1:2">
      <c r="A586" s="39">
        <v>2585</v>
      </c>
      <c r="B586" s="17" t="s">
        <v>1188</v>
      </c>
    </row>
    <row r="587" spans="1:2">
      <c r="A587" s="39">
        <v>2586</v>
      </c>
      <c r="B587" s="17" t="s">
        <v>1189</v>
      </c>
    </row>
    <row r="588" spans="1:2">
      <c r="A588" s="39">
        <v>2587</v>
      </c>
      <c r="B588" s="17" t="s">
        <v>1190</v>
      </c>
    </row>
    <row r="589" spans="1:2">
      <c r="A589" s="39">
        <v>2588</v>
      </c>
      <c r="B589" s="17" t="s">
        <v>1191</v>
      </c>
    </row>
    <row r="590" spans="1:2">
      <c r="A590" s="39">
        <v>2589</v>
      </c>
      <c r="B590" s="17" t="s">
        <v>1192</v>
      </c>
    </row>
    <row r="591" spans="1:2">
      <c r="A591" s="39">
        <v>2590</v>
      </c>
      <c r="B591" s="17" t="s">
        <v>1193</v>
      </c>
    </row>
    <row r="592" spans="1:2">
      <c r="A592" s="39">
        <v>2591</v>
      </c>
      <c r="B592" s="17" t="s">
        <v>1194</v>
      </c>
    </row>
    <row r="593" spans="1:2">
      <c r="A593" s="39">
        <v>2592</v>
      </c>
      <c r="B593" s="17" t="s">
        <v>1195</v>
      </c>
    </row>
    <row r="594" spans="1:2">
      <c r="A594" s="39">
        <v>2593</v>
      </c>
      <c r="B594" s="17" t="s">
        <v>1196</v>
      </c>
    </row>
    <row r="595" spans="1:2">
      <c r="A595" s="39">
        <v>2594</v>
      </c>
      <c r="B595" s="17" t="s">
        <v>1197</v>
      </c>
    </row>
    <row r="596" spans="1:2">
      <c r="A596" s="39">
        <v>2595</v>
      </c>
      <c r="B596" s="17" t="s">
        <v>1198</v>
      </c>
    </row>
    <row r="597" spans="1:2">
      <c r="A597" s="39">
        <v>2596</v>
      </c>
      <c r="B597" s="17" t="s">
        <v>1199</v>
      </c>
    </row>
    <row r="598" spans="1:2">
      <c r="A598" s="39">
        <v>2597</v>
      </c>
      <c r="B598" s="17" t="s">
        <v>1200</v>
      </c>
    </row>
    <row r="599" spans="1:2">
      <c r="A599" s="39">
        <v>2598</v>
      </c>
      <c r="B599" s="17" t="s">
        <v>1201</v>
      </c>
    </row>
    <row r="600" spans="1:2">
      <c r="A600" s="39">
        <v>2599</v>
      </c>
      <c r="B600" s="17" t="s">
        <v>1202</v>
      </c>
    </row>
    <row r="601" spans="1:2">
      <c r="A601" s="39">
        <v>2600</v>
      </c>
      <c r="B601" s="17" t="s">
        <v>1203</v>
      </c>
    </row>
  </sheetData>
  <phoneticPr fontId="1"/>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AA585"/>
  <sheetViews>
    <sheetView zoomScaleNormal="100" workbookViewId="0">
      <selection activeCell="D9" sqref="D9:H10"/>
    </sheetView>
  </sheetViews>
  <sheetFormatPr defaultRowHeight="13"/>
  <cols>
    <col min="1" max="1" width="10.6328125" style="52" customWidth="1"/>
    <col min="2" max="2" width="5.08984375" style="52" bestFit="1" customWidth="1"/>
    <col min="3" max="3" width="11" style="52" customWidth="1"/>
    <col min="4" max="4" width="14.08984375" style="52" hidden="1" customWidth="1"/>
    <col min="5" max="6" width="15.6328125" style="52" customWidth="1"/>
    <col min="7" max="7" width="30.6328125" style="52" customWidth="1"/>
    <col min="8" max="8" width="9" style="52"/>
    <col min="9" max="9" width="12.08984375" style="52" customWidth="1"/>
    <col min="10" max="10" width="10.6328125" style="57" customWidth="1"/>
    <col min="11" max="11" width="0" style="20" hidden="1" customWidth="1"/>
    <col min="12" max="12" width="9" style="52" hidden="1" customWidth="1"/>
    <col min="13" max="27" width="9" style="20"/>
  </cols>
  <sheetData>
    <row r="1" spans="1:12" s="20" customFormat="1" ht="13.5" customHeight="1">
      <c r="A1" s="595" t="str">
        <f>CONCATENATE('加盟校情報&amp;大会設定'!G5,'加盟校情報&amp;大会設定'!H5,'加盟校情報&amp;大会設定'!I5,'加盟校情報&amp;大会設定'!J5)&amp;"　様式Ⅱ(男子4×100mR)個票"</f>
        <v>第83回東海学生駅伝 兼 第15回東海学生女子駅伝　様式Ⅱ(男子4×100mR)個票</v>
      </c>
      <c r="B1" s="595"/>
      <c r="C1" s="595"/>
      <c r="D1" s="595"/>
      <c r="E1" s="595"/>
      <c r="F1" s="595"/>
      <c r="G1" s="595"/>
      <c r="H1" s="595"/>
      <c r="I1" s="595"/>
      <c r="J1" s="595"/>
      <c r="L1" s="52"/>
    </row>
    <row r="2" spans="1:12" s="20" customFormat="1" ht="13.5" customHeight="1">
      <c r="A2" s="595"/>
      <c r="B2" s="595"/>
      <c r="C2" s="595"/>
      <c r="D2" s="595"/>
      <c r="E2" s="595"/>
      <c r="F2" s="595"/>
      <c r="G2" s="595"/>
      <c r="H2" s="595"/>
      <c r="I2" s="595"/>
      <c r="J2" s="595"/>
      <c r="L2" s="52"/>
    </row>
    <row r="3" spans="1:12" s="20" customFormat="1" ht="13.5" customHeight="1">
      <c r="A3" s="595"/>
      <c r="B3" s="595"/>
      <c r="C3" s="595"/>
      <c r="D3" s="595"/>
      <c r="E3" s="595"/>
      <c r="F3" s="595"/>
      <c r="G3" s="595"/>
      <c r="H3" s="595"/>
      <c r="I3" s="595"/>
      <c r="J3" s="595"/>
      <c r="L3" s="52"/>
    </row>
    <row r="4" spans="1:12" s="20" customFormat="1" ht="17.5">
      <c r="A4" s="3"/>
      <c r="B4" s="3"/>
      <c r="C4" s="3"/>
      <c r="D4" s="3"/>
      <c r="E4" s="3"/>
      <c r="F4" s="3"/>
      <c r="G4" s="3"/>
      <c r="H4" s="3"/>
      <c r="I4" s="3"/>
      <c r="J4" s="50"/>
      <c r="L4" s="52"/>
    </row>
    <row r="5" spans="1:12" s="20" customFormat="1" ht="18" thickBot="1">
      <c r="A5" s="3"/>
      <c r="B5" s="3"/>
      <c r="C5" s="3"/>
      <c r="D5" s="3"/>
      <c r="E5" s="3"/>
      <c r="F5" s="3"/>
      <c r="G5" s="3"/>
      <c r="H5" s="3"/>
      <c r="I5" s="3"/>
      <c r="J5" s="54" t="s">
        <v>53</v>
      </c>
      <c r="L5" s="52"/>
    </row>
    <row r="6" spans="1:12" s="20" customFormat="1" ht="18.75" customHeight="1">
      <c r="A6" s="3"/>
      <c r="B6" s="526" t="str">
        <f>CONCATENATE('加盟校情報&amp;大会設定'!$G$5,'加盟校情報&amp;大会設定'!$H$5,'加盟校情報&amp;大会設定'!$I$5,'加盟校情報&amp;大会設定'!$J$5,)&amp;"　男子4×100mR"</f>
        <v>第83回東海学生駅伝 兼 第15回東海学生女子駅伝　男子4×100mR</v>
      </c>
      <c r="C6" s="527"/>
      <c r="D6" s="527"/>
      <c r="E6" s="527"/>
      <c r="F6" s="527"/>
      <c r="G6" s="527"/>
      <c r="H6" s="527"/>
      <c r="I6" s="528"/>
      <c r="J6" s="183"/>
      <c r="L6" s="52">
        <f>COUNTA(C18,C47,C76,C105,C134,C163,C192,C221,C250,C279,C308,C337,C366,C395,C424,C453,C482,C511,C540,C569)</f>
        <v>0</v>
      </c>
    </row>
    <row r="7" spans="1:12" s="20" customFormat="1" ht="19.5" customHeight="1" thickBot="1">
      <c r="A7" s="3"/>
      <c r="B7" s="529"/>
      <c r="C7" s="530"/>
      <c r="D7" s="530"/>
      <c r="E7" s="530"/>
      <c r="F7" s="530"/>
      <c r="G7" s="530"/>
      <c r="H7" s="530"/>
      <c r="I7" s="531"/>
      <c r="J7" s="183"/>
      <c r="L7" s="52"/>
    </row>
    <row r="8" spans="1:12" s="20" customFormat="1" ht="17.5">
      <c r="A8" s="3"/>
      <c r="B8" s="532" t="s">
        <v>54</v>
      </c>
      <c r="C8" s="533"/>
      <c r="D8" s="538" t="str">
        <f>IF(基本情報登録!$D$6&gt;0,基本情報登録!$D$6,"")</f>
        <v/>
      </c>
      <c r="E8" s="539"/>
      <c r="F8" s="539"/>
      <c r="G8" s="539"/>
      <c r="H8" s="540"/>
      <c r="I8" s="49" t="s">
        <v>55</v>
      </c>
      <c r="J8" s="183"/>
      <c r="L8" s="52"/>
    </row>
    <row r="9" spans="1:12" s="20" customFormat="1" ht="18.75" customHeight="1">
      <c r="A9" s="3"/>
      <c r="B9" s="596" t="s">
        <v>1</v>
      </c>
      <c r="C9" s="597"/>
      <c r="D9" s="541" t="str">
        <f>IF(基本情報登録!$D$8&gt;0,基本情報登録!$D$8,"")</f>
        <v/>
      </c>
      <c r="E9" s="542"/>
      <c r="F9" s="542"/>
      <c r="G9" s="542"/>
      <c r="H9" s="543"/>
      <c r="I9" s="515"/>
      <c r="J9" s="183"/>
      <c r="L9" s="52"/>
    </row>
    <row r="10" spans="1:12" s="20" customFormat="1" ht="19.5" customHeight="1" thickBot="1">
      <c r="A10" s="3"/>
      <c r="B10" s="536"/>
      <c r="C10" s="537"/>
      <c r="D10" s="544"/>
      <c r="E10" s="545"/>
      <c r="F10" s="545"/>
      <c r="G10" s="545"/>
      <c r="H10" s="546"/>
      <c r="I10" s="516"/>
      <c r="J10" s="183"/>
      <c r="L10" s="52"/>
    </row>
    <row r="11" spans="1:12" s="20" customFormat="1" ht="17.5">
      <c r="A11" s="3"/>
      <c r="B11" s="532" t="s">
        <v>34</v>
      </c>
      <c r="C11" s="533"/>
      <c r="D11" s="570"/>
      <c r="E11" s="571"/>
      <c r="F11" s="571"/>
      <c r="G11" s="571"/>
      <c r="H11" s="571"/>
      <c r="I11" s="572"/>
      <c r="J11" s="183"/>
      <c r="L11" s="52"/>
    </row>
    <row r="12" spans="1:12" s="20" customFormat="1" ht="17.5" hidden="1">
      <c r="A12" s="3"/>
      <c r="B12" s="180"/>
      <c r="C12" s="181"/>
      <c r="D12" s="46"/>
      <c r="E12" s="573" t="str">
        <f>TEXT(D11,"00000")</f>
        <v>00000</v>
      </c>
      <c r="F12" s="573"/>
      <c r="G12" s="573"/>
      <c r="H12" s="573"/>
      <c r="I12" s="574"/>
      <c r="J12" s="183"/>
      <c r="L12" s="52"/>
    </row>
    <row r="13" spans="1:12" s="20" customFormat="1" ht="18.75" customHeight="1">
      <c r="A13" s="3"/>
      <c r="B13" s="534" t="s">
        <v>37</v>
      </c>
      <c r="C13" s="535"/>
      <c r="D13" s="551"/>
      <c r="E13" s="577"/>
      <c r="F13" s="577"/>
      <c r="G13" s="577"/>
      <c r="H13" s="577"/>
      <c r="I13" s="578"/>
      <c r="J13" s="183"/>
      <c r="L13" s="52"/>
    </row>
    <row r="14" spans="1:12" s="20" customFormat="1" ht="18.75" customHeight="1">
      <c r="A14" s="3"/>
      <c r="B14" s="575"/>
      <c r="C14" s="576"/>
      <c r="D14" s="557"/>
      <c r="E14" s="579"/>
      <c r="F14" s="579"/>
      <c r="G14" s="579"/>
      <c r="H14" s="579"/>
      <c r="I14" s="580"/>
      <c r="J14" s="183"/>
      <c r="L14" s="52"/>
    </row>
    <row r="15" spans="1:12" s="20" customFormat="1" ht="18" thickBot="1">
      <c r="A15" s="3"/>
      <c r="B15" s="536" t="s">
        <v>56</v>
      </c>
      <c r="C15" s="537"/>
      <c r="D15" s="553"/>
      <c r="E15" s="586"/>
      <c r="F15" s="586"/>
      <c r="G15" s="586"/>
      <c r="H15" s="586"/>
      <c r="I15" s="594"/>
      <c r="J15" s="183"/>
      <c r="L15" s="52"/>
    </row>
    <row r="16" spans="1:12" s="20" customFormat="1" ht="17.5">
      <c r="A16" s="3"/>
      <c r="B16" s="598" t="s">
        <v>57</v>
      </c>
      <c r="C16" s="599"/>
      <c r="D16" s="599"/>
      <c r="E16" s="599"/>
      <c r="F16" s="599"/>
      <c r="G16" s="599"/>
      <c r="H16" s="599"/>
      <c r="I16" s="600"/>
      <c r="J16" s="183"/>
      <c r="L16" s="52"/>
    </row>
    <row r="17" spans="1:12" s="20" customFormat="1" ht="18" thickBot="1">
      <c r="A17" s="3"/>
      <c r="B17" s="47" t="s">
        <v>58</v>
      </c>
      <c r="C17" s="182" t="s">
        <v>27</v>
      </c>
      <c r="D17" s="182" t="s">
        <v>59</v>
      </c>
      <c r="E17" s="601" t="s">
        <v>60</v>
      </c>
      <c r="F17" s="601"/>
      <c r="G17" s="182" t="s">
        <v>54</v>
      </c>
      <c r="H17" s="182" t="s">
        <v>61</v>
      </c>
      <c r="I17" s="48" t="s">
        <v>62</v>
      </c>
      <c r="J17" s="183"/>
      <c r="L17" s="52"/>
    </row>
    <row r="18" spans="1:12" s="20" customFormat="1" ht="19.5" customHeight="1" thickTop="1">
      <c r="A18" s="3"/>
      <c r="B18" s="565">
        <v>1</v>
      </c>
      <c r="C18" s="556"/>
      <c r="D18" s="556" t="str">
        <f>IF(C18&gt;0,VLOOKUP(C18,男子登録情報!$A$2:$H$1688,2,0),"")</f>
        <v/>
      </c>
      <c r="E18" s="556" t="str">
        <f>IF(C18&gt;0,VLOOKUP(C18,男子登録情報!$A$2:$H$1688,3,0),"")</f>
        <v/>
      </c>
      <c r="F18" s="556"/>
      <c r="G18" s="593" t="str">
        <f>IF(C18&gt;0,VLOOKUP(C18,男子登録情報!$A$2:$H$1688,4,0),"")</f>
        <v/>
      </c>
      <c r="H18" s="556" t="str">
        <f>IF(C18&gt;0,VLOOKUP(C18,男子登録情報!$A$2:$H$1688,8,0),"")</f>
        <v/>
      </c>
      <c r="I18" s="555" t="str">
        <f>IF(C18&gt;0,VLOOKUP(C18,男子登録情報!$A$2:$H$1688,5,0),"")</f>
        <v/>
      </c>
      <c r="J18" s="183"/>
      <c r="L18" s="52"/>
    </row>
    <row r="19" spans="1:12" s="20" customFormat="1" ht="18.75" customHeight="1">
      <c r="A19" s="3"/>
      <c r="B19" s="590"/>
      <c r="C19" s="587"/>
      <c r="D19" s="587"/>
      <c r="E19" s="587"/>
      <c r="F19" s="587"/>
      <c r="G19" s="593"/>
      <c r="H19" s="587"/>
      <c r="I19" s="588"/>
      <c r="J19" s="183"/>
      <c r="L19" s="52"/>
    </row>
    <row r="20" spans="1:12" s="20" customFormat="1" ht="18.75" customHeight="1">
      <c r="A20" s="3"/>
      <c r="B20" s="590">
        <v>2</v>
      </c>
      <c r="C20" s="587"/>
      <c r="D20" s="556" t="str">
        <f>IF(C20,VLOOKUP(C20,男子登録情報!$A$2:$H$1688,2,0),"")</f>
        <v/>
      </c>
      <c r="E20" s="556" t="str">
        <f>IF(C20&gt;0,VLOOKUP(C20,男子登録情報!$A$2:$H$1688,3,0),"")</f>
        <v/>
      </c>
      <c r="F20" s="556"/>
      <c r="G20" s="587" t="str">
        <f>IF(C20&gt;0,VLOOKUP(C20,男子登録情報!$A$2:$H$1688,4,0),"")</f>
        <v/>
      </c>
      <c r="H20" s="587" t="str">
        <f>IF(C20&gt;0,VLOOKUP(C20,男子登録情報!$A$2:$H$1688,8,0),"")</f>
        <v/>
      </c>
      <c r="I20" s="588" t="str">
        <f>IF(C20&gt;0,VLOOKUP(C20,男子登録情報!$A$2:$H$1688,5,0),"")</f>
        <v/>
      </c>
      <c r="J20" s="183"/>
      <c r="L20" s="52"/>
    </row>
    <row r="21" spans="1:12" s="20" customFormat="1" ht="18.75" customHeight="1">
      <c r="A21" s="3"/>
      <c r="B21" s="590"/>
      <c r="C21" s="587"/>
      <c r="D21" s="587"/>
      <c r="E21" s="587"/>
      <c r="F21" s="587"/>
      <c r="G21" s="587"/>
      <c r="H21" s="587"/>
      <c r="I21" s="588"/>
      <c r="J21" s="183"/>
      <c r="L21" s="52"/>
    </row>
    <row r="22" spans="1:12" s="20" customFormat="1" ht="18.75" customHeight="1">
      <c r="A22" s="3"/>
      <c r="B22" s="590">
        <v>3</v>
      </c>
      <c r="C22" s="587"/>
      <c r="D22" s="556" t="str">
        <f>IF(C22,VLOOKUP(C22,男子登録情報!$A$2:$H$1688,2,0),"")</f>
        <v/>
      </c>
      <c r="E22" s="556" t="str">
        <f>IF(C22&gt;0,VLOOKUP(C22,男子登録情報!$A$2:$H$1688,3,0),"")</f>
        <v/>
      </c>
      <c r="F22" s="556"/>
      <c r="G22" s="587" t="str">
        <f>IF(C22&gt;0,VLOOKUP(C22,男子登録情報!$A$2:$H$1688,4,0),"")</f>
        <v/>
      </c>
      <c r="H22" s="587" t="str">
        <f>IF(C22&gt;0,VLOOKUP(C22,男子登録情報!$A$2:$H$1688,8,0),"")</f>
        <v/>
      </c>
      <c r="I22" s="588" t="str">
        <f>IF(C22&gt;0,VLOOKUP(C22,男子登録情報!$A$2:$H$1688,5,0),"")</f>
        <v/>
      </c>
      <c r="J22" s="183"/>
      <c r="L22" s="52"/>
    </row>
    <row r="23" spans="1:12" s="20" customFormat="1" ht="18.75" customHeight="1">
      <c r="A23" s="3"/>
      <c r="B23" s="590"/>
      <c r="C23" s="587"/>
      <c r="D23" s="587"/>
      <c r="E23" s="587"/>
      <c r="F23" s="587"/>
      <c r="G23" s="587"/>
      <c r="H23" s="587"/>
      <c r="I23" s="588"/>
      <c r="J23" s="183"/>
      <c r="L23" s="52"/>
    </row>
    <row r="24" spans="1:12" s="20" customFormat="1" ht="18.75" customHeight="1">
      <c r="A24" s="3"/>
      <c r="B24" s="590">
        <v>4</v>
      </c>
      <c r="C24" s="587"/>
      <c r="D24" s="556" t="str">
        <f>IF(C24,VLOOKUP(C24,男子登録情報!$A$2:$H$1688,2,0),"")</f>
        <v/>
      </c>
      <c r="E24" s="556" t="str">
        <f>IF(C24&gt;0,VLOOKUP(C24,男子登録情報!$A$2:$H$1688,3,0),"")</f>
        <v/>
      </c>
      <c r="F24" s="556"/>
      <c r="G24" s="587" t="str">
        <f>IF(C24&gt;0,VLOOKUP(C24,男子登録情報!$A$2:$H$1688,4,0),"")</f>
        <v/>
      </c>
      <c r="H24" s="587" t="str">
        <f>IF(C24&gt;0,VLOOKUP(C24,男子登録情報!$A$2:$H$1688,8,0),"")</f>
        <v/>
      </c>
      <c r="I24" s="588" t="str">
        <f>IF(C24&gt;0,VLOOKUP(C24,男子登録情報!$A$2:$H$1688,5,0),"")</f>
        <v/>
      </c>
      <c r="J24" s="183"/>
      <c r="L24" s="52"/>
    </row>
    <row r="25" spans="1:12" s="20" customFormat="1" ht="18.75" customHeight="1">
      <c r="A25" s="3"/>
      <c r="B25" s="590"/>
      <c r="C25" s="587"/>
      <c r="D25" s="587"/>
      <c r="E25" s="587"/>
      <c r="F25" s="587"/>
      <c r="G25" s="587"/>
      <c r="H25" s="587"/>
      <c r="I25" s="588"/>
      <c r="J25" s="183"/>
      <c r="L25" s="52"/>
    </row>
    <row r="26" spans="1:12" s="20" customFormat="1" ht="18.75" customHeight="1">
      <c r="A26" s="3"/>
      <c r="B26" s="590">
        <v>5</v>
      </c>
      <c r="C26" s="587"/>
      <c r="D26" s="556" t="str">
        <f>IF(C26,VLOOKUP(C26,男子登録情報!$A$2:$H$1688,2,0),"")</f>
        <v/>
      </c>
      <c r="E26" s="556" t="str">
        <f>IF(C26&gt;0,VLOOKUP(C26,男子登録情報!$A$2:$H$1688,3,0),"")</f>
        <v/>
      </c>
      <c r="F26" s="556"/>
      <c r="G26" s="587" t="str">
        <f>IF(C26&gt;0,VLOOKUP(C26,男子登録情報!$A$2:$H$1688,4,0),"")</f>
        <v/>
      </c>
      <c r="H26" s="587" t="str">
        <f>IF(C26&gt;0,VLOOKUP(C26,男子登録情報!$A$2:$H$1688,8,0),"")</f>
        <v/>
      </c>
      <c r="I26" s="588" t="str">
        <f>IF(C26&gt;0,VLOOKUP(C26,男子登録情報!$A$2:$H$1688,5,0),"")</f>
        <v/>
      </c>
      <c r="J26" s="183"/>
      <c r="L26" s="52"/>
    </row>
    <row r="27" spans="1:12" s="20" customFormat="1" ht="18.75" customHeight="1">
      <c r="A27" s="3"/>
      <c r="B27" s="590"/>
      <c r="C27" s="587"/>
      <c r="D27" s="587"/>
      <c r="E27" s="587"/>
      <c r="F27" s="587"/>
      <c r="G27" s="587"/>
      <c r="H27" s="587"/>
      <c r="I27" s="588"/>
      <c r="J27" s="183"/>
      <c r="L27" s="52"/>
    </row>
    <row r="28" spans="1:12" s="20" customFormat="1" ht="18.75" customHeight="1">
      <c r="A28" s="3"/>
      <c r="B28" s="590">
        <v>6</v>
      </c>
      <c r="C28" s="587"/>
      <c r="D28" s="556" t="str">
        <f>IF(C28,VLOOKUP(C28,男子登録情報!$A$2:$H$1688,2,0),"")</f>
        <v/>
      </c>
      <c r="E28" s="556" t="str">
        <f>IF(C28&gt;0,VLOOKUP(C28,男子登録情報!$A$2:$H$1688,3,0),"")</f>
        <v/>
      </c>
      <c r="F28" s="556"/>
      <c r="G28" s="593" t="str">
        <f>IF(C28&gt;0,VLOOKUP(C28,男子登録情報!$A$2:$H$1688,4,0),"")</f>
        <v/>
      </c>
      <c r="H28" s="593" t="str">
        <f>IF(C28&gt;0,VLOOKUP(C28,男子登録情報!$A$2:$H$1688,8,0),"")</f>
        <v/>
      </c>
      <c r="I28" s="555" t="str">
        <f>IF(C28&gt;0,VLOOKUP(C28,男子登録情報!$A$2:$H$1688,5,0),"")</f>
        <v/>
      </c>
      <c r="J28" s="183"/>
      <c r="L28" s="52"/>
    </row>
    <row r="29" spans="1:12" s="20" customFormat="1" ht="19.5" customHeight="1" thickBot="1">
      <c r="A29" s="3"/>
      <c r="B29" s="591"/>
      <c r="C29" s="592"/>
      <c r="D29" s="592"/>
      <c r="E29" s="592"/>
      <c r="F29" s="592"/>
      <c r="G29" s="550"/>
      <c r="H29" s="550"/>
      <c r="I29" s="589"/>
      <c r="J29" s="183"/>
      <c r="L29" s="52"/>
    </row>
    <row r="30" spans="1:12" s="20" customFormat="1" ht="17.5">
      <c r="A30" s="3"/>
      <c r="B30" s="517" t="s">
        <v>63</v>
      </c>
      <c r="C30" s="518"/>
      <c r="D30" s="518"/>
      <c r="E30" s="518"/>
      <c r="F30" s="518"/>
      <c r="G30" s="518"/>
      <c r="H30" s="518"/>
      <c r="I30" s="519"/>
      <c r="J30" s="183"/>
      <c r="L30" s="52"/>
    </row>
    <row r="31" spans="1:12" s="20" customFormat="1" ht="17.5">
      <c r="A31" s="3"/>
      <c r="B31" s="520"/>
      <c r="C31" s="521"/>
      <c r="D31" s="521"/>
      <c r="E31" s="521"/>
      <c r="F31" s="521"/>
      <c r="G31" s="521"/>
      <c r="H31" s="521"/>
      <c r="I31" s="522"/>
      <c r="J31" s="183"/>
      <c r="L31" s="52"/>
    </row>
    <row r="32" spans="1:12" s="20" customFormat="1" ht="18" thickBot="1">
      <c r="A32" s="3"/>
      <c r="B32" s="523"/>
      <c r="C32" s="524"/>
      <c r="D32" s="524"/>
      <c r="E32" s="524"/>
      <c r="F32" s="524"/>
      <c r="G32" s="524"/>
      <c r="H32" s="524"/>
      <c r="I32" s="525"/>
      <c r="J32" s="183"/>
      <c r="L32" s="52"/>
    </row>
    <row r="33" spans="1:12" s="20" customFormat="1" ht="17.5">
      <c r="A33" s="51"/>
      <c r="B33" s="51"/>
      <c r="C33" s="51"/>
      <c r="D33" s="51"/>
      <c r="E33" s="51"/>
      <c r="F33" s="51"/>
      <c r="G33" s="51"/>
      <c r="H33" s="51"/>
      <c r="I33" s="51"/>
      <c r="J33" s="56"/>
      <c r="L33" s="52"/>
    </row>
    <row r="34" spans="1:12" s="20" customFormat="1" ht="18" thickBot="1">
      <c r="A34" s="3"/>
      <c r="B34" s="3"/>
      <c r="C34" s="3"/>
      <c r="D34" s="3"/>
      <c r="E34" s="3"/>
      <c r="F34" s="3"/>
      <c r="G34" s="3"/>
      <c r="H34" s="3"/>
      <c r="I34" s="3"/>
      <c r="J34" s="54" t="s">
        <v>64</v>
      </c>
      <c r="L34" s="52"/>
    </row>
    <row r="35" spans="1:12" s="20" customFormat="1" ht="18.75" customHeight="1">
      <c r="A35" s="3"/>
      <c r="B35" s="526" t="str">
        <f>CONCATENATE('加盟校情報&amp;大会設定'!$G$5,'加盟校情報&amp;大会設定'!$H$5,'加盟校情報&amp;大会設定'!$I$5,'加盟校情報&amp;大会設定'!$J$5,)&amp;"　男子4×100mR"</f>
        <v>第83回東海学生駅伝 兼 第15回東海学生女子駅伝　男子4×100mR</v>
      </c>
      <c r="C35" s="527"/>
      <c r="D35" s="527"/>
      <c r="E35" s="527"/>
      <c r="F35" s="527"/>
      <c r="G35" s="527"/>
      <c r="H35" s="527"/>
      <c r="I35" s="528"/>
      <c r="J35" s="183"/>
      <c r="L35" s="52"/>
    </row>
    <row r="36" spans="1:12" s="20" customFormat="1" ht="19.5" customHeight="1" thickBot="1">
      <c r="A36" s="3"/>
      <c r="B36" s="529"/>
      <c r="C36" s="530"/>
      <c r="D36" s="530"/>
      <c r="E36" s="530"/>
      <c r="F36" s="530"/>
      <c r="G36" s="530"/>
      <c r="H36" s="530"/>
      <c r="I36" s="531"/>
      <c r="J36" s="183"/>
      <c r="L36" s="52"/>
    </row>
    <row r="37" spans="1:12" s="20" customFormat="1" ht="17.5">
      <c r="A37" s="3"/>
      <c r="B37" s="532" t="s">
        <v>54</v>
      </c>
      <c r="C37" s="533"/>
      <c r="D37" s="538" t="str">
        <f>IF(基本情報登録!$D$6&gt;0,基本情報登録!$D$6,"")</f>
        <v/>
      </c>
      <c r="E37" s="539"/>
      <c r="F37" s="539"/>
      <c r="G37" s="539"/>
      <c r="H37" s="540"/>
      <c r="I37" s="55" t="s">
        <v>55</v>
      </c>
      <c r="J37" s="183"/>
      <c r="L37" s="52"/>
    </row>
    <row r="38" spans="1:12" s="20" customFormat="1" ht="18.75" customHeight="1">
      <c r="A38" s="3"/>
      <c r="B38" s="534" t="s">
        <v>1</v>
      </c>
      <c r="C38" s="535"/>
      <c r="D38" s="541" t="str">
        <f>IF(基本情報登録!$D$8&gt;0,基本情報登録!$D$8,"")</f>
        <v/>
      </c>
      <c r="E38" s="542"/>
      <c r="F38" s="542"/>
      <c r="G38" s="542"/>
      <c r="H38" s="543"/>
      <c r="I38" s="515"/>
      <c r="J38" s="183"/>
      <c r="L38" s="52"/>
    </row>
    <row r="39" spans="1:12" s="20" customFormat="1" ht="19.5" customHeight="1" thickBot="1">
      <c r="A39" s="3"/>
      <c r="B39" s="536"/>
      <c r="C39" s="537"/>
      <c r="D39" s="544"/>
      <c r="E39" s="545"/>
      <c r="F39" s="545"/>
      <c r="G39" s="545"/>
      <c r="H39" s="546"/>
      <c r="I39" s="516"/>
      <c r="J39" s="183"/>
      <c r="L39" s="52"/>
    </row>
    <row r="40" spans="1:12" s="20" customFormat="1" ht="17.5">
      <c r="A40" s="3"/>
      <c r="B40" s="532" t="s">
        <v>34</v>
      </c>
      <c r="C40" s="533"/>
      <c r="D40" s="570"/>
      <c r="E40" s="571"/>
      <c r="F40" s="571"/>
      <c r="G40" s="571"/>
      <c r="H40" s="571"/>
      <c r="I40" s="572"/>
      <c r="J40" s="183"/>
      <c r="L40" s="52"/>
    </row>
    <row r="41" spans="1:12" s="20" customFormat="1" ht="18.75" hidden="1" customHeight="1">
      <c r="A41" s="3"/>
      <c r="B41" s="180"/>
      <c r="C41" s="181"/>
      <c r="D41" s="46"/>
      <c r="E41" s="573" t="str">
        <f>TEXT(D40,"00000")</f>
        <v>00000</v>
      </c>
      <c r="F41" s="573"/>
      <c r="G41" s="573"/>
      <c r="H41" s="573"/>
      <c r="I41" s="574"/>
      <c r="J41" s="183"/>
      <c r="L41" s="52"/>
    </row>
    <row r="42" spans="1:12" s="20" customFormat="1" ht="18.75" customHeight="1">
      <c r="A42" s="3"/>
      <c r="B42" s="534" t="s">
        <v>37</v>
      </c>
      <c r="C42" s="535"/>
      <c r="D42" s="551"/>
      <c r="E42" s="577"/>
      <c r="F42" s="577"/>
      <c r="G42" s="577"/>
      <c r="H42" s="577"/>
      <c r="I42" s="578"/>
      <c r="J42" s="183"/>
      <c r="L42" s="52"/>
    </row>
    <row r="43" spans="1:12" s="20" customFormat="1" ht="18.75" customHeight="1">
      <c r="A43" s="3"/>
      <c r="B43" s="575"/>
      <c r="C43" s="576"/>
      <c r="D43" s="557"/>
      <c r="E43" s="579"/>
      <c r="F43" s="579"/>
      <c r="G43" s="579"/>
      <c r="H43" s="579"/>
      <c r="I43" s="580"/>
      <c r="J43" s="183"/>
      <c r="L43" s="52"/>
    </row>
    <row r="44" spans="1:12" s="20" customFormat="1" ht="18" thickBot="1">
      <c r="A44" s="3"/>
      <c r="B44" s="581" t="s">
        <v>56</v>
      </c>
      <c r="C44" s="582"/>
      <c r="D44" s="583"/>
      <c r="E44" s="584"/>
      <c r="F44" s="584"/>
      <c r="G44" s="584"/>
      <c r="H44" s="584"/>
      <c r="I44" s="585"/>
      <c r="J44" s="183"/>
      <c r="L44" s="52"/>
    </row>
    <row r="45" spans="1:12" s="20" customFormat="1" ht="17.5">
      <c r="A45" s="3"/>
      <c r="B45" s="559" t="s">
        <v>57</v>
      </c>
      <c r="C45" s="560"/>
      <c r="D45" s="560"/>
      <c r="E45" s="560"/>
      <c r="F45" s="560"/>
      <c r="G45" s="560"/>
      <c r="H45" s="560"/>
      <c r="I45" s="561"/>
      <c r="J45" s="183"/>
      <c r="L45" s="52"/>
    </row>
    <row r="46" spans="1:12" s="20" customFormat="1" ht="18" thickBot="1">
      <c r="A46" s="3"/>
      <c r="B46" s="47" t="s">
        <v>58</v>
      </c>
      <c r="C46" s="182" t="s">
        <v>27</v>
      </c>
      <c r="D46" s="182" t="s">
        <v>59</v>
      </c>
      <c r="E46" s="562" t="s">
        <v>60</v>
      </c>
      <c r="F46" s="563"/>
      <c r="G46" s="182" t="s">
        <v>54</v>
      </c>
      <c r="H46" s="182" t="s">
        <v>61</v>
      </c>
      <c r="I46" s="48" t="s">
        <v>62</v>
      </c>
      <c r="J46" s="183"/>
      <c r="L46" s="52"/>
    </row>
    <row r="47" spans="1:12" s="20" customFormat="1" ht="19.5" customHeight="1" thickTop="1">
      <c r="A47" s="3"/>
      <c r="B47" s="564">
        <v>1</v>
      </c>
      <c r="C47" s="566"/>
      <c r="D47" s="566" t="str">
        <f>IF(C47&gt;0,VLOOKUP(C47,男子登録情報!$A$2:$H$1688,2,0),"")</f>
        <v/>
      </c>
      <c r="E47" s="567" t="str">
        <f>IF(C47&gt;0,VLOOKUP(C47,男子登録情報!$A$2:$H$1688,3,0),"")</f>
        <v/>
      </c>
      <c r="F47" s="568"/>
      <c r="G47" s="566" t="str">
        <f>IF(C47&gt;0,VLOOKUP(C47,男子登録情報!$A$2:$H$1688,4,0),"")</f>
        <v/>
      </c>
      <c r="H47" s="566" t="str">
        <f>IF(C47&gt;0,VLOOKUP(C47,男子登録情報!$A$2:$H$1688,8,0),"")</f>
        <v/>
      </c>
      <c r="I47" s="569" t="str">
        <f>IF(C47&gt;0,VLOOKUP(C47,男子登録情報!$A$2:$H$1688,5,0),"")</f>
        <v/>
      </c>
      <c r="J47" s="183"/>
      <c r="L47" s="52"/>
    </row>
    <row r="48" spans="1:12" s="20" customFormat="1" ht="18.75" customHeight="1">
      <c r="A48" s="3"/>
      <c r="B48" s="565"/>
      <c r="C48" s="556"/>
      <c r="D48" s="556"/>
      <c r="E48" s="557"/>
      <c r="F48" s="558"/>
      <c r="G48" s="556"/>
      <c r="H48" s="556"/>
      <c r="I48" s="555"/>
      <c r="J48" s="183"/>
      <c r="L48" s="52"/>
    </row>
    <row r="49" spans="1:12" s="20" customFormat="1" ht="18.75" customHeight="1">
      <c r="A49" s="3"/>
      <c r="B49" s="547">
        <v>2</v>
      </c>
      <c r="C49" s="549"/>
      <c r="D49" s="549" t="str">
        <f>IF(C49,VLOOKUP(C49,男子登録情報!$A$2:$H$1688,2,0),"")</f>
        <v/>
      </c>
      <c r="E49" s="551" t="str">
        <f>IF(C49&gt;0,VLOOKUP(C49,男子登録情報!$A$2:$H$1688,3,0),"")</f>
        <v/>
      </c>
      <c r="F49" s="552"/>
      <c r="G49" s="549" t="str">
        <f>IF(C49&gt;0,VLOOKUP(C49,男子登録情報!$A$2:$H$1688,4,0),"")</f>
        <v/>
      </c>
      <c r="H49" s="549" t="str">
        <f>IF(C49&gt;0,VLOOKUP(C49,男子登録情報!$A$2:$H$1688,8,0),"")</f>
        <v/>
      </c>
      <c r="I49" s="515" t="str">
        <f>IF(C49&gt;0,VLOOKUP(C49,男子登録情報!$A$2:$H$1688,5,0),"")</f>
        <v/>
      </c>
      <c r="J49" s="183"/>
      <c r="L49" s="52"/>
    </row>
    <row r="50" spans="1:12" s="20" customFormat="1" ht="18.75" customHeight="1">
      <c r="A50" s="3"/>
      <c r="B50" s="565"/>
      <c r="C50" s="556"/>
      <c r="D50" s="556"/>
      <c r="E50" s="557"/>
      <c r="F50" s="558"/>
      <c r="G50" s="556"/>
      <c r="H50" s="556"/>
      <c r="I50" s="555"/>
      <c r="J50" s="183"/>
      <c r="L50" s="52"/>
    </row>
    <row r="51" spans="1:12" s="20" customFormat="1" ht="18.75" customHeight="1">
      <c r="A51" s="3"/>
      <c r="B51" s="547">
        <v>3</v>
      </c>
      <c r="C51" s="549"/>
      <c r="D51" s="549" t="str">
        <f>IF(C51,VLOOKUP(C51,男子登録情報!$A$2:$H$1688,2,0),"")</f>
        <v/>
      </c>
      <c r="E51" s="551" t="str">
        <f>IF(C51&gt;0,VLOOKUP(C51,男子登録情報!$A$2:$H$1688,3,0),"")</f>
        <v/>
      </c>
      <c r="F51" s="552"/>
      <c r="G51" s="549" t="str">
        <f>IF(C51&gt;0,VLOOKUP(C51,男子登録情報!$A$2:$H$1688,4,0),"")</f>
        <v/>
      </c>
      <c r="H51" s="549" t="str">
        <f>IF(C51&gt;0,VLOOKUP(C51,男子登録情報!$A$2:$H$1688,8,0),"")</f>
        <v/>
      </c>
      <c r="I51" s="515" t="str">
        <f>IF(C51&gt;0,VLOOKUP(C51,男子登録情報!$A$2:$H$1688,5,0),"")</f>
        <v/>
      </c>
      <c r="J51" s="183"/>
      <c r="L51" s="52"/>
    </row>
    <row r="52" spans="1:12" s="20" customFormat="1" ht="18.75" customHeight="1">
      <c r="A52" s="3"/>
      <c r="B52" s="565"/>
      <c r="C52" s="556"/>
      <c r="D52" s="556"/>
      <c r="E52" s="557"/>
      <c r="F52" s="558"/>
      <c r="G52" s="556"/>
      <c r="H52" s="556"/>
      <c r="I52" s="555"/>
      <c r="J52" s="183"/>
      <c r="L52" s="52"/>
    </row>
    <row r="53" spans="1:12" s="20" customFormat="1" ht="18.75" customHeight="1">
      <c r="A53" s="3"/>
      <c r="B53" s="547">
        <v>4</v>
      </c>
      <c r="C53" s="549"/>
      <c r="D53" s="549" t="str">
        <f>IF(C53,VLOOKUP(C53,男子登録情報!$A$2:$H$1688,2,0),"")</f>
        <v/>
      </c>
      <c r="E53" s="551" t="str">
        <f>IF(C53&gt;0,VLOOKUP(C53,男子登録情報!$A$2:$H$1688,3,0),"")</f>
        <v/>
      </c>
      <c r="F53" s="552"/>
      <c r="G53" s="549" t="str">
        <f>IF(C53&gt;0,VLOOKUP(C53,男子登録情報!$A$2:$H$1688,4,0),"")</f>
        <v/>
      </c>
      <c r="H53" s="549" t="str">
        <f>IF(C53&gt;0,VLOOKUP(C53,男子登録情報!$A$2:$H$1688,8,0),"")</f>
        <v/>
      </c>
      <c r="I53" s="515" t="str">
        <f>IF(C53&gt;0,VLOOKUP(C53,男子登録情報!$A$2:$H$1688,5,0),"")</f>
        <v/>
      </c>
      <c r="J53" s="183"/>
      <c r="L53" s="52"/>
    </row>
    <row r="54" spans="1:12" s="20" customFormat="1" ht="18.75" customHeight="1">
      <c r="A54" s="3"/>
      <c r="B54" s="565"/>
      <c r="C54" s="556"/>
      <c r="D54" s="556"/>
      <c r="E54" s="557"/>
      <c r="F54" s="558"/>
      <c r="G54" s="556"/>
      <c r="H54" s="556"/>
      <c r="I54" s="555"/>
      <c r="J54" s="183"/>
      <c r="L54" s="52"/>
    </row>
    <row r="55" spans="1:12" s="20" customFormat="1" ht="18.75" customHeight="1">
      <c r="A55" s="3"/>
      <c r="B55" s="547">
        <v>5</v>
      </c>
      <c r="C55" s="549"/>
      <c r="D55" s="549" t="str">
        <f>IF(C55,VLOOKUP(C55,男子登録情報!$A$2:$H$1688,2,0),"")</f>
        <v/>
      </c>
      <c r="E55" s="551" t="str">
        <f>IF(C55&gt;0,VLOOKUP(C55,男子登録情報!$A$2:$H$1688,3,0),"")</f>
        <v/>
      </c>
      <c r="F55" s="552"/>
      <c r="G55" s="549" t="str">
        <f>IF(C55&gt;0,VLOOKUP(C55,男子登録情報!$A$2:$H$1688,4,0),"")</f>
        <v/>
      </c>
      <c r="H55" s="549" t="str">
        <f>IF(C55&gt;0,VLOOKUP(C55,男子登録情報!$A$2:$H$1688,8,0),"")</f>
        <v/>
      </c>
      <c r="I55" s="515" t="str">
        <f>IF(C55&gt;0,VLOOKUP(C55,男子登録情報!$A$2:$H$1688,5,0),"")</f>
        <v/>
      </c>
      <c r="J55" s="183"/>
      <c r="L55" s="52"/>
    </row>
    <row r="56" spans="1:12" s="20" customFormat="1" ht="18.75" customHeight="1">
      <c r="A56" s="3"/>
      <c r="B56" s="565"/>
      <c r="C56" s="556"/>
      <c r="D56" s="556"/>
      <c r="E56" s="557"/>
      <c r="F56" s="558"/>
      <c r="G56" s="556"/>
      <c r="H56" s="556"/>
      <c r="I56" s="555"/>
      <c r="J56" s="183"/>
      <c r="L56" s="52"/>
    </row>
    <row r="57" spans="1:12" s="20" customFormat="1" ht="18.75" customHeight="1">
      <c r="A57" s="3"/>
      <c r="B57" s="547">
        <v>6</v>
      </c>
      <c r="C57" s="549"/>
      <c r="D57" s="549" t="str">
        <f>IF(C57,VLOOKUP(C57,男子登録情報!$A$2:$H$1688,2,0),"")</f>
        <v/>
      </c>
      <c r="E57" s="551" t="str">
        <f>IF(C57&gt;0,VLOOKUP(C57,男子登録情報!$A$2:$H$1688,3,0),"")</f>
        <v/>
      </c>
      <c r="F57" s="552"/>
      <c r="G57" s="549" t="str">
        <f>IF(C57&gt;0,VLOOKUP(C57,男子登録情報!$A$2:$H$1688,4,0),"")</f>
        <v/>
      </c>
      <c r="H57" s="549" t="str">
        <f>IF(C57&gt;0,VLOOKUP(C57,男子登録情報!$A$2:$H$1688,8,0),"")</f>
        <v/>
      </c>
      <c r="I57" s="515" t="str">
        <f>IF(C57&gt;0,VLOOKUP(C57,男子登録情報!$A$2:$H$1688,5,0),"")</f>
        <v/>
      </c>
      <c r="J57" s="183"/>
      <c r="L57" s="52"/>
    </row>
    <row r="58" spans="1:12" s="20" customFormat="1" ht="19.5" customHeight="1" thickBot="1">
      <c r="A58" s="3"/>
      <c r="B58" s="548"/>
      <c r="C58" s="550"/>
      <c r="D58" s="550"/>
      <c r="E58" s="553"/>
      <c r="F58" s="554"/>
      <c r="G58" s="550"/>
      <c r="H58" s="550"/>
      <c r="I58" s="516"/>
      <c r="J58" s="183"/>
      <c r="L58" s="52"/>
    </row>
    <row r="59" spans="1:12" s="20" customFormat="1" ht="17.5">
      <c r="A59" s="3"/>
      <c r="B59" s="517" t="s">
        <v>63</v>
      </c>
      <c r="C59" s="518"/>
      <c r="D59" s="518"/>
      <c r="E59" s="518"/>
      <c r="F59" s="518"/>
      <c r="G59" s="518"/>
      <c r="H59" s="518"/>
      <c r="I59" s="519"/>
      <c r="J59" s="183"/>
      <c r="L59" s="52"/>
    </row>
    <row r="60" spans="1:12" s="20" customFormat="1" ht="17.5">
      <c r="A60" s="3"/>
      <c r="B60" s="520"/>
      <c r="C60" s="521"/>
      <c r="D60" s="521"/>
      <c r="E60" s="521"/>
      <c r="F60" s="521"/>
      <c r="G60" s="521"/>
      <c r="H60" s="521"/>
      <c r="I60" s="522"/>
      <c r="J60" s="183"/>
      <c r="L60" s="52"/>
    </row>
    <row r="61" spans="1:12" s="20" customFormat="1" ht="18" thickBot="1">
      <c r="A61" s="3"/>
      <c r="B61" s="523"/>
      <c r="C61" s="524"/>
      <c r="D61" s="524"/>
      <c r="E61" s="524"/>
      <c r="F61" s="524"/>
      <c r="G61" s="524"/>
      <c r="H61" s="524"/>
      <c r="I61" s="525"/>
      <c r="J61" s="183"/>
      <c r="L61" s="52"/>
    </row>
    <row r="62" spans="1:12" s="20" customFormat="1" ht="17.5">
      <c r="A62" s="51"/>
      <c r="B62" s="51"/>
      <c r="C62" s="51"/>
      <c r="D62" s="51"/>
      <c r="E62" s="51"/>
      <c r="F62" s="51"/>
      <c r="G62" s="51"/>
      <c r="H62" s="51"/>
      <c r="I62" s="51"/>
      <c r="J62" s="56"/>
      <c r="L62" s="52"/>
    </row>
    <row r="63" spans="1:12" s="20" customFormat="1" ht="18" thickBot="1">
      <c r="A63" s="3"/>
      <c r="B63" s="3"/>
      <c r="C63" s="3"/>
      <c r="D63" s="3"/>
      <c r="E63" s="3"/>
      <c r="F63" s="3"/>
      <c r="G63" s="3"/>
      <c r="H63" s="3"/>
      <c r="I63" s="3"/>
      <c r="J63" s="54" t="s">
        <v>65</v>
      </c>
      <c r="L63" s="52"/>
    </row>
    <row r="64" spans="1:12" s="20" customFormat="1" ht="18.75" customHeight="1">
      <c r="A64" s="3"/>
      <c r="B64" s="526" t="str">
        <f>CONCATENATE('加盟校情報&amp;大会設定'!$G$5,'加盟校情報&amp;大会設定'!$H$5,'加盟校情報&amp;大会設定'!$I$5,'加盟校情報&amp;大会設定'!$J$5,)&amp;"　男子4×100mR"</f>
        <v>第83回東海学生駅伝 兼 第15回東海学生女子駅伝　男子4×100mR</v>
      </c>
      <c r="C64" s="527"/>
      <c r="D64" s="527"/>
      <c r="E64" s="527"/>
      <c r="F64" s="527"/>
      <c r="G64" s="527"/>
      <c r="H64" s="527"/>
      <c r="I64" s="528"/>
      <c r="J64" s="183"/>
      <c r="L64" s="52"/>
    </row>
    <row r="65" spans="1:12" s="20" customFormat="1" ht="19.5" customHeight="1" thickBot="1">
      <c r="A65" s="3"/>
      <c r="B65" s="529"/>
      <c r="C65" s="530"/>
      <c r="D65" s="530"/>
      <c r="E65" s="530"/>
      <c r="F65" s="530"/>
      <c r="G65" s="530"/>
      <c r="H65" s="530"/>
      <c r="I65" s="531"/>
      <c r="J65" s="183"/>
      <c r="L65" s="52"/>
    </row>
    <row r="66" spans="1:12" s="20" customFormat="1" ht="17.5">
      <c r="A66" s="3"/>
      <c r="B66" s="532" t="s">
        <v>54</v>
      </c>
      <c r="C66" s="533"/>
      <c r="D66" s="538" t="str">
        <f>IF(基本情報登録!$D$6&gt;0,基本情報登録!$D$6,"")</f>
        <v/>
      </c>
      <c r="E66" s="539"/>
      <c r="F66" s="539"/>
      <c r="G66" s="539"/>
      <c r="H66" s="540"/>
      <c r="I66" s="55" t="s">
        <v>55</v>
      </c>
      <c r="J66" s="183"/>
      <c r="L66" s="52"/>
    </row>
    <row r="67" spans="1:12" s="20" customFormat="1" ht="18.75" customHeight="1">
      <c r="A67" s="3"/>
      <c r="B67" s="534" t="s">
        <v>1</v>
      </c>
      <c r="C67" s="535"/>
      <c r="D67" s="541" t="str">
        <f>IF(基本情報登録!$D$8&gt;0,基本情報登録!$D$8,"")</f>
        <v/>
      </c>
      <c r="E67" s="542"/>
      <c r="F67" s="542"/>
      <c r="G67" s="542"/>
      <c r="H67" s="543"/>
      <c r="I67" s="515"/>
      <c r="J67" s="183"/>
      <c r="L67" s="52"/>
    </row>
    <row r="68" spans="1:12" s="20" customFormat="1" ht="19.5" customHeight="1" thickBot="1">
      <c r="A68" s="3"/>
      <c r="B68" s="536"/>
      <c r="C68" s="537"/>
      <c r="D68" s="544"/>
      <c r="E68" s="545"/>
      <c r="F68" s="545"/>
      <c r="G68" s="545"/>
      <c r="H68" s="546"/>
      <c r="I68" s="516"/>
      <c r="J68" s="183"/>
      <c r="L68" s="52"/>
    </row>
    <row r="69" spans="1:12" s="20" customFormat="1" ht="17.5">
      <c r="A69" s="3"/>
      <c r="B69" s="532" t="s">
        <v>34</v>
      </c>
      <c r="C69" s="533"/>
      <c r="D69" s="570"/>
      <c r="E69" s="571"/>
      <c r="F69" s="571"/>
      <c r="G69" s="571"/>
      <c r="H69" s="571"/>
      <c r="I69" s="572"/>
      <c r="J69" s="183"/>
      <c r="L69" s="52"/>
    </row>
    <row r="70" spans="1:12" s="20" customFormat="1" ht="17.5" hidden="1">
      <c r="A70" s="3"/>
      <c r="B70" s="180"/>
      <c r="C70" s="181"/>
      <c r="D70" s="46"/>
      <c r="E70" s="573" t="str">
        <f>TEXT(D69,"00000")</f>
        <v>00000</v>
      </c>
      <c r="F70" s="573"/>
      <c r="G70" s="573"/>
      <c r="H70" s="573"/>
      <c r="I70" s="574"/>
      <c r="J70" s="183"/>
      <c r="L70" s="52"/>
    </row>
    <row r="71" spans="1:12" s="20" customFormat="1" ht="18.75" customHeight="1">
      <c r="A71" s="3"/>
      <c r="B71" s="534" t="s">
        <v>37</v>
      </c>
      <c r="C71" s="535"/>
      <c r="D71" s="551"/>
      <c r="E71" s="577"/>
      <c r="F71" s="577"/>
      <c r="G71" s="577"/>
      <c r="H71" s="577"/>
      <c r="I71" s="578"/>
      <c r="J71" s="183"/>
      <c r="L71" s="52"/>
    </row>
    <row r="72" spans="1:12" s="20" customFormat="1" ht="18.75" customHeight="1">
      <c r="A72" s="3"/>
      <c r="B72" s="575"/>
      <c r="C72" s="576"/>
      <c r="D72" s="557"/>
      <c r="E72" s="579"/>
      <c r="F72" s="579"/>
      <c r="G72" s="579"/>
      <c r="H72" s="579"/>
      <c r="I72" s="580"/>
      <c r="J72" s="183"/>
      <c r="L72" s="52"/>
    </row>
    <row r="73" spans="1:12" s="20" customFormat="1" ht="18" thickBot="1">
      <c r="A73" s="3"/>
      <c r="B73" s="581" t="s">
        <v>56</v>
      </c>
      <c r="C73" s="582"/>
      <c r="D73" s="583"/>
      <c r="E73" s="584"/>
      <c r="F73" s="584"/>
      <c r="G73" s="584"/>
      <c r="H73" s="584"/>
      <c r="I73" s="585"/>
      <c r="J73" s="183"/>
      <c r="L73" s="52"/>
    </row>
    <row r="74" spans="1:12" s="20" customFormat="1" ht="17.5">
      <c r="A74" s="3"/>
      <c r="B74" s="559" t="s">
        <v>57</v>
      </c>
      <c r="C74" s="560"/>
      <c r="D74" s="560"/>
      <c r="E74" s="560"/>
      <c r="F74" s="560"/>
      <c r="G74" s="560"/>
      <c r="H74" s="560"/>
      <c r="I74" s="561"/>
      <c r="J74" s="183"/>
      <c r="L74" s="52"/>
    </row>
    <row r="75" spans="1:12" s="20" customFormat="1" ht="18" thickBot="1">
      <c r="A75" s="3"/>
      <c r="B75" s="47" t="s">
        <v>58</v>
      </c>
      <c r="C75" s="182" t="s">
        <v>27</v>
      </c>
      <c r="D75" s="182" t="s">
        <v>59</v>
      </c>
      <c r="E75" s="562" t="s">
        <v>60</v>
      </c>
      <c r="F75" s="563"/>
      <c r="G75" s="182" t="s">
        <v>54</v>
      </c>
      <c r="H75" s="182" t="s">
        <v>61</v>
      </c>
      <c r="I75" s="48" t="s">
        <v>62</v>
      </c>
      <c r="J75" s="183"/>
      <c r="L75" s="52"/>
    </row>
    <row r="76" spans="1:12" s="20" customFormat="1" ht="19.5" customHeight="1" thickTop="1">
      <c r="A76" s="3"/>
      <c r="B76" s="564">
        <v>1</v>
      </c>
      <c r="C76" s="566"/>
      <c r="D76" s="566" t="str">
        <f>IF(C76&gt;0,VLOOKUP(C76,男子登録情報!$A$2:$H$1688,2,0),"")</f>
        <v/>
      </c>
      <c r="E76" s="567" t="str">
        <f>IF(C76&gt;0,VLOOKUP(C76,男子登録情報!$A$2:$H$1688,3,0),"")</f>
        <v/>
      </c>
      <c r="F76" s="568"/>
      <c r="G76" s="566" t="str">
        <f>IF(C76&gt;0,VLOOKUP(C76,男子登録情報!$A$2:$H$1688,4,0),"")</f>
        <v/>
      </c>
      <c r="H76" s="566" t="str">
        <f>IF(C76&gt;0,VLOOKUP(C76,男子登録情報!$A$2:$H$1688,8,0),"")</f>
        <v/>
      </c>
      <c r="I76" s="569" t="str">
        <f>IF(C76&gt;0,VLOOKUP(C76,男子登録情報!$A$2:$H$1688,5,0),"")</f>
        <v/>
      </c>
      <c r="J76" s="183"/>
      <c r="L76" s="52"/>
    </row>
    <row r="77" spans="1:12" s="20" customFormat="1" ht="18.75" customHeight="1">
      <c r="A77" s="3"/>
      <c r="B77" s="565"/>
      <c r="C77" s="556"/>
      <c r="D77" s="556"/>
      <c r="E77" s="557"/>
      <c r="F77" s="558"/>
      <c r="G77" s="556"/>
      <c r="H77" s="556"/>
      <c r="I77" s="555"/>
      <c r="J77" s="183"/>
      <c r="L77" s="52"/>
    </row>
    <row r="78" spans="1:12" s="20" customFormat="1" ht="18.75" customHeight="1">
      <c r="A78" s="3"/>
      <c r="B78" s="547">
        <v>2</v>
      </c>
      <c r="C78" s="549"/>
      <c r="D78" s="549" t="str">
        <f>IF(C78,VLOOKUP(C78,男子登録情報!$A$2:$H$1688,2,0),"")</f>
        <v/>
      </c>
      <c r="E78" s="551" t="str">
        <f>IF(C78&gt;0,VLOOKUP(C78,男子登録情報!$A$2:$H$1688,3,0),"")</f>
        <v/>
      </c>
      <c r="F78" s="552"/>
      <c r="G78" s="549" t="str">
        <f>IF(C78&gt;0,VLOOKUP(C78,男子登録情報!$A$2:$H$1688,4,0),"")</f>
        <v/>
      </c>
      <c r="H78" s="549" t="str">
        <f>IF(C78&gt;0,VLOOKUP(C78,男子登録情報!$A$2:$H$1688,8,0),"")</f>
        <v/>
      </c>
      <c r="I78" s="515" t="str">
        <f>IF(C78&gt;0,VLOOKUP(C78,男子登録情報!$A$2:$H$1688,5,0),"")</f>
        <v/>
      </c>
      <c r="J78" s="183"/>
      <c r="L78" s="52"/>
    </row>
    <row r="79" spans="1:12" s="20" customFormat="1" ht="18.75" customHeight="1">
      <c r="A79" s="3"/>
      <c r="B79" s="565"/>
      <c r="C79" s="556"/>
      <c r="D79" s="556"/>
      <c r="E79" s="557"/>
      <c r="F79" s="558"/>
      <c r="G79" s="556"/>
      <c r="H79" s="556"/>
      <c r="I79" s="555"/>
      <c r="J79" s="183"/>
      <c r="L79" s="52"/>
    </row>
    <row r="80" spans="1:12" s="20" customFormat="1" ht="18.75" customHeight="1">
      <c r="A80" s="3"/>
      <c r="B80" s="547">
        <v>3</v>
      </c>
      <c r="C80" s="549"/>
      <c r="D80" s="549" t="str">
        <f>IF(C80,VLOOKUP(C80,男子登録情報!$A$2:$H$1688,2,0),"")</f>
        <v/>
      </c>
      <c r="E80" s="551" t="str">
        <f>IF(C80&gt;0,VLOOKUP(C80,男子登録情報!$A$2:$H$1688,3,0),"")</f>
        <v/>
      </c>
      <c r="F80" s="552"/>
      <c r="G80" s="549" t="str">
        <f>IF(C80&gt;0,VLOOKUP(C80,男子登録情報!$A$2:$H$1688,4,0),"")</f>
        <v/>
      </c>
      <c r="H80" s="549" t="str">
        <f>IF(C80&gt;0,VLOOKUP(C80,男子登録情報!$A$2:$H$1688,8,0),"")</f>
        <v/>
      </c>
      <c r="I80" s="515" t="str">
        <f>IF(C80&gt;0,VLOOKUP(C80,男子登録情報!$A$2:$H$1688,5,0),"")</f>
        <v/>
      </c>
      <c r="J80" s="183"/>
      <c r="L80" s="52"/>
    </row>
    <row r="81" spans="1:12" s="20" customFormat="1" ht="18.75" customHeight="1">
      <c r="A81" s="3"/>
      <c r="B81" s="565"/>
      <c r="C81" s="556"/>
      <c r="D81" s="556"/>
      <c r="E81" s="557"/>
      <c r="F81" s="558"/>
      <c r="G81" s="556"/>
      <c r="H81" s="556"/>
      <c r="I81" s="555"/>
      <c r="J81" s="183"/>
      <c r="L81" s="52"/>
    </row>
    <row r="82" spans="1:12" s="20" customFormat="1" ht="18.75" customHeight="1">
      <c r="A82" s="3"/>
      <c r="B82" s="547">
        <v>4</v>
      </c>
      <c r="C82" s="549"/>
      <c r="D82" s="549" t="str">
        <f>IF(C82,VLOOKUP(C82,男子登録情報!$A$2:$H$1688,2,0),"")</f>
        <v/>
      </c>
      <c r="E82" s="551" t="str">
        <f>IF(C82&gt;0,VLOOKUP(C82,男子登録情報!$A$2:$H$1688,3,0),"")</f>
        <v/>
      </c>
      <c r="F82" s="552"/>
      <c r="G82" s="549" t="str">
        <f>IF(C82&gt;0,VLOOKUP(C82,男子登録情報!$A$2:$H$1688,4,0),"")</f>
        <v/>
      </c>
      <c r="H82" s="549" t="str">
        <f>IF(C82&gt;0,VLOOKUP(C82,男子登録情報!$A$2:$H$1688,8,0),"")</f>
        <v/>
      </c>
      <c r="I82" s="515" t="str">
        <f>IF(C82&gt;0,VLOOKUP(C82,男子登録情報!$A$2:$H$1688,5,0),"")</f>
        <v/>
      </c>
      <c r="J82" s="183"/>
      <c r="L82" s="52"/>
    </row>
    <row r="83" spans="1:12" s="20" customFormat="1" ht="18.75" customHeight="1">
      <c r="A83" s="3"/>
      <c r="B83" s="565"/>
      <c r="C83" s="556"/>
      <c r="D83" s="556"/>
      <c r="E83" s="557"/>
      <c r="F83" s="558"/>
      <c r="G83" s="556"/>
      <c r="H83" s="556"/>
      <c r="I83" s="555"/>
      <c r="J83" s="183"/>
      <c r="L83" s="52"/>
    </row>
    <row r="84" spans="1:12" s="20" customFormat="1" ht="18.75" customHeight="1">
      <c r="A84" s="3"/>
      <c r="B84" s="547">
        <v>5</v>
      </c>
      <c r="C84" s="549"/>
      <c r="D84" s="549" t="str">
        <f>IF(C84,VLOOKUP(C84,男子登録情報!$A$2:$H$1688,2,0),"")</f>
        <v/>
      </c>
      <c r="E84" s="551" t="str">
        <f>IF(C84&gt;0,VLOOKUP(C84,男子登録情報!$A$2:$H$1688,3,0),"")</f>
        <v/>
      </c>
      <c r="F84" s="552"/>
      <c r="G84" s="549" t="str">
        <f>IF(C84&gt;0,VLOOKUP(C84,男子登録情報!$A$2:$H$1688,4,0),"")</f>
        <v/>
      </c>
      <c r="H84" s="549" t="str">
        <f>IF(C84&gt;0,VLOOKUP(C84,男子登録情報!$A$2:$H$1688,8,0),"")</f>
        <v/>
      </c>
      <c r="I84" s="515" t="str">
        <f>IF(C84&gt;0,VLOOKUP(C84,男子登録情報!$A$2:$H$1688,5,0),"")</f>
        <v/>
      </c>
      <c r="J84" s="183"/>
      <c r="L84" s="52"/>
    </row>
    <row r="85" spans="1:12" s="20" customFormat="1" ht="18.75" customHeight="1">
      <c r="A85" s="3"/>
      <c r="B85" s="565"/>
      <c r="C85" s="556"/>
      <c r="D85" s="556"/>
      <c r="E85" s="557"/>
      <c r="F85" s="558"/>
      <c r="G85" s="556"/>
      <c r="H85" s="556"/>
      <c r="I85" s="555"/>
      <c r="J85" s="183"/>
      <c r="L85" s="52"/>
    </row>
    <row r="86" spans="1:12" s="20" customFormat="1" ht="18.75" customHeight="1">
      <c r="A86" s="3"/>
      <c r="B86" s="547">
        <v>6</v>
      </c>
      <c r="C86" s="549"/>
      <c r="D86" s="549" t="str">
        <f>IF(C86,VLOOKUP(C86,男子登録情報!$A$2:$H$1688,2,0),"")</f>
        <v/>
      </c>
      <c r="E86" s="551" t="str">
        <f>IF(C86&gt;0,VLOOKUP(C86,男子登録情報!$A$2:$H$1688,3,0),"")</f>
        <v/>
      </c>
      <c r="F86" s="552"/>
      <c r="G86" s="549" t="str">
        <f>IF(C86&gt;0,VLOOKUP(C86,男子登録情報!$A$2:$H$1688,4,0),"")</f>
        <v/>
      </c>
      <c r="H86" s="549" t="str">
        <f>IF(C86&gt;0,VLOOKUP(C86,男子登録情報!$A$2:$H$1688,8,0),"")</f>
        <v/>
      </c>
      <c r="I86" s="515" t="str">
        <f>IF(C86&gt;0,VLOOKUP(C86,男子登録情報!$A$2:$H$1688,5,0),"")</f>
        <v/>
      </c>
      <c r="J86" s="183"/>
      <c r="L86" s="52"/>
    </row>
    <row r="87" spans="1:12" s="20" customFormat="1" ht="19.5" customHeight="1" thickBot="1">
      <c r="A87" s="3"/>
      <c r="B87" s="548"/>
      <c r="C87" s="550"/>
      <c r="D87" s="550"/>
      <c r="E87" s="553"/>
      <c r="F87" s="554"/>
      <c r="G87" s="550"/>
      <c r="H87" s="550"/>
      <c r="I87" s="516"/>
      <c r="J87" s="183"/>
      <c r="L87" s="52"/>
    </row>
    <row r="88" spans="1:12" s="20" customFormat="1" ht="17.5">
      <c r="A88" s="3"/>
      <c r="B88" s="517" t="s">
        <v>63</v>
      </c>
      <c r="C88" s="518"/>
      <c r="D88" s="518"/>
      <c r="E88" s="518"/>
      <c r="F88" s="518"/>
      <c r="G88" s="518"/>
      <c r="H88" s="518"/>
      <c r="I88" s="519"/>
      <c r="J88" s="183"/>
      <c r="L88" s="52"/>
    </row>
    <row r="89" spans="1:12" s="20" customFormat="1" ht="17.5">
      <c r="A89" s="3"/>
      <c r="B89" s="520"/>
      <c r="C89" s="521"/>
      <c r="D89" s="521"/>
      <c r="E89" s="521"/>
      <c r="F89" s="521"/>
      <c r="G89" s="521"/>
      <c r="H89" s="521"/>
      <c r="I89" s="522"/>
      <c r="J89" s="183"/>
      <c r="L89" s="52"/>
    </row>
    <row r="90" spans="1:12" s="20" customFormat="1" ht="18" thickBot="1">
      <c r="A90" s="3"/>
      <c r="B90" s="523"/>
      <c r="C90" s="524"/>
      <c r="D90" s="524"/>
      <c r="E90" s="524"/>
      <c r="F90" s="524"/>
      <c r="G90" s="524"/>
      <c r="H90" s="524"/>
      <c r="I90" s="525"/>
      <c r="J90" s="183"/>
      <c r="L90" s="52"/>
    </row>
    <row r="91" spans="1:12" s="20" customFormat="1" ht="17.5">
      <c r="A91" s="51"/>
      <c r="B91" s="51"/>
      <c r="C91" s="51"/>
      <c r="D91" s="51"/>
      <c r="E91" s="51"/>
      <c r="F91" s="51"/>
      <c r="G91" s="51"/>
      <c r="H91" s="51"/>
      <c r="I91" s="51"/>
      <c r="J91" s="56"/>
      <c r="L91" s="52"/>
    </row>
    <row r="92" spans="1:12" s="20" customFormat="1" ht="18" thickBot="1">
      <c r="A92" s="3"/>
      <c r="B92" s="3"/>
      <c r="C92" s="3"/>
      <c r="D92" s="3"/>
      <c r="E92" s="3"/>
      <c r="F92" s="3"/>
      <c r="G92" s="3"/>
      <c r="H92" s="3"/>
      <c r="I92" s="3"/>
      <c r="J92" s="54" t="s">
        <v>66</v>
      </c>
      <c r="L92" s="52"/>
    </row>
    <row r="93" spans="1:12" s="20" customFormat="1" ht="18.75" customHeight="1">
      <c r="A93" s="3"/>
      <c r="B93" s="526" t="str">
        <f>CONCATENATE('加盟校情報&amp;大会設定'!$G$5,'加盟校情報&amp;大会設定'!$H$5,'加盟校情報&amp;大会設定'!$I$5,'加盟校情報&amp;大会設定'!$J$5,)&amp;"　男子4×100mR"</f>
        <v>第83回東海学生駅伝 兼 第15回東海学生女子駅伝　男子4×100mR</v>
      </c>
      <c r="C93" s="527"/>
      <c r="D93" s="527"/>
      <c r="E93" s="527"/>
      <c r="F93" s="527"/>
      <c r="G93" s="527"/>
      <c r="H93" s="527"/>
      <c r="I93" s="528"/>
      <c r="J93" s="183"/>
      <c r="L93" s="52"/>
    </row>
    <row r="94" spans="1:12" s="20" customFormat="1" ht="19.5" customHeight="1" thickBot="1">
      <c r="A94" s="3"/>
      <c r="B94" s="529"/>
      <c r="C94" s="530"/>
      <c r="D94" s="530"/>
      <c r="E94" s="530"/>
      <c r="F94" s="530"/>
      <c r="G94" s="530"/>
      <c r="H94" s="530"/>
      <c r="I94" s="531"/>
      <c r="J94" s="183"/>
      <c r="L94" s="52"/>
    </row>
    <row r="95" spans="1:12" s="20" customFormat="1" ht="17.5">
      <c r="A95" s="3"/>
      <c r="B95" s="532" t="s">
        <v>54</v>
      </c>
      <c r="C95" s="533"/>
      <c r="D95" s="538" t="str">
        <f>IF(基本情報登録!$D$6&gt;0,基本情報登録!$D$6,"")</f>
        <v/>
      </c>
      <c r="E95" s="539"/>
      <c r="F95" s="539"/>
      <c r="G95" s="539"/>
      <c r="H95" s="540"/>
      <c r="I95" s="55" t="s">
        <v>55</v>
      </c>
      <c r="J95" s="183"/>
      <c r="L95" s="52"/>
    </row>
    <row r="96" spans="1:12" s="20" customFormat="1" ht="18.75" customHeight="1">
      <c r="A96" s="3"/>
      <c r="B96" s="534" t="s">
        <v>1</v>
      </c>
      <c r="C96" s="535"/>
      <c r="D96" s="541" t="str">
        <f>IF(基本情報登録!$D$8&gt;0,基本情報登録!$D$8,"")</f>
        <v/>
      </c>
      <c r="E96" s="542"/>
      <c r="F96" s="542"/>
      <c r="G96" s="542"/>
      <c r="H96" s="543"/>
      <c r="I96" s="515"/>
      <c r="J96" s="183"/>
      <c r="L96" s="52"/>
    </row>
    <row r="97" spans="1:12" s="20" customFormat="1" ht="19.5" customHeight="1" thickBot="1">
      <c r="A97" s="3"/>
      <c r="B97" s="536"/>
      <c r="C97" s="537"/>
      <c r="D97" s="544"/>
      <c r="E97" s="545"/>
      <c r="F97" s="545"/>
      <c r="G97" s="545"/>
      <c r="H97" s="546"/>
      <c r="I97" s="516"/>
      <c r="J97" s="183"/>
      <c r="L97" s="52"/>
    </row>
    <row r="98" spans="1:12" s="20" customFormat="1" ht="17.5">
      <c r="A98" s="3"/>
      <c r="B98" s="532" t="s">
        <v>34</v>
      </c>
      <c r="C98" s="533"/>
      <c r="D98" s="570"/>
      <c r="E98" s="571"/>
      <c r="F98" s="571"/>
      <c r="G98" s="571"/>
      <c r="H98" s="571"/>
      <c r="I98" s="572"/>
      <c r="J98" s="183"/>
      <c r="L98" s="52"/>
    </row>
    <row r="99" spans="1:12" s="20" customFormat="1" ht="17.5" hidden="1">
      <c r="A99" s="3"/>
      <c r="B99" s="180"/>
      <c r="C99" s="181"/>
      <c r="D99" s="46"/>
      <c r="E99" s="573" t="str">
        <f>TEXT(D98,"00000")</f>
        <v>00000</v>
      </c>
      <c r="F99" s="573"/>
      <c r="G99" s="573"/>
      <c r="H99" s="573"/>
      <c r="I99" s="574"/>
      <c r="J99" s="183"/>
      <c r="L99" s="52"/>
    </row>
    <row r="100" spans="1:12" s="20" customFormat="1" ht="18.75" customHeight="1">
      <c r="A100" s="3"/>
      <c r="B100" s="534" t="s">
        <v>37</v>
      </c>
      <c r="C100" s="535"/>
      <c r="D100" s="551"/>
      <c r="E100" s="577"/>
      <c r="F100" s="577"/>
      <c r="G100" s="577"/>
      <c r="H100" s="577"/>
      <c r="I100" s="578"/>
      <c r="J100" s="183"/>
      <c r="L100" s="52"/>
    </row>
    <row r="101" spans="1:12" s="20" customFormat="1" ht="18.75" customHeight="1">
      <c r="A101" s="3"/>
      <c r="B101" s="575"/>
      <c r="C101" s="576"/>
      <c r="D101" s="557"/>
      <c r="E101" s="579"/>
      <c r="F101" s="579"/>
      <c r="G101" s="579"/>
      <c r="H101" s="579"/>
      <c r="I101" s="580"/>
      <c r="J101" s="183"/>
      <c r="L101" s="52"/>
    </row>
    <row r="102" spans="1:12" s="20" customFormat="1" ht="18" thickBot="1">
      <c r="A102" s="3"/>
      <c r="B102" s="581" t="s">
        <v>56</v>
      </c>
      <c r="C102" s="582"/>
      <c r="D102" s="583"/>
      <c r="E102" s="584"/>
      <c r="F102" s="584"/>
      <c r="G102" s="584"/>
      <c r="H102" s="584"/>
      <c r="I102" s="585"/>
      <c r="J102" s="183"/>
      <c r="L102" s="52"/>
    </row>
    <row r="103" spans="1:12" s="20" customFormat="1" ht="17.5">
      <c r="A103" s="3"/>
      <c r="B103" s="559" t="s">
        <v>57</v>
      </c>
      <c r="C103" s="560"/>
      <c r="D103" s="560"/>
      <c r="E103" s="560"/>
      <c r="F103" s="560"/>
      <c r="G103" s="560"/>
      <c r="H103" s="560"/>
      <c r="I103" s="561"/>
      <c r="J103" s="183"/>
      <c r="L103" s="52"/>
    </row>
    <row r="104" spans="1:12" s="20" customFormat="1" ht="18" thickBot="1">
      <c r="A104" s="3"/>
      <c r="B104" s="47" t="s">
        <v>58</v>
      </c>
      <c r="C104" s="182" t="s">
        <v>27</v>
      </c>
      <c r="D104" s="182" t="s">
        <v>59</v>
      </c>
      <c r="E104" s="562" t="s">
        <v>60</v>
      </c>
      <c r="F104" s="563"/>
      <c r="G104" s="182" t="s">
        <v>54</v>
      </c>
      <c r="H104" s="182" t="s">
        <v>61</v>
      </c>
      <c r="I104" s="48" t="s">
        <v>62</v>
      </c>
      <c r="J104" s="183"/>
      <c r="L104" s="52"/>
    </row>
    <row r="105" spans="1:12" s="20" customFormat="1" ht="19.5" customHeight="1" thickTop="1">
      <c r="A105" s="3"/>
      <c r="B105" s="564">
        <v>1</v>
      </c>
      <c r="C105" s="566"/>
      <c r="D105" s="566" t="str">
        <f>IF(C105&gt;0,VLOOKUP(C105,男子登録情報!$A$2:$H$1688,2,0),"")</f>
        <v/>
      </c>
      <c r="E105" s="567" t="str">
        <f>IF(C105&gt;0,VLOOKUP(C105,男子登録情報!$A$2:$H$1688,3,0),"")</f>
        <v/>
      </c>
      <c r="F105" s="568"/>
      <c r="G105" s="566" t="str">
        <f>IF(C105&gt;0,VLOOKUP(C105,男子登録情報!$A$2:$H$1688,4,0),"")</f>
        <v/>
      </c>
      <c r="H105" s="566" t="str">
        <f>IF(C105&gt;0,VLOOKUP(C105,男子登録情報!$A$2:$H$1688,8,0),"")</f>
        <v/>
      </c>
      <c r="I105" s="569" t="str">
        <f>IF(C105&gt;0,VLOOKUP(C105,男子登録情報!$A$2:$H$1688,5,0),"")</f>
        <v/>
      </c>
      <c r="J105" s="183"/>
      <c r="L105" s="52"/>
    </row>
    <row r="106" spans="1:12" s="20" customFormat="1" ht="18.75" customHeight="1">
      <c r="A106" s="3"/>
      <c r="B106" s="565"/>
      <c r="C106" s="556"/>
      <c r="D106" s="556"/>
      <c r="E106" s="557"/>
      <c r="F106" s="558"/>
      <c r="G106" s="556"/>
      <c r="H106" s="556"/>
      <c r="I106" s="555"/>
      <c r="J106" s="183"/>
      <c r="L106" s="52"/>
    </row>
    <row r="107" spans="1:12" s="20" customFormat="1" ht="18.75" customHeight="1">
      <c r="A107" s="3"/>
      <c r="B107" s="547">
        <v>2</v>
      </c>
      <c r="C107" s="549"/>
      <c r="D107" s="549" t="str">
        <f>IF(C107,VLOOKUP(C107,男子登録情報!$A$2:$H$1688,2,0),"")</f>
        <v/>
      </c>
      <c r="E107" s="551" t="str">
        <f>IF(C107&gt;0,VLOOKUP(C107,男子登録情報!$A$2:$H$1688,3,0),"")</f>
        <v/>
      </c>
      <c r="F107" s="552"/>
      <c r="G107" s="549" t="str">
        <f>IF(C107&gt;0,VLOOKUP(C107,男子登録情報!$A$2:$H$1688,4,0),"")</f>
        <v/>
      </c>
      <c r="H107" s="549" t="str">
        <f>IF(C107&gt;0,VLOOKUP(C107,男子登録情報!$A$2:$H$1688,8,0),"")</f>
        <v/>
      </c>
      <c r="I107" s="515" t="str">
        <f>IF(C107&gt;0,VLOOKUP(C107,男子登録情報!$A$2:$H$1688,5,0),"")</f>
        <v/>
      </c>
      <c r="J107" s="183"/>
      <c r="L107" s="52"/>
    </row>
    <row r="108" spans="1:12" s="20" customFormat="1" ht="18.75" customHeight="1">
      <c r="A108" s="3"/>
      <c r="B108" s="565"/>
      <c r="C108" s="556"/>
      <c r="D108" s="556"/>
      <c r="E108" s="557"/>
      <c r="F108" s="558"/>
      <c r="G108" s="556"/>
      <c r="H108" s="556"/>
      <c r="I108" s="555"/>
      <c r="J108" s="183"/>
      <c r="L108" s="52"/>
    </row>
    <row r="109" spans="1:12" s="20" customFormat="1" ht="18.75" customHeight="1">
      <c r="A109" s="3"/>
      <c r="B109" s="547">
        <v>3</v>
      </c>
      <c r="C109" s="549"/>
      <c r="D109" s="549" t="str">
        <f>IF(C109,VLOOKUP(C109,男子登録情報!$A$2:$H$1688,2,0),"")</f>
        <v/>
      </c>
      <c r="E109" s="551" t="str">
        <f>IF(C109&gt;0,VLOOKUP(C109,男子登録情報!$A$2:$H$1688,3,0),"")</f>
        <v/>
      </c>
      <c r="F109" s="552"/>
      <c r="G109" s="549" t="str">
        <f>IF(C109&gt;0,VLOOKUP(C109,男子登録情報!$A$2:$H$1688,4,0),"")</f>
        <v/>
      </c>
      <c r="H109" s="549" t="str">
        <f>IF(C109&gt;0,VLOOKUP(C109,男子登録情報!$A$2:$H$1688,8,0),"")</f>
        <v/>
      </c>
      <c r="I109" s="515" t="str">
        <f>IF(C109&gt;0,VLOOKUP(C109,男子登録情報!$A$2:$H$1688,5,0),"")</f>
        <v/>
      </c>
      <c r="J109" s="183"/>
      <c r="L109" s="52"/>
    </row>
    <row r="110" spans="1:12" s="20" customFormat="1" ht="18.75" customHeight="1">
      <c r="A110" s="3"/>
      <c r="B110" s="565"/>
      <c r="C110" s="556"/>
      <c r="D110" s="556"/>
      <c r="E110" s="557"/>
      <c r="F110" s="558"/>
      <c r="G110" s="556"/>
      <c r="H110" s="556"/>
      <c r="I110" s="555"/>
      <c r="J110" s="183"/>
      <c r="L110" s="52"/>
    </row>
    <row r="111" spans="1:12" s="20" customFormat="1" ht="18.75" customHeight="1">
      <c r="A111" s="3"/>
      <c r="B111" s="547">
        <v>4</v>
      </c>
      <c r="C111" s="549"/>
      <c r="D111" s="549" t="str">
        <f>IF(C111,VLOOKUP(C111,男子登録情報!$A$2:$H$1688,2,0),"")</f>
        <v/>
      </c>
      <c r="E111" s="551" t="str">
        <f>IF(C111&gt;0,VLOOKUP(C111,男子登録情報!$A$2:$H$1688,3,0),"")</f>
        <v/>
      </c>
      <c r="F111" s="552"/>
      <c r="G111" s="549" t="str">
        <f>IF(C111&gt;0,VLOOKUP(C111,男子登録情報!$A$2:$H$1688,4,0),"")</f>
        <v/>
      </c>
      <c r="H111" s="549" t="str">
        <f>IF(C111&gt;0,VLOOKUP(C111,男子登録情報!$A$2:$H$1688,8,0),"")</f>
        <v/>
      </c>
      <c r="I111" s="515" t="str">
        <f>IF(C111&gt;0,VLOOKUP(C111,男子登録情報!$A$2:$H$1688,5,0),"")</f>
        <v/>
      </c>
      <c r="J111" s="183"/>
      <c r="L111" s="52"/>
    </row>
    <row r="112" spans="1:12" s="20" customFormat="1" ht="18.75" customHeight="1">
      <c r="A112" s="3"/>
      <c r="B112" s="565"/>
      <c r="C112" s="556"/>
      <c r="D112" s="556"/>
      <c r="E112" s="557"/>
      <c r="F112" s="558"/>
      <c r="G112" s="556"/>
      <c r="H112" s="556"/>
      <c r="I112" s="555"/>
      <c r="J112" s="183"/>
      <c r="L112" s="52"/>
    </row>
    <row r="113" spans="1:12" s="20" customFormat="1" ht="18.75" customHeight="1">
      <c r="A113" s="3"/>
      <c r="B113" s="547">
        <v>5</v>
      </c>
      <c r="C113" s="549"/>
      <c r="D113" s="549" t="str">
        <f>IF(C113,VLOOKUP(C113,男子登録情報!$A$2:$H$1688,2,0),"")</f>
        <v/>
      </c>
      <c r="E113" s="551" t="str">
        <f>IF(C113&gt;0,VLOOKUP(C113,男子登録情報!$A$2:$H$1688,3,0),"")</f>
        <v/>
      </c>
      <c r="F113" s="552"/>
      <c r="G113" s="549" t="str">
        <f>IF(C113&gt;0,VLOOKUP(C113,男子登録情報!$A$2:$H$1688,4,0),"")</f>
        <v/>
      </c>
      <c r="H113" s="549" t="str">
        <f>IF(C113&gt;0,VLOOKUP(C113,男子登録情報!$A$2:$H$1688,8,0),"")</f>
        <v/>
      </c>
      <c r="I113" s="515" t="str">
        <f>IF(C113&gt;0,VLOOKUP(C113,男子登録情報!$A$2:$H$1688,5,0),"")</f>
        <v/>
      </c>
      <c r="J113" s="183"/>
      <c r="L113" s="52"/>
    </row>
    <row r="114" spans="1:12" s="20" customFormat="1" ht="18.75" customHeight="1">
      <c r="A114" s="3"/>
      <c r="B114" s="565"/>
      <c r="C114" s="556"/>
      <c r="D114" s="556"/>
      <c r="E114" s="557"/>
      <c r="F114" s="558"/>
      <c r="G114" s="556"/>
      <c r="H114" s="556"/>
      <c r="I114" s="555"/>
      <c r="J114" s="183"/>
      <c r="L114" s="52"/>
    </row>
    <row r="115" spans="1:12" s="20" customFormat="1" ht="18.75" customHeight="1">
      <c r="A115" s="3"/>
      <c r="B115" s="547">
        <v>6</v>
      </c>
      <c r="C115" s="549"/>
      <c r="D115" s="549" t="str">
        <f>IF(C115,VLOOKUP(C115,男子登録情報!$A$2:$H$1688,2,0),"")</f>
        <v/>
      </c>
      <c r="E115" s="551" t="str">
        <f>IF(C115&gt;0,VLOOKUP(C115,男子登録情報!$A$2:$H$1688,3,0),"")</f>
        <v/>
      </c>
      <c r="F115" s="552"/>
      <c r="G115" s="549" t="str">
        <f>IF(C115&gt;0,VLOOKUP(C115,男子登録情報!$A$2:$H$1688,4,0),"")</f>
        <v/>
      </c>
      <c r="H115" s="549" t="str">
        <f>IF(C115&gt;0,VLOOKUP(C115,男子登録情報!$A$2:$H$1688,8,0),"")</f>
        <v/>
      </c>
      <c r="I115" s="515" t="str">
        <f>IF(C115&gt;0,VLOOKUP(C115,男子登録情報!$A$2:$H$1688,5,0),"")</f>
        <v/>
      </c>
      <c r="J115" s="183"/>
      <c r="L115" s="52"/>
    </row>
    <row r="116" spans="1:12" s="20" customFormat="1" ht="19.5" customHeight="1" thickBot="1">
      <c r="A116" s="3"/>
      <c r="B116" s="548"/>
      <c r="C116" s="550"/>
      <c r="D116" s="550"/>
      <c r="E116" s="553"/>
      <c r="F116" s="554"/>
      <c r="G116" s="550"/>
      <c r="H116" s="550"/>
      <c r="I116" s="516"/>
      <c r="J116" s="183"/>
      <c r="L116" s="52"/>
    </row>
    <row r="117" spans="1:12" s="20" customFormat="1" ht="17.5">
      <c r="A117" s="3"/>
      <c r="B117" s="517" t="s">
        <v>63</v>
      </c>
      <c r="C117" s="518"/>
      <c r="D117" s="518"/>
      <c r="E117" s="518"/>
      <c r="F117" s="518"/>
      <c r="G117" s="518"/>
      <c r="H117" s="518"/>
      <c r="I117" s="519"/>
      <c r="J117" s="183"/>
      <c r="L117" s="52"/>
    </row>
    <row r="118" spans="1:12" s="20" customFormat="1" ht="17.5">
      <c r="A118" s="3"/>
      <c r="B118" s="520"/>
      <c r="C118" s="521"/>
      <c r="D118" s="521"/>
      <c r="E118" s="521"/>
      <c r="F118" s="521"/>
      <c r="G118" s="521"/>
      <c r="H118" s="521"/>
      <c r="I118" s="522"/>
      <c r="J118" s="183"/>
      <c r="L118" s="52"/>
    </row>
    <row r="119" spans="1:12" s="20" customFormat="1" ht="18" thickBot="1">
      <c r="A119" s="3"/>
      <c r="B119" s="523"/>
      <c r="C119" s="524"/>
      <c r="D119" s="524"/>
      <c r="E119" s="524"/>
      <c r="F119" s="524"/>
      <c r="G119" s="524"/>
      <c r="H119" s="524"/>
      <c r="I119" s="525"/>
      <c r="J119" s="183"/>
      <c r="L119" s="52"/>
    </row>
    <row r="120" spans="1:12" s="20" customFormat="1" ht="17.5">
      <c r="A120" s="51"/>
      <c r="B120" s="51"/>
      <c r="C120" s="51"/>
      <c r="D120" s="51"/>
      <c r="E120" s="51"/>
      <c r="F120" s="51"/>
      <c r="G120" s="51"/>
      <c r="H120" s="51"/>
      <c r="I120" s="51"/>
      <c r="J120" s="56"/>
      <c r="L120" s="52"/>
    </row>
    <row r="121" spans="1:12" s="20" customFormat="1" ht="18" thickBot="1">
      <c r="A121" s="3"/>
      <c r="B121" s="3"/>
      <c r="C121" s="3"/>
      <c r="D121" s="3"/>
      <c r="E121" s="3"/>
      <c r="F121" s="3"/>
      <c r="G121" s="3"/>
      <c r="H121" s="3"/>
      <c r="I121" s="3"/>
      <c r="J121" s="54" t="s">
        <v>67</v>
      </c>
      <c r="L121" s="52"/>
    </row>
    <row r="122" spans="1:12" s="20" customFormat="1" ht="18.75" customHeight="1">
      <c r="A122" s="3"/>
      <c r="B122" s="526" t="str">
        <f>CONCATENATE('加盟校情報&amp;大会設定'!$G$5,'加盟校情報&amp;大会設定'!$H$5,'加盟校情報&amp;大会設定'!$I$5,'加盟校情報&amp;大会設定'!$J$5,)&amp;"　男子4×100mR"</f>
        <v>第83回東海学生駅伝 兼 第15回東海学生女子駅伝　男子4×100mR</v>
      </c>
      <c r="C122" s="527"/>
      <c r="D122" s="527"/>
      <c r="E122" s="527"/>
      <c r="F122" s="527"/>
      <c r="G122" s="527"/>
      <c r="H122" s="527"/>
      <c r="I122" s="528"/>
      <c r="J122" s="183"/>
      <c r="L122" s="52"/>
    </row>
    <row r="123" spans="1:12" s="20" customFormat="1" ht="19.5" customHeight="1" thickBot="1">
      <c r="A123" s="3"/>
      <c r="B123" s="529"/>
      <c r="C123" s="530"/>
      <c r="D123" s="530"/>
      <c r="E123" s="530"/>
      <c r="F123" s="530"/>
      <c r="G123" s="530"/>
      <c r="H123" s="530"/>
      <c r="I123" s="531"/>
      <c r="J123" s="183"/>
      <c r="L123" s="52"/>
    </row>
    <row r="124" spans="1:12" s="20" customFormat="1" ht="17.5">
      <c r="A124" s="3"/>
      <c r="B124" s="532" t="s">
        <v>54</v>
      </c>
      <c r="C124" s="533"/>
      <c r="D124" s="538" t="str">
        <f>IF(基本情報登録!$D$6&gt;0,基本情報登録!$D$6,"")</f>
        <v/>
      </c>
      <c r="E124" s="539"/>
      <c r="F124" s="539"/>
      <c r="G124" s="539"/>
      <c r="H124" s="540"/>
      <c r="I124" s="55" t="s">
        <v>55</v>
      </c>
      <c r="J124" s="183"/>
      <c r="L124" s="52"/>
    </row>
    <row r="125" spans="1:12" s="20" customFormat="1" ht="18.75" customHeight="1">
      <c r="A125" s="3"/>
      <c r="B125" s="534" t="s">
        <v>1</v>
      </c>
      <c r="C125" s="535"/>
      <c r="D125" s="541" t="str">
        <f>IF(基本情報登録!$D$8&gt;0,基本情報登録!$D$8,"")</f>
        <v/>
      </c>
      <c r="E125" s="542"/>
      <c r="F125" s="542"/>
      <c r="G125" s="542"/>
      <c r="H125" s="543"/>
      <c r="I125" s="515"/>
      <c r="J125" s="183"/>
      <c r="L125" s="52"/>
    </row>
    <row r="126" spans="1:12" s="20" customFormat="1" ht="19.5" customHeight="1" thickBot="1">
      <c r="A126" s="3"/>
      <c r="B126" s="536"/>
      <c r="C126" s="537"/>
      <c r="D126" s="544"/>
      <c r="E126" s="545"/>
      <c r="F126" s="545"/>
      <c r="G126" s="545"/>
      <c r="H126" s="546"/>
      <c r="I126" s="516"/>
      <c r="J126" s="183"/>
      <c r="L126" s="52"/>
    </row>
    <row r="127" spans="1:12" s="20" customFormat="1" ht="17.5">
      <c r="A127" s="3"/>
      <c r="B127" s="532" t="s">
        <v>34</v>
      </c>
      <c r="C127" s="533"/>
      <c r="D127" s="570"/>
      <c r="E127" s="571"/>
      <c r="F127" s="571"/>
      <c r="G127" s="571"/>
      <c r="H127" s="571"/>
      <c r="I127" s="572"/>
      <c r="J127" s="183"/>
      <c r="L127" s="52"/>
    </row>
    <row r="128" spans="1:12" s="20" customFormat="1" ht="17.5" hidden="1">
      <c r="A128" s="3"/>
      <c r="B128" s="180"/>
      <c r="C128" s="181"/>
      <c r="D128" s="46"/>
      <c r="E128" s="573" t="str">
        <f>TEXT(D127,"00000")</f>
        <v>00000</v>
      </c>
      <c r="F128" s="573"/>
      <c r="G128" s="573"/>
      <c r="H128" s="573"/>
      <c r="I128" s="574"/>
      <c r="J128" s="183"/>
      <c r="L128" s="52"/>
    </row>
    <row r="129" spans="1:12" s="20" customFormat="1" ht="18.75" customHeight="1">
      <c r="A129" s="3"/>
      <c r="B129" s="534" t="s">
        <v>37</v>
      </c>
      <c r="C129" s="535"/>
      <c r="D129" s="551"/>
      <c r="E129" s="577"/>
      <c r="F129" s="577"/>
      <c r="G129" s="577"/>
      <c r="H129" s="577"/>
      <c r="I129" s="578"/>
      <c r="J129" s="183"/>
      <c r="L129" s="52"/>
    </row>
    <row r="130" spans="1:12" s="20" customFormat="1" ht="18.75" customHeight="1">
      <c r="A130" s="3"/>
      <c r="B130" s="575"/>
      <c r="C130" s="576"/>
      <c r="D130" s="557"/>
      <c r="E130" s="579"/>
      <c r="F130" s="579"/>
      <c r="G130" s="579"/>
      <c r="H130" s="579"/>
      <c r="I130" s="580"/>
      <c r="J130" s="183"/>
      <c r="L130" s="52"/>
    </row>
    <row r="131" spans="1:12" s="20" customFormat="1" ht="18" thickBot="1">
      <c r="A131" s="3"/>
      <c r="B131" s="581" t="s">
        <v>56</v>
      </c>
      <c r="C131" s="582"/>
      <c r="D131" s="583"/>
      <c r="E131" s="584"/>
      <c r="F131" s="584"/>
      <c r="G131" s="584"/>
      <c r="H131" s="584"/>
      <c r="I131" s="585"/>
      <c r="J131" s="183"/>
      <c r="L131" s="52"/>
    </row>
    <row r="132" spans="1:12" s="20" customFormat="1" ht="17.5">
      <c r="A132" s="3"/>
      <c r="B132" s="559" t="s">
        <v>57</v>
      </c>
      <c r="C132" s="560"/>
      <c r="D132" s="560"/>
      <c r="E132" s="560"/>
      <c r="F132" s="560"/>
      <c r="G132" s="560"/>
      <c r="H132" s="560"/>
      <c r="I132" s="561"/>
      <c r="J132" s="183"/>
      <c r="L132" s="52"/>
    </row>
    <row r="133" spans="1:12" s="20" customFormat="1" ht="18" thickBot="1">
      <c r="A133" s="3"/>
      <c r="B133" s="47" t="s">
        <v>58</v>
      </c>
      <c r="C133" s="182" t="s">
        <v>27</v>
      </c>
      <c r="D133" s="182" t="s">
        <v>59</v>
      </c>
      <c r="E133" s="562" t="s">
        <v>60</v>
      </c>
      <c r="F133" s="563"/>
      <c r="G133" s="182" t="s">
        <v>54</v>
      </c>
      <c r="H133" s="182" t="s">
        <v>61</v>
      </c>
      <c r="I133" s="48" t="s">
        <v>62</v>
      </c>
      <c r="J133" s="183"/>
      <c r="L133" s="52"/>
    </row>
    <row r="134" spans="1:12" s="20" customFormat="1" ht="19.5" customHeight="1" thickTop="1">
      <c r="A134" s="3"/>
      <c r="B134" s="564">
        <v>1</v>
      </c>
      <c r="C134" s="566"/>
      <c r="D134" s="566" t="str">
        <f>IF(C134&gt;0,VLOOKUP(C134,男子登録情報!$A$2:$H$1688,2,0),"")</f>
        <v/>
      </c>
      <c r="E134" s="567" t="str">
        <f>IF(C134&gt;0,VLOOKUP(C134,男子登録情報!$A$2:$H$1688,3,0),"")</f>
        <v/>
      </c>
      <c r="F134" s="568"/>
      <c r="G134" s="566" t="str">
        <f>IF(C134&gt;0,VLOOKUP(C134,男子登録情報!$A$2:$H$1688,4,0),"")</f>
        <v/>
      </c>
      <c r="H134" s="566" t="str">
        <f>IF(C134&gt;0,VLOOKUP(C134,男子登録情報!$A$2:$H$1688,8,0),"")</f>
        <v/>
      </c>
      <c r="I134" s="569" t="str">
        <f>IF(C134&gt;0,VLOOKUP(C134,男子登録情報!$A$2:$H$1688,5,0),"")</f>
        <v/>
      </c>
      <c r="J134" s="183"/>
      <c r="L134" s="52"/>
    </row>
    <row r="135" spans="1:12" s="20" customFormat="1" ht="18.75" customHeight="1">
      <c r="A135" s="3"/>
      <c r="B135" s="565"/>
      <c r="C135" s="556"/>
      <c r="D135" s="556"/>
      <c r="E135" s="557"/>
      <c r="F135" s="558"/>
      <c r="G135" s="556"/>
      <c r="H135" s="556"/>
      <c r="I135" s="555"/>
      <c r="J135" s="183"/>
      <c r="L135" s="52"/>
    </row>
    <row r="136" spans="1:12" s="20" customFormat="1" ht="18.75" customHeight="1">
      <c r="A136" s="3"/>
      <c r="B136" s="547">
        <v>2</v>
      </c>
      <c r="C136" s="549"/>
      <c r="D136" s="549" t="str">
        <f>IF(C136,VLOOKUP(C136,男子登録情報!$A$2:$H$1688,2,0),"")</f>
        <v/>
      </c>
      <c r="E136" s="551" t="str">
        <f>IF(C136&gt;0,VLOOKUP(C136,男子登録情報!$A$2:$H$1688,3,0),"")</f>
        <v/>
      </c>
      <c r="F136" s="552"/>
      <c r="G136" s="549" t="str">
        <f>IF(C136&gt;0,VLOOKUP(C136,男子登録情報!$A$2:$H$1688,4,0),"")</f>
        <v/>
      </c>
      <c r="H136" s="549" t="str">
        <f>IF(C136&gt;0,VLOOKUP(C136,男子登録情報!$A$2:$H$1688,8,0),"")</f>
        <v/>
      </c>
      <c r="I136" s="515" t="str">
        <f>IF(C136&gt;0,VLOOKUP(C136,男子登録情報!$A$2:$H$1688,5,0),"")</f>
        <v/>
      </c>
      <c r="J136" s="183"/>
      <c r="L136" s="52"/>
    </row>
    <row r="137" spans="1:12" s="20" customFormat="1" ht="18.75" customHeight="1">
      <c r="A137" s="3"/>
      <c r="B137" s="565"/>
      <c r="C137" s="556"/>
      <c r="D137" s="556"/>
      <c r="E137" s="557"/>
      <c r="F137" s="558"/>
      <c r="G137" s="556"/>
      <c r="H137" s="556"/>
      <c r="I137" s="555"/>
      <c r="J137" s="183"/>
      <c r="L137" s="52"/>
    </row>
    <row r="138" spans="1:12" s="20" customFormat="1" ht="18.75" customHeight="1">
      <c r="A138" s="3"/>
      <c r="B138" s="547">
        <v>3</v>
      </c>
      <c r="C138" s="549"/>
      <c r="D138" s="549" t="str">
        <f>IF(C138,VLOOKUP(C138,男子登録情報!$A$2:$H$1688,2,0),"")</f>
        <v/>
      </c>
      <c r="E138" s="551" t="str">
        <f>IF(C138&gt;0,VLOOKUP(C138,男子登録情報!$A$2:$H$1688,3,0),"")</f>
        <v/>
      </c>
      <c r="F138" s="552"/>
      <c r="G138" s="549" t="str">
        <f>IF(C138&gt;0,VLOOKUP(C138,男子登録情報!$A$2:$H$1688,4,0),"")</f>
        <v/>
      </c>
      <c r="H138" s="549" t="str">
        <f>IF(C138&gt;0,VLOOKUP(C138,男子登録情報!$A$2:$H$1688,8,0),"")</f>
        <v/>
      </c>
      <c r="I138" s="515" t="str">
        <f>IF(C138&gt;0,VLOOKUP(C138,男子登録情報!$A$2:$H$1688,5,0),"")</f>
        <v/>
      </c>
      <c r="J138" s="183"/>
      <c r="L138" s="52"/>
    </row>
    <row r="139" spans="1:12" s="20" customFormat="1" ht="18.75" customHeight="1">
      <c r="A139" s="3"/>
      <c r="B139" s="565"/>
      <c r="C139" s="556"/>
      <c r="D139" s="556"/>
      <c r="E139" s="557"/>
      <c r="F139" s="558"/>
      <c r="G139" s="556"/>
      <c r="H139" s="556"/>
      <c r="I139" s="555"/>
      <c r="J139" s="183"/>
      <c r="L139" s="52"/>
    </row>
    <row r="140" spans="1:12" s="20" customFormat="1" ht="18.75" customHeight="1">
      <c r="A140" s="3"/>
      <c r="B140" s="547">
        <v>4</v>
      </c>
      <c r="C140" s="549"/>
      <c r="D140" s="549" t="str">
        <f>IF(C140,VLOOKUP(C140,男子登録情報!$A$2:$H$1688,2,0),"")</f>
        <v/>
      </c>
      <c r="E140" s="551" t="str">
        <f>IF(C140&gt;0,VLOOKUP(C140,男子登録情報!$A$2:$H$1688,3,0),"")</f>
        <v/>
      </c>
      <c r="F140" s="552"/>
      <c r="G140" s="549" t="str">
        <f>IF(C140&gt;0,VLOOKUP(C140,男子登録情報!$A$2:$H$1688,4,0),"")</f>
        <v/>
      </c>
      <c r="H140" s="549" t="str">
        <f>IF(C140&gt;0,VLOOKUP(C140,男子登録情報!$A$2:$H$1688,8,0),"")</f>
        <v/>
      </c>
      <c r="I140" s="515" t="str">
        <f>IF(C140&gt;0,VLOOKUP(C140,男子登録情報!$A$2:$H$1688,5,0),"")</f>
        <v/>
      </c>
      <c r="J140" s="183"/>
      <c r="L140" s="52"/>
    </row>
    <row r="141" spans="1:12" s="20" customFormat="1" ht="18.75" customHeight="1">
      <c r="A141" s="3"/>
      <c r="B141" s="565"/>
      <c r="C141" s="556"/>
      <c r="D141" s="556"/>
      <c r="E141" s="557"/>
      <c r="F141" s="558"/>
      <c r="G141" s="556"/>
      <c r="H141" s="556"/>
      <c r="I141" s="555"/>
      <c r="J141" s="183"/>
      <c r="L141" s="52"/>
    </row>
    <row r="142" spans="1:12" s="20" customFormat="1" ht="18.75" customHeight="1">
      <c r="A142" s="3"/>
      <c r="B142" s="547">
        <v>5</v>
      </c>
      <c r="C142" s="549"/>
      <c r="D142" s="549" t="str">
        <f>IF(C142,VLOOKUP(C142,男子登録情報!$A$2:$H$1688,2,0),"")</f>
        <v/>
      </c>
      <c r="E142" s="551" t="str">
        <f>IF(C142&gt;0,VLOOKUP(C142,男子登録情報!$A$2:$H$1688,3,0),"")</f>
        <v/>
      </c>
      <c r="F142" s="552"/>
      <c r="G142" s="549" t="str">
        <f>IF(C142&gt;0,VLOOKUP(C142,男子登録情報!$A$2:$H$1688,4,0),"")</f>
        <v/>
      </c>
      <c r="H142" s="549" t="str">
        <f>IF(C142&gt;0,VLOOKUP(C142,男子登録情報!$A$2:$H$1688,8,0),"")</f>
        <v/>
      </c>
      <c r="I142" s="515" t="str">
        <f>IF(C142&gt;0,VLOOKUP(C142,男子登録情報!$A$2:$H$1688,5,0),"")</f>
        <v/>
      </c>
      <c r="J142" s="183"/>
      <c r="L142" s="52"/>
    </row>
    <row r="143" spans="1:12" s="20" customFormat="1" ht="18.75" customHeight="1">
      <c r="A143" s="3"/>
      <c r="B143" s="565"/>
      <c r="C143" s="556"/>
      <c r="D143" s="556"/>
      <c r="E143" s="557"/>
      <c r="F143" s="558"/>
      <c r="G143" s="556"/>
      <c r="H143" s="556"/>
      <c r="I143" s="555"/>
      <c r="J143" s="183"/>
      <c r="L143" s="52"/>
    </row>
    <row r="144" spans="1:12" s="20" customFormat="1" ht="18.75" customHeight="1">
      <c r="A144" s="3"/>
      <c r="B144" s="547">
        <v>6</v>
      </c>
      <c r="C144" s="549"/>
      <c r="D144" s="549" t="str">
        <f>IF(C144,VLOOKUP(C144,男子登録情報!$A$2:$H$1688,2,0),"")</f>
        <v/>
      </c>
      <c r="E144" s="551" t="str">
        <f>IF(C144&gt;0,VLOOKUP(C144,男子登録情報!$A$2:$H$1688,3,0),"")</f>
        <v/>
      </c>
      <c r="F144" s="552"/>
      <c r="G144" s="549" t="str">
        <f>IF(C144&gt;0,VLOOKUP(C144,男子登録情報!$A$2:$H$1688,4,0),"")</f>
        <v/>
      </c>
      <c r="H144" s="549" t="str">
        <f>IF(C144&gt;0,VLOOKUP(C144,男子登録情報!$A$2:$H$1688,8,0),"")</f>
        <v/>
      </c>
      <c r="I144" s="515" t="str">
        <f>IF(C144&gt;0,VLOOKUP(C144,男子登録情報!$A$2:$H$1688,5,0),"")</f>
        <v/>
      </c>
      <c r="J144" s="183"/>
      <c r="L144" s="52"/>
    </row>
    <row r="145" spans="1:12" s="20" customFormat="1" ht="19.5" customHeight="1" thickBot="1">
      <c r="A145" s="3"/>
      <c r="B145" s="548"/>
      <c r="C145" s="550"/>
      <c r="D145" s="550"/>
      <c r="E145" s="553"/>
      <c r="F145" s="554"/>
      <c r="G145" s="550"/>
      <c r="H145" s="550"/>
      <c r="I145" s="516"/>
      <c r="J145" s="183"/>
      <c r="L145" s="52"/>
    </row>
    <row r="146" spans="1:12" s="20" customFormat="1" ht="17.5">
      <c r="A146" s="3"/>
      <c r="B146" s="517" t="s">
        <v>63</v>
      </c>
      <c r="C146" s="518"/>
      <c r="D146" s="518"/>
      <c r="E146" s="518"/>
      <c r="F146" s="518"/>
      <c r="G146" s="518"/>
      <c r="H146" s="518"/>
      <c r="I146" s="519"/>
      <c r="J146" s="183"/>
      <c r="L146" s="52"/>
    </row>
    <row r="147" spans="1:12" s="20" customFormat="1" ht="17.5">
      <c r="A147" s="3"/>
      <c r="B147" s="520"/>
      <c r="C147" s="521"/>
      <c r="D147" s="521"/>
      <c r="E147" s="521"/>
      <c r="F147" s="521"/>
      <c r="G147" s="521"/>
      <c r="H147" s="521"/>
      <c r="I147" s="522"/>
      <c r="J147" s="183"/>
      <c r="L147" s="52"/>
    </row>
    <row r="148" spans="1:12" s="20" customFormat="1" ht="18" thickBot="1">
      <c r="A148" s="3"/>
      <c r="B148" s="523"/>
      <c r="C148" s="524"/>
      <c r="D148" s="524"/>
      <c r="E148" s="524"/>
      <c r="F148" s="524"/>
      <c r="G148" s="524"/>
      <c r="H148" s="524"/>
      <c r="I148" s="525"/>
      <c r="J148" s="183"/>
      <c r="L148" s="52"/>
    </row>
    <row r="149" spans="1:12" s="20" customFormat="1" ht="17.5">
      <c r="A149" s="51"/>
      <c r="B149" s="51"/>
      <c r="C149" s="51"/>
      <c r="D149" s="51"/>
      <c r="E149" s="51"/>
      <c r="F149" s="51"/>
      <c r="G149" s="51"/>
      <c r="H149" s="51"/>
      <c r="I149" s="51"/>
      <c r="J149" s="56"/>
      <c r="L149" s="52"/>
    </row>
    <row r="150" spans="1:12" s="20" customFormat="1" ht="18" thickBot="1">
      <c r="A150" s="3"/>
      <c r="B150" s="3"/>
      <c r="C150" s="3"/>
      <c r="D150" s="3"/>
      <c r="E150" s="3"/>
      <c r="F150" s="3"/>
      <c r="G150" s="3"/>
      <c r="H150" s="3"/>
      <c r="I150" s="3"/>
      <c r="J150" s="54" t="s">
        <v>68</v>
      </c>
      <c r="L150" s="52"/>
    </row>
    <row r="151" spans="1:12" s="20" customFormat="1" ht="18.75" customHeight="1">
      <c r="A151" s="3"/>
      <c r="B151" s="526" t="str">
        <f>CONCATENATE('加盟校情報&amp;大会設定'!$G$5,'加盟校情報&amp;大会設定'!$H$5,'加盟校情報&amp;大会設定'!$I$5,'加盟校情報&amp;大会設定'!$J$5,)&amp;"　男子4×100mR"</f>
        <v>第83回東海学生駅伝 兼 第15回東海学生女子駅伝　男子4×100mR</v>
      </c>
      <c r="C151" s="527"/>
      <c r="D151" s="527"/>
      <c r="E151" s="527"/>
      <c r="F151" s="527"/>
      <c r="G151" s="527"/>
      <c r="H151" s="527"/>
      <c r="I151" s="528"/>
      <c r="J151" s="183"/>
      <c r="L151" s="52"/>
    </row>
    <row r="152" spans="1:12" s="20" customFormat="1" ht="19.5" customHeight="1" thickBot="1">
      <c r="A152" s="3"/>
      <c r="B152" s="529"/>
      <c r="C152" s="530"/>
      <c r="D152" s="530"/>
      <c r="E152" s="530"/>
      <c r="F152" s="530"/>
      <c r="G152" s="530"/>
      <c r="H152" s="530"/>
      <c r="I152" s="531"/>
      <c r="J152" s="183"/>
      <c r="L152" s="52"/>
    </row>
    <row r="153" spans="1:12" s="20" customFormat="1" ht="17.5">
      <c r="A153" s="3"/>
      <c r="B153" s="532" t="s">
        <v>54</v>
      </c>
      <c r="C153" s="533"/>
      <c r="D153" s="538" t="str">
        <f>IF(基本情報登録!$D$6&gt;0,基本情報登録!$D$6,"")</f>
        <v/>
      </c>
      <c r="E153" s="539"/>
      <c r="F153" s="539"/>
      <c r="G153" s="539"/>
      <c r="H153" s="540"/>
      <c r="I153" s="55" t="s">
        <v>55</v>
      </c>
      <c r="J153" s="183"/>
      <c r="L153" s="52"/>
    </row>
    <row r="154" spans="1:12" s="20" customFormat="1" ht="18.75" customHeight="1">
      <c r="A154" s="3"/>
      <c r="B154" s="534" t="s">
        <v>1</v>
      </c>
      <c r="C154" s="535"/>
      <c r="D154" s="541" t="str">
        <f>IF(基本情報登録!$D$8&gt;0,基本情報登録!$D$8,"")</f>
        <v/>
      </c>
      <c r="E154" s="542"/>
      <c r="F154" s="542"/>
      <c r="G154" s="542"/>
      <c r="H154" s="543"/>
      <c r="I154" s="515"/>
      <c r="J154" s="183"/>
      <c r="L154" s="52"/>
    </row>
    <row r="155" spans="1:12" s="20" customFormat="1" ht="19.5" customHeight="1" thickBot="1">
      <c r="A155" s="3"/>
      <c r="B155" s="536"/>
      <c r="C155" s="537"/>
      <c r="D155" s="544"/>
      <c r="E155" s="545"/>
      <c r="F155" s="545"/>
      <c r="G155" s="545"/>
      <c r="H155" s="546"/>
      <c r="I155" s="516"/>
      <c r="J155" s="183"/>
      <c r="L155" s="52"/>
    </row>
    <row r="156" spans="1:12" s="20" customFormat="1" ht="17.5">
      <c r="A156" s="3"/>
      <c r="B156" s="532" t="s">
        <v>34</v>
      </c>
      <c r="C156" s="533"/>
      <c r="D156" s="570"/>
      <c r="E156" s="571"/>
      <c r="F156" s="571"/>
      <c r="G156" s="571"/>
      <c r="H156" s="571"/>
      <c r="I156" s="572"/>
      <c r="J156" s="183"/>
      <c r="L156" s="52"/>
    </row>
    <row r="157" spans="1:12" s="20" customFormat="1" ht="17.5" hidden="1">
      <c r="A157" s="3"/>
      <c r="B157" s="180"/>
      <c r="C157" s="181"/>
      <c r="D157" s="46"/>
      <c r="E157" s="573" t="str">
        <f>TEXT(D156,"00000")</f>
        <v>00000</v>
      </c>
      <c r="F157" s="573"/>
      <c r="G157" s="573"/>
      <c r="H157" s="573"/>
      <c r="I157" s="574"/>
      <c r="J157" s="183"/>
      <c r="L157" s="52"/>
    </row>
    <row r="158" spans="1:12" s="20" customFormat="1" ht="18.75" customHeight="1">
      <c r="A158" s="3"/>
      <c r="B158" s="534" t="s">
        <v>37</v>
      </c>
      <c r="C158" s="535"/>
      <c r="D158" s="551"/>
      <c r="E158" s="577"/>
      <c r="F158" s="577"/>
      <c r="G158" s="577"/>
      <c r="H158" s="577"/>
      <c r="I158" s="578"/>
      <c r="J158" s="183"/>
      <c r="L158" s="52"/>
    </row>
    <row r="159" spans="1:12" s="20" customFormat="1" ht="18.75" customHeight="1">
      <c r="A159" s="3"/>
      <c r="B159" s="575"/>
      <c r="C159" s="576"/>
      <c r="D159" s="557"/>
      <c r="E159" s="579"/>
      <c r="F159" s="579"/>
      <c r="G159" s="579"/>
      <c r="H159" s="579"/>
      <c r="I159" s="580"/>
      <c r="J159" s="183"/>
      <c r="L159" s="52"/>
    </row>
    <row r="160" spans="1:12" s="20" customFormat="1" ht="18" thickBot="1">
      <c r="A160" s="3"/>
      <c r="B160" s="581" t="s">
        <v>56</v>
      </c>
      <c r="C160" s="582"/>
      <c r="D160" s="583"/>
      <c r="E160" s="584"/>
      <c r="F160" s="584"/>
      <c r="G160" s="584"/>
      <c r="H160" s="584"/>
      <c r="I160" s="585"/>
      <c r="J160" s="183"/>
      <c r="L160" s="52"/>
    </row>
    <row r="161" spans="1:12" s="20" customFormat="1" ht="17.5">
      <c r="A161" s="3"/>
      <c r="B161" s="559" t="s">
        <v>57</v>
      </c>
      <c r="C161" s="560"/>
      <c r="D161" s="560"/>
      <c r="E161" s="560"/>
      <c r="F161" s="560"/>
      <c r="G161" s="560"/>
      <c r="H161" s="560"/>
      <c r="I161" s="561"/>
      <c r="J161" s="183"/>
      <c r="L161" s="52"/>
    </row>
    <row r="162" spans="1:12" s="20" customFormat="1" ht="18" thickBot="1">
      <c r="A162" s="3"/>
      <c r="B162" s="47" t="s">
        <v>58</v>
      </c>
      <c r="C162" s="182" t="s">
        <v>27</v>
      </c>
      <c r="D162" s="182" t="s">
        <v>59</v>
      </c>
      <c r="E162" s="562" t="s">
        <v>60</v>
      </c>
      <c r="F162" s="563"/>
      <c r="G162" s="182" t="s">
        <v>54</v>
      </c>
      <c r="H162" s="182" t="s">
        <v>61</v>
      </c>
      <c r="I162" s="48" t="s">
        <v>62</v>
      </c>
      <c r="J162" s="183"/>
      <c r="L162" s="52"/>
    </row>
    <row r="163" spans="1:12" s="20" customFormat="1" ht="19.5" customHeight="1" thickTop="1">
      <c r="A163" s="3"/>
      <c r="B163" s="564">
        <v>1</v>
      </c>
      <c r="C163" s="566"/>
      <c r="D163" s="566" t="str">
        <f>IF(C163&gt;0,VLOOKUP(C163,男子登録情報!$A$2:$H$1688,2,0),"")</f>
        <v/>
      </c>
      <c r="E163" s="567" t="str">
        <f>IF(C163&gt;0,VLOOKUP(C163,男子登録情報!$A$2:$H$1688,3,0),"")</f>
        <v/>
      </c>
      <c r="F163" s="568"/>
      <c r="G163" s="566" t="str">
        <f>IF(C163&gt;0,VLOOKUP(C163,男子登録情報!$A$2:$H$1688,4,0),"")</f>
        <v/>
      </c>
      <c r="H163" s="566" t="str">
        <f>IF(C163&gt;0,VLOOKUP(C163,男子登録情報!$A$2:$H$1688,8,0),"")</f>
        <v/>
      </c>
      <c r="I163" s="569" t="str">
        <f>IF(C163&gt;0,VLOOKUP(C163,男子登録情報!$A$2:$H$1688,5,0),"")</f>
        <v/>
      </c>
      <c r="J163" s="183"/>
      <c r="L163" s="52"/>
    </row>
    <row r="164" spans="1:12" s="20" customFormat="1" ht="18.75" customHeight="1">
      <c r="A164" s="3"/>
      <c r="B164" s="565"/>
      <c r="C164" s="556"/>
      <c r="D164" s="556"/>
      <c r="E164" s="557"/>
      <c r="F164" s="558"/>
      <c r="G164" s="556"/>
      <c r="H164" s="556"/>
      <c r="I164" s="555"/>
      <c r="J164" s="183"/>
      <c r="L164" s="52"/>
    </row>
    <row r="165" spans="1:12" s="20" customFormat="1" ht="18.75" customHeight="1">
      <c r="A165" s="3"/>
      <c r="B165" s="547">
        <v>2</v>
      </c>
      <c r="C165" s="549"/>
      <c r="D165" s="549" t="str">
        <f>IF(C165,VLOOKUP(C165,男子登録情報!$A$2:$H$1688,2,0),"")</f>
        <v/>
      </c>
      <c r="E165" s="551" t="str">
        <f>IF(C165&gt;0,VLOOKUP(C165,男子登録情報!$A$2:$H$1688,3,0),"")</f>
        <v/>
      </c>
      <c r="F165" s="552"/>
      <c r="G165" s="549" t="str">
        <f>IF(C165&gt;0,VLOOKUP(C165,男子登録情報!$A$2:$H$1688,4,0),"")</f>
        <v/>
      </c>
      <c r="H165" s="549" t="str">
        <f>IF(C165&gt;0,VLOOKUP(C165,男子登録情報!$A$2:$H$1688,8,0),"")</f>
        <v/>
      </c>
      <c r="I165" s="515" t="str">
        <f>IF(C165&gt;0,VLOOKUP(C165,男子登録情報!$A$2:$H$1688,5,0),"")</f>
        <v/>
      </c>
      <c r="J165" s="183"/>
      <c r="L165" s="52"/>
    </row>
    <row r="166" spans="1:12" s="20" customFormat="1" ht="18.75" customHeight="1">
      <c r="A166" s="3"/>
      <c r="B166" s="565"/>
      <c r="C166" s="556"/>
      <c r="D166" s="556"/>
      <c r="E166" s="557"/>
      <c r="F166" s="558"/>
      <c r="G166" s="556"/>
      <c r="H166" s="556"/>
      <c r="I166" s="555"/>
      <c r="J166" s="183"/>
      <c r="L166" s="52"/>
    </row>
    <row r="167" spans="1:12" s="20" customFormat="1" ht="18.75" customHeight="1">
      <c r="A167" s="3"/>
      <c r="B167" s="547">
        <v>3</v>
      </c>
      <c r="C167" s="549"/>
      <c r="D167" s="549" t="str">
        <f>IF(C167,VLOOKUP(C167,男子登録情報!$A$2:$H$1688,2,0),"")</f>
        <v/>
      </c>
      <c r="E167" s="551" t="str">
        <f>IF(C167&gt;0,VLOOKUP(C167,男子登録情報!$A$2:$H$1688,3,0),"")</f>
        <v/>
      </c>
      <c r="F167" s="552"/>
      <c r="G167" s="549" t="str">
        <f>IF(C167&gt;0,VLOOKUP(C167,男子登録情報!$A$2:$H$1688,4,0),"")</f>
        <v/>
      </c>
      <c r="H167" s="549" t="str">
        <f>IF(C167&gt;0,VLOOKUP(C167,男子登録情報!$A$2:$H$1688,8,0),"")</f>
        <v/>
      </c>
      <c r="I167" s="515" t="str">
        <f>IF(C167&gt;0,VLOOKUP(C167,男子登録情報!$A$2:$H$1688,5,0),"")</f>
        <v/>
      </c>
      <c r="J167" s="183"/>
      <c r="L167" s="52"/>
    </row>
    <row r="168" spans="1:12" s="20" customFormat="1" ht="18.75" customHeight="1">
      <c r="A168" s="3"/>
      <c r="B168" s="565"/>
      <c r="C168" s="556"/>
      <c r="D168" s="556"/>
      <c r="E168" s="557"/>
      <c r="F168" s="558"/>
      <c r="G168" s="556"/>
      <c r="H168" s="556"/>
      <c r="I168" s="555"/>
      <c r="J168" s="183"/>
      <c r="L168" s="52"/>
    </row>
    <row r="169" spans="1:12" s="20" customFormat="1" ht="18.75" customHeight="1">
      <c r="A169" s="3"/>
      <c r="B169" s="547">
        <v>4</v>
      </c>
      <c r="C169" s="549"/>
      <c r="D169" s="549" t="str">
        <f>IF(C169,VLOOKUP(C169,男子登録情報!$A$2:$H$1688,2,0),"")</f>
        <v/>
      </c>
      <c r="E169" s="551" t="str">
        <f>IF(C169&gt;0,VLOOKUP(C169,男子登録情報!$A$2:$H$1688,3,0),"")</f>
        <v/>
      </c>
      <c r="F169" s="552"/>
      <c r="G169" s="549" t="str">
        <f>IF(C169&gt;0,VLOOKUP(C169,男子登録情報!$A$2:$H$1688,4,0),"")</f>
        <v/>
      </c>
      <c r="H169" s="549" t="str">
        <f>IF(C169&gt;0,VLOOKUP(C169,男子登録情報!$A$2:$H$1688,8,0),"")</f>
        <v/>
      </c>
      <c r="I169" s="515" t="str">
        <f>IF(C169&gt;0,VLOOKUP(C169,男子登録情報!$A$2:$H$1688,5,0),"")</f>
        <v/>
      </c>
      <c r="J169" s="183"/>
      <c r="L169" s="52"/>
    </row>
    <row r="170" spans="1:12" s="20" customFormat="1" ht="18.75" customHeight="1">
      <c r="A170" s="3"/>
      <c r="B170" s="565"/>
      <c r="C170" s="556"/>
      <c r="D170" s="556"/>
      <c r="E170" s="557"/>
      <c r="F170" s="558"/>
      <c r="G170" s="556"/>
      <c r="H170" s="556"/>
      <c r="I170" s="555"/>
      <c r="J170" s="183"/>
      <c r="L170" s="52"/>
    </row>
    <row r="171" spans="1:12" s="20" customFormat="1" ht="18.75" customHeight="1">
      <c r="A171" s="3"/>
      <c r="B171" s="547">
        <v>5</v>
      </c>
      <c r="C171" s="549"/>
      <c r="D171" s="549" t="str">
        <f>IF(C171,VLOOKUP(C171,男子登録情報!$A$2:$H$1688,2,0),"")</f>
        <v/>
      </c>
      <c r="E171" s="551" t="str">
        <f>IF(C171&gt;0,VLOOKUP(C171,男子登録情報!$A$2:$H$1688,3,0),"")</f>
        <v/>
      </c>
      <c r="F171" s="552"/>
      <c r="G171" s="549" t="str">
        <f>IF(C171&gt;0,VLOOKUP(C171,男子登録情報!$A$2:$H$1688,4,0),"")</f>
        <v/>
      </c>
      <c r="H171" s="549" t="str">
        <f>IF(C171&gt;0,VLOOKUP(C171,男子登録情報!$A$2:$H$1688,8,0),"")</f>
        <v/>
      </c>
      <c r="I171" s="515" t="str">
        <f>IF(C171&gt;0,VLOOKUP(C171,男子登録情報!$A$2:$H$1688,5,0),"")</f>
        <v/>
      </c>
      <c r="J171" s="183"/>
      <c r="L171" s="52"/>
    </row>
    <row r="172" spans="1:12" s="20" customFormat="1" ht="18.75" customHeight="1">
      <c r="A172" s="3"/>
      <c r="B172" s="565"/>
      <c r="C172" s="556"/>
      <c r="D172" s="556"/>
      <c r="E172" s="557"/>
      <c r="F172" s="558"/>
      <c r="G172" s="556"/>
      <c r="H172" s="556"/>
      <c r="I172" s="555"/>
      <c r="J172" s="183"/>
      <c r="L172" s="52"/>
    </row>
    <row r="173" spans="1:12" s="20" customFormat="1" ht="18.75" customHeight="1">
      <c r="A173" s="3"/>
      <c r="B173" s="547">
        <v>6</v>
      </c>
      <c r="C173" s="549"/>
      <c r="D173" s="549" t="str">
        <f>IF(C173,VLOOKUP(C173,男子登録情報!$A$2:$H$1688,2,0),"")</f>
        <v/>
      </c>
      <c r="E173" s="551" t="str">
        <f>IF(C173&gt;0,VLOOKUP(C173,男子登録情報!$A$2:$H$1688,3,0),"")</f>
        <v/>
      </c>
      <c r="F173" s="552"/>
      <c r="G173" s="549" t="str">
        <f>IF(C173&gt;0,VLOOKUP(C173,男子登録情報!$A$2:$H$1688,4,0),"")</f>
        <v/>
      </c>
      <c r="H173" s="549" t="str">
        <f>IF(C173&gt;0,VLOOKUP(C173,男子登録情報!$A$2:$H$1688,8,0),"")</f>
        <v/>
      </c>
      <c r="I173" s="515" t="str">
        <f>IF(C173&gt;0,VLOOKUP(C173,男子登録情報!$A$2:$H$1688,5,0),"")</f>
        <v/>
      </c>
      <c r="J173" s="183"/>
      <c r="L173" s="52"/>
    </row>
    <row r="174" spans="1:12" s="20" customFormat="1" ht="19.5" customHeight="1" thickBot="1">
      <c r="A174" s="3"/>
      <c r="B174" s="548"/>
      <c r="C174" s="550"/>
      <c r="D174" s="550"/>
      <c r="E174" s="553"/>
      <c r="F174" s="554"/>
      <c r="G174" s="550"/>
      <c r="H174" s="550"/>
      <c r="I174" s="516"/>
      <c r="J174" s="183"/>
      <c r="L174" s="52"/>
    </row>
    <row r="175" spans="1:12" s="20" customFormat="1" ht="17.5">
      <c r="A175" s="3"/>
      <c r="B175" s="517" t="s">
        <v>63</v>
      </c>
      <c r="C175" s="518"/>
      <c r="D175" s="518"/>
      <c r="E175" s="518"/>
      <c r="F175" s="518"/>
      <c r="G175" s="518"/>
      <c r="H175" s="518"/>
      <c r="I175" s="519"/>
      <c r="J175" s="183"/>
      <c r="L175" s="52"/>
    </row>
    <row r="176" spans="1:12" s="20" customFormat="1" ht="17.5">
      <c r="A176" s="3"/>
      <c r="B176" s="520"/>
      <c r="C176" s="521"/>
      <c r="D176" s="521"/>
      <c r="E176" s="521"/>
      <c r="F176" s="521"/>
      <c r="G176" s="521"/>
      <c r="H176" s="521"/>
      <c r="I176" s="522"/>
      <c r="J176" s="183"/>
      <c r="L176" s="52"/>
    </row>
    <row r="177" spans="1:12" s="20" customFormat="1" ht="18" thickBot="1">
      <c r="A177" s="3"/>
      <c r="B177" s="523"/>
      <c r="C177" s="524"/>
      <c r="D177" s="524"/>
      <c r="E177" s="524"/>
      <c r="F177" s="524"/>
      <c r="G177" s="524"/>
      <c r="H177" s="524"/>
      <c r="I177" s="525"/>
      <c r="J177" s="183"/>
      <c r="L177" s="52"/>
    </row>
    <row r="178" spans="1:12" s="20" customFormat="1" ht="17.5">
      <c r="A178" s="51"/>
      <c r="B178" s="51"/>
      <c r="C178" s="51"/>
      <c r="D178" s="51"/>
      <c r="E178" s="51"/>
      <c r="F178" s="51"/>
      <c r="G178" s="51"/>
      <c r="H178" s="51"/>
      <c r="I178" s="51"/>
      <c r="J178" s="56"/>
      <c r="L178" s="52"/>
    </row>
    <row r="179" spans="1:12" s="20" customFormat="1" ht="18" thickBot="1">
      <c r="A179" s="3"/>
      <c r="B179" s="3"/>
      <c r="C179" s="3"/>
      <c r="D179" s="3"/>
      <c r="E179" s="3"/>
      <c r="F179" s="3"/>
      <c r="G179" s="3"/>
      <c r="H179" s="3"/>
      <c r="I179" s="3"/>
      <c r="J179" s="54" t="s">
        <v>69</v>
      </c>
      <c r="L179" s="52"/>
    </row>
    <row r="180" spans="1:12" s="20" customFormat="1" ht="18.75" customHeight="1">
      <c r="A180" s="3"/>
      <c r="B180" s="526" t="str">
        <f>CONCATENATE('加盟校情報&amp;大会設定'!$G$5,'加盟校情報&amp;大会設定'!$H$5,'加盟校情報&amp;大会設定'!$I$5,'加盟校情報&amp;大会設定'!$J$5,)&amp;"　男子4×100mR"</f>
        <v>第83回東海学生駅伝 兼 第15回東海学生女子駅伝　男子4×100mR</v>
      </c>
      <c r="C180" s="527"/>
      <c r="D180" s="527"/>
      <c r="E180" s="527"/>
      <c r="F180" s="527"/>
      <c r="G180" s="527"/>
      <c r="H180" s="527"/>
      <c r="I180" s="528"/>
      <c r="J180" s="183"/>
      <c r="L180" s="52"/>
    </row>
    <row r="181" spans="1:12" s="20" customFormat="1" ht="19.5" customHeight="1" thickBot="1">
      <c r="A181" s="3"/>
      <c r="B181" s="529"/>
      <c r="C181" s="530"/>
      <c r="D181" s="530"/>
      <c r="E181" s="530"/>
      <c r="F181" s="530"/>
      <c r="G181" s="530"/>
      <c r="H181" s="530"/>
      <c r="I181" s="531"/>
      <c r="J181" s="183"/>
      <c r="L181" s="52"/>
    </row>
    <row r="182" spans="1:12" s="20" customFormat="1" ht="17.5">
      <c r="A182" s="3"/>
      <c r="B182" s="532" t="s">
        <v>54</v>
      </c>
      <c r="C182" s="533"/>
      <c r="D182" s="538" t="str">
        <f>IF(基本情報登録!$D$6&gt;0,基本情報登録!$D$6,"")</f>
        <v/>
      </c>
      <c r="E182" s="539"/>
      <c r="F182" s="539"/>
      <c r="G182" s="539"/>
      <c r="H182" s="540"/>
      <c r="I182" s="55" t="s">
        <v>55</v>
      </c>
      <c r="J182" s="183"/>
      <c r="L182" s="52"/>
    </row>
    <row r="183" spans="1:12" s="20" customFormat="1" ht="18.75" customHeight="1">
      <c r="A183" s="3"/>
      <c r="B183" s="534" t="s">
        <v>1</v>
      </c>
      <c r="C183" s="535"/>
      <c r="D183" s="541" t="str">
        <f>IF(基本情報登録!$D$8&gt;0,基本情報登録!$D$8,"")</f>
        <v/>
      </c>
      <c r="E183" s="542"/>
      <c r="F183" s="542"/>
      <c r="G183" s="542"/>
      <c r="H183" s="543"/>
      <c r="I183" s="515"/>
      <c r="J183" s="183"/>
      <c r="L183" s="52"/>
    </row>
    <row r="184" spans="1:12" s="20" customFormat="1" ht="19.5" customHeight="1" thickBot="1">
      <c r="A184" s="3"/>
      <c r="B184" s="536"/>
      <c r="C184" s="537"/>
      <c r="D184" s="544"/>
      <c r="E184" s="545"/>
      <c r="F184" s="545"/>
      <c r="G184" s="545"/>
      <c r="H184" s="546"/>
      <c r="I184" s="516"/>
      <c r="J184" s="183"/>
      <c r="L184" s="52"/>
    </row>
    <row r="185" spans="1:12" s="20" customFormat="1" ht="17.5">
      <c r="A185" s="3"/>
      <c r="B185" s="532" t="s">
        <v>34</v>
      </c>
      <c r="C185" s="533"/>
      <c r="D185" s="570"/>
      <c r="E185" s="571"/>
      <c r="F185" s="571"/>
      <c r="G185" s="571"/>
      <c r="H185" s="571"/>
      <c r="I185" s="572"/>
      <c r="J185" s="183"/>
      <c r="L185" s="52"/>
    </row>
    <row r="186" spans="1:12" s="20" customFormat="1" ht="17.5" hidden="1">
      <c r="A186" s="3"/>
      <c r="B186" s="180"/>
      <c r="C186" s="181"/>
      <c r="D186" s="46"/>
      <c r="E186" s="573" t="str">
        <f>TEXT(D185,"00000")</f>
        <v>00000</v>
      </c>
      <c r="F186" s="573"/>
      <c r="G186" s="573"/>
      <c r="H186" s="573"/>
      <c r="I186" s="574"/>
      <c r="J186" s="183"/>
      <c r="L186" s="52"/>
    </row>
    <row r="187" spans="1:12" s="20" customFormat="1" ht="18.75" customHeight="1">
      <c r="A187" s="3"/>
      <c r="B187" s="534" t="s">
        <v>37</v>
      </c>
      <c r="C187" s="535"/>
      <c r="D187" s="551"/>
      <c r="E187" s="577"/>
      <c r="F187" s="577"/>
      <c r="G187" s="577"/>
      <c r="H187" s="577"/>
      <c r="I187" s="578"/>
      <c r="J187" s="183"/>
      <c r="L187" s="52"/>
    </row>
    <row r="188" spans="1:12" s="20" customFormat="1" ht="18.75" customHeight="1">
      <c r="A188" s="3"/>
      <c r="B188" s="575"/>
      <c r="C188" s="576"/>
      <c r="D188" s="557"/>
      <c r="E188" s="579"/>
      <c r="F188" s="579"/>
      <c r="G188" s="579"/>
      <c r="H188" s="579"/>
      <c r="I188" s="580"/>
      <c r="J188" s="183"/>
      <c r="L188" s="52"/>
    </row>
    <row r="189" spans="1:12" s="20" customFormat="1" ht="18" thickBot="1">
      <c r="A189" s="3"/>
      <c r="B189" s="581" t="s">
        <v>56</v>
      </c>
      <c r="C189" s="582"/>
      <c r="D189" s="583"/>
      <c r="E189" s="584"/>
      <c r="F189" s="584"/>
      <c r="G189" s="584"/>
      <c r="H189" s="584"/>
      <c r="I189" s="585"/>
      <c r="J189" s="183"/>
      <c r="L189" s="52"/>
    </row>
    <row r="190" spans="1:12" s="20" customFormat="1" ht="17.5">
      <c r="A190" s="3"/>
      <c r="B190" s="559" t="s">
        <v>57</v>
      </c>
      <c r="C190" s="560"/>
      <c r="D190" s="560"/>
      <c r="E190" s="560"/>
      <c r="F190" s="560"/>
      <c r="G190" s="560"/>
      <c r="H190" s="560"/>
      <c r="I190" s="561"/>
      <c r="J190" s="183"/>
      <c r="L190" s="52"/>
    </row>
    <row r="191" spans="1:12" s="20" customFormat="1" ht="18" thickBot="1">
      <c r="A191" s="3"/>
      <c r="B191" s="47" t="s">
        <v>58</v>
      </c>
      <c r="C191" s="182" t="s">
        <v>27</v>
      </c>
      <c r="D191" s="182" t="s">
        <v>59</v>
      </c>
      <c r="E191" s="562" t="s">
        <v>60</v>
      </c>
      <c r="F191" s="563"/>
      <c r="G191" s="182" t="s">
        <v>54</v>
      </c>
      <c r="H191" s="182" t="s">
        <v>61</v>
      </c>
      <c r="I191" s="48" t="s">
        <v>62</v>
      </c>
      <c r="J191" s="183"/>
      <c r="L191" s="52"/>
    </row>
    <row r="192" spans="1:12" s="20" customFormat="1" ht="19.5" customHeight="1" thickTop="1">
      <c r="A192" s="3"/>
      <c r="B192" s="564">
        <v>1</v>
      </c>
      <c r="C192" s="566"/>
      <c r="D192" s="566" t="str">
        <f>IF(C192&gt;0,VLOOKUP(C192,男子登録情報!$A$2:$H$1688,2,0),"")</f>
        <v/>
      </c>
      <c r="E192" s="567" t="str">
        <f>IF(C192&gt;0,VLOOKUP(C192,男子登録情報!$A$2:$H$1688,3,0),"")</f>
        <v/>
      </c>
      <c r="F192" s="568"/>
      <c r="G192" s="566" t="str">
        <f>IF(C192&gt;0,VLOOKUP(C192,男子登録情報!$A$2:$H$1688,4,0),"")</f>
        <v/>
      </c>
      <c r="H192" s="566" t="str">
        <f>IF(C192&gt;0,VLOOKUP(C192,男子登録情報!$A$2:$H$1688,8,0),"")</f>
        <v/>
      </c>
      <c r="I192" s="569" t="str">
        <f>IF(C192&gt;0,VLOOKUP(C192,男子登録情報!$A$2:$H$1688,5,0),"")</f>
        <v/>
      </c>
      <c r="J192" s="183"/>
      <c r="L192" s="52"/>
    </row>
    <row r="193" spans="1:12" s="20" customFormat="1" ht="18.75" customHeight="1">
      <c r="A193" s="3"/>
      <c r="B193" s="565"/>
      <c r="C193" s="556"/>
      <c r="D193" s="556"/>
      <c r="E193" s="557"/>
      <c r="F193" s="558"/>
      <c r="G193" s="556"/>
      <c r="H193" s="556"/>
      <c r="I193" s="555"/>
      <c r="J193" s="183"/>
      <c r="L193" s="52"/>
    </row>
    <row r="194" spans="1:12" s="20" customFormat="1" ht="18.75" customHeight="1">
      <c r="A194" s="3"/>
      <c r="B194" s="547">
        <v>2</v>
      </c>
      <c r="C194" s="549"/>
      <c r="D194" s="549" t="str">
        <f>IF(C194,VLOOKUP(C194,男子登録情報!$A$2:$H$1688,2,0),"")</f>
        <v/>
      </c>
      <c r="E194" s="551" t="str">
        <f>IF(C194&gt;0,VLOOKUP(C194,男子登録情報!$A$2:$H$1688,3,0),"")</f>
        <v/>
      </c>
      <c r="F194" s="552"/>
      <c r="G194" s="549" t="str">
        <f>IF(C194&gt;0,VLOOKUP(C194,男子登録情報!$A$2:$H$1688,4,0),"")</f>
        <v/>
      </c>
      <c r="H194" s="549" t="str">
        <f>IF(C194&gt;0,VLOOKUP(C194,男子登録情報!$A$2:$H$1688,8,0),"")</f>
        <v/>
      </c>
      <c r="I194" s="515" t="str">
        <f>IF(C194&gt;0,VLOOKUP(C194,男子登録情報!$A$2:$H$1688,5,0),"")</f>
        <v/>
      </c>
      <c r="J194" s="183"/>
      <c r="L194" s="52"/>
    </row>
    <row r="195" spans="1:12" s="20" customFormat="1" ht="18.75" customHeight="1">
      <c r="A195" s="3"/>
      <c r="B195" s="565"/>
      <c r="C195" s="556"/>
      <c r="D195" s="556"/>
      <c r="E195" s="557"/>
      <c r="F195" s="558"/>
      <c r="G195" s="556"/>
      <c r="H195" s="556"/>
      <c r="I195" s="555"/>
      <c r="J195" s="183"/>
      <c r="L195" s="52"/>
    </row>
    <row r="196" spans="1:12" s="20" customFormat="1" ht="18.75" customHeight="1">
      <c r="A196" s="3"/>
      <c r="B196" s="547">
        <v>3</v>
      </c>
      <c r="C196" s="549"/>
      <c r="D196" s="549" t="str">
        <f>IF(C196,VLOOKUP(C196,男子登録情報!$A$2:$H$1688,2,0),"")</f>
        <v/>
      </c>
      <c r="E196" s="551" t="str">
        <f>IF(C196&gt;0,VLOOKUP(C196,男子登録情報!$A$2:$H$1688,3,0),"")</f>
        <v/>
      </c>
      <c r="F196" s="552"/>
      <c r="G196" s="549" t="str">
        <f>IF(C196&gt;0,VLOOKUP(C196,男子登録情報!$A$2:$H$1688,4,0),"")</f>
        <v/>
      </c>
      <c r="H196" s="549" t="str">
        <f>IF(C196&gt;0,VLOOKUP(C196,男子登録情報!$A$2:$H$1688,8,0),"")</f>
        <v/>
      </c>
      <c r="I196" s="515" t="str">
        <f>IF(C196&gt;0,VLOOKUP(C196,男子登録情報!$A$2:$H$1688,5,0),"")</f>
        <v/>
      </c>
      <c r="J196" s="183"/>
      <c r="L196" s="52"/>
    </row>
    <row r="197" spans="1:12" s="20" customFormat="1" ht="18.75" customHeight="1">
      <c r="A197" s="3"/>
      <c r="B197" s="565"/>
      <c r="C197" s="556"/>
      <c r="D197" s="556"/>
      <c r="E197" s="557"/>
      <c r="F197" s="558"/>
      <c r="G197" s="556"/>
      <c r="H197" s="556"/>
      <c r="I197" s="555"/>
      <c r="J197" s="183"/>
      <c r="L197" s="52"/>
    </row>
    <row r="198" spans="1:12" s="20" customFormat="1" ht="18.75" customHeight="1">
      <c r="A198" s="3"/>
      <c r="B198" s="547">
        <v>4</v>
      </c>
      <c r="C198" s="549"/>
      <c r="D198" s="549" t="str">
        <f>IF(C198,VLOOKUP(C198,男子登録情報!$A$2:$H$1688,2,0),"")</f>
        <v/>
      </c>
      <c r="E198" s="551" t="str">
        <f>IF(C198&gt;0,VLOOKUP(C198,男子登録情報!$A$2:$H$1688,3,0),"")</f>
        <v/>
      </c>
      <c r="F198" s="552"/>
      <c r="G198" s="549" t="str">
        <f>IF(C198&gt;0,VLOOKUP(C198,男子登録情報!$A$2:$H$1688,4,0),"")</f>
        <v/>
      </c>
      <c r="H198" s="549" t="str">
        <f>IF(C198&gt;0,VLOOKUP(C198,男子登録情報!$A$2:$H$1688,8,0),"")</f>
        <v/>
      </c>
      <c r="I198" s="515" t="str">
        <f>IF(C198&gt;0,VLOOKUP(C198,男子登録情報!$A$2:$H$1688,5,0),"")</f>
        <v/>
      </c>
      <c r="J198" s="183"/>
      <c r="L198" s="52"/>
    </row>
    <row r="199" spans="1:12" s="20" customFormat="1" ht="18.75" customHeight="1">
      <c r="A199" s="3"/>
      <c r="B199" s="565"/>
      <c r="C199" s="556"/>
      <c r="D199" s="556"/>
      <c r="E199" s="557"/>
      <c r="F199" s="558"/>
      <c r="G199" s="556"/>
      <c r="H199" s="556"/>
      <c r="I199" s="555"/>
      <c r="J199" s="183"/>
      <c r="L199" s="52"/>
    </row>
    <row r="200" spans="1:12" s="20" customFormat="1" ht="18.75" customHeight="1">
      <c r="A200" s="3"/>
      <c r="B200" s="547">
        <v>5</v>
      </c>
      <c r="C200" s="549"/>
      <c r="D200" s="549" t="str">
        <f>IF(C200,VLOOKUP(C200,男子登録情報!$A$2:$H$1688,2,0),"")</f>
        <v/>
      </c>
      <c r="E200" s="551" t="str">
        <f>IF(C200&gt;0,VLOOKUP(C200,男子登録情報!$A$2:$H$1688,3,0),"")</f>
        <v/>
      </c>
      <c r="F200" s="552"/>
      <c r="G200" s="549" t="str">
        <f>IF(C200&gt;0,VLOOKUP(C200,男子登録情報!$A$2:$H$1688,4,0),"")</f>
        <v/>
      </c>
      <c r="H200" s="549" t="str">
        <f>IF(C200&gt;0,VLOOKUP(C200,男子登録情報!$A$2:$H$1688,8,0),"")</f>
        <v/>
      </c>
      <c r="I200" s="515" t="str">
        <f>IF(C200&gt;0,VLOOKUP(C200,男子登録情報!$A$2:$H$1688,5,0),"")</f>
        <v/>
      </c>
      <c r="J200" s="183"/>
      <c r="L200" s="52"/>
    </row>
    <row r="201" spans="1:12" s="20" customFormat="1" ht="18.75" customHeight="1">
      <c r="A201" s="3"/>
      <c r="B201" s="565"/>
      <c r="C201" s="556"/>
      <c r="D201" s="556"/>
      <c r="E201" s="557"/>
      <c r="F201" s="558"/>
      <c r="G201" s="556"/>
      <c r="H201" s="556"/>
      <c r="I201" s="555"/>
      <c r="J201" s="183"/>
      <c r="L201" s="52"/>
    </row>
    <row r="202" spans="1:12" s="20" customFormat="1" ht="18.75" customHeight="1">
      <c r="A202" s="3"/>
      <c r="B202" s="547">
        <v>6</v>
      </c>
      <c r="C202" s="549"/>
      <c r="D202" s="549" t="str">
        <f>IF(C202,VLOOKUP(C202,男子登録情報!$A$2:$H$1688,2,0),"")</f>
        <v/>
      </c>
      <c r="E202" s="551" t="str">
        <f>IF(C202&gt;0,VLOOKUP(C202,男子登録情報!$A$2:$H$1688,3,0),"")</f>
        <v/>
      </c>
      <c r="F202" s="552"/>
      <c r="G202" s="549" t="str">
        <f>IF(C202&gt;0,VLOOKUP(C202,男子登録情報!$A$2:$H$1688,4,0),"")</f>
        <v/>
      </c>
      <c r="H202" s="549" t="str">
        <f>IF(C202&gt;0,VLOOKUP(C202,男子登録情報!$A$2:$H$1688,8,0),"")</f>
        <v/>
      </c>
      <c r="I202" s="515" t="str">
        <f>IF(C202&gt;0,VLOOKUP(C202,男子登録情報!$A$2:$H$1688,5,0),"")</f>
        <v/>
      </c>
      <c r="J202" s="183"/>
      <c r="L202" s="52"/>
    </row>
    <row r="203" spans="1:12" s="20" customFormat="1" ht="19.5" customHeight="1" thickBot="1">
      <c r="A203" s="3"/>
      <c r="B203" s="548"/>
      <c r="C203" s="550"/>
      <c r="D203" s="550"/>
      <c r="E203" s="553"/>
      <c r="F203" s="554"/>
      <c r="G203" s="550"/>
      <c r="H203" s="550"/>
      <c r="I203" s="516"/>
      <c r="J203" s="183"/>
      <c r="L203" s="52"/>
    </row>
    <row r="204" spans="1:12" s="20" customFormat="1" ht="17.5">
      <c r="A204" s="3"/>
      <c r="B204" s="517" t="s">
        <v>63</v>
      </c>
      <c r="C204" s="518"/>
      <c r="D204" s="518"/>
      <c r="E204" s="518"/>
      <c r="F204" s="518"/>
      <c r="G204" s="518"/>
      <c r="H204" s="518"/>
      <c r="I204" s="519"/>
      <c r="J204" s="183"/>
      <c r="L204" s="52"/>
    </row>
    <row r="205" spans="1:12" s="20" customFormat="1" ht="17.5">
      <c r="A205" s="3"/>
      <c r="B205" s="520"/>
      <c r="C205" s="521"/>
      <c r="D205" s="521"/>
      <c r="E205" s="521"/>
      <c r="F205" s="521"/>
      <c r="G205" s="521"/>
      <c r="H205" s="521"/>
      <c r="I205" s="522"/>
      <c r="J205" s="183"/>
      <c r="L205" s="52"/>
    </row>
    <row r="206" spans="1:12" s="20" customFormat="1" ht="18" thickBot="1">
      <c r="A206" s="3"/>
      <c r="B206" s="523"/>
      <c r="C206" s="524"/>
      <c r="D206" s="524"/>
      <c r="E206" s="524"/>
      <c r="F206" s="524"/>
      <c r="G206" s="524"/>
      <c r="H206" s="524"/>
      <c r="I206" s="525"/>
      <c r="J206" s="183"/>
      <c r="L206" s="52"/>
    </row>
    <row r="207" spans="1:12" s="20" customFormat="1" ht="17.5">
      <c r="A207" s="51"/>
      <c r="B207" s="51"/>
      <c r="C207" s="51"/>
      <c r="D207" s="51"/>
      <c r="E207" s="51"/>
      <c r="F207" s="51"/>
      <c r="G207" s="51"/>
      <c r="H207" s="51"/>
      <c r="I207" s="51"/>
      <c r="J207" s="56"/>
      <c r="L207" s="52"/>
    </row>
    <row r="208" spans="1:12" s="20" customFormat="1" ht="18" thickBot="1">
      <c r="A208" s="3"/>
      <c r="B208" s="3"/>
      <c r="C208" s="3"/>
      <c r="D208" s="3"/>
      <c r="E208" s="3"/>
      <c r="F208" s="3"/>
      <c r="G208" s="3"/>
      <c r="H208" s="3"/>
      <c r="I208" s="3"/>
      <c r="J208" s="54" t="s">
        <v>70</v>
      </c>
      <c r="L208" s="52"/>
    </row>
    <row r="209" spans="1:12" s="20" customFormat="1" ht="18.75" customHeight="1">
      <c r="A209" s="3"/>
      <c r="B209" s="526" t="str">
        <f>CONCATENATE('加盟校情報&amp;大会設定'!$G$5,'加盟校情報&amp;大会設定'!$H$5,'加盟校情報&amp;大会設定'!$I$5,'加盟校情報&amp;大会設定'!$J$5,)&amp;"　男子4×100mR"</f>
        <v>第83回東海学生駅伝 兼 第15回東海学生女子駅伝　男子4×100mR</v>
      </c>
      <c r="C209" s="527"/>
      <c r="D209" s="527"/>
      <c r="E209" s="527"/>
      <c r="F209" s="527"/>
      <c r="G209" s="527"/>
      <c r="H209" s="527"/>
      <c r="I209" s="528"/>
      <c r="J209" s="183"/>
      <c r="L209" s="52"/>
    </row>
    <row r="210" spans="1:12" s="20" customFormat="1" ht="19.5" customHeight="1" thickBot="1">
      <c r="A210" s="3"/>
      <c r="B210" s="529"/>
      <c r="C210" s="530"/>
      <c r="D210" s="530"/>
      <c r="E210" s="530"/>
      <c r="F210" s="530"/>
      <c r="G210" s="530"/>
      <c r="H210" s="530"/>
      <c r="I210" s="531"/>
      <c r="J210" s="183"/>
      <c r="L210" s="52"/>
    </row>
    <row r="211" spans="1:12" s="20" customFormat="1" ht="17.5">
      <c r="A211" s="3"/>
      <c r="B211" s="532" t="s">
        <v>54</v>
      </c>
      <c r="C211" s="533"/>
      <c r="D211" s="538" t="str">
        <f>IF(基本情報登録!$D$6&gt;0,基本情報登録!$D$6,"")</f>
        <v/>
      </c>
      <c r="E211" s="539"/>
      <c r="F211" s="539"/>
      <c r="G211" s="539"/>
      <c r="H211" s="540"/>
      <c r="I211" s="55" t="s">
        <v>55</v>
      </c>
      <c r="J211" s="183"/>
      <c r="L211" s="52"/>
    </row>
    <row r="212" spans="1:12" s="20" customFormat="1" ht="18.75" customHeight="1">
      <c r="A212" s="3"/>
      <c r="B212" s="534" t="s">
        <v>1</v>
      </c>
      <c r="C212" s="535"/>
      <c r="D212" s="541" t="str">
        <f>IF(基本情報登録!$D$8&gt;0,基本情報登録!$D$8,"")</f>
        <v/>
      </c>
      <c r="E212" s="542"/>
      <c r="F212" s="542"/>
      <c r="G212" s="542"/>
      <c r="H212" s="543"/>
      <c r="I212" s="515"/>
      <c r="J212" s="183"/>
      <c r="L212" s="52"/>
    </row>
    <row r="213" spans="1:12" s="20" customFormat="1" ht="19.5" customHeight="1" thickBot="1">
      <c r="A213" s="3"/>
      <c r="B213" s="536"/>
      <c r="C213" s="537"/>
      <c r="D213" s="544"/>
      <c r="E213" s="545"/>
      <c r="F213" s="545"/>
      <c r="G213" s="545"/>
      <c r="H213" s="546"/>
      <c r="I213" s="516"/>
      <c r="J213" s="183"/>
      <c r="L213" s="52"/>
    </row>
    <row r="214" spans="1:12" s="20" customFormat="1" ht="17.5">
      <c r="A214" s="3"/>
      <c r="B214" s="532" t="s">
        <v>34</v>
      </c>
      <c r="C214" s="533"/>
      <c r="D214" s="570"/>
      <c r="E214" s="571"/>
      <c r="F214" s="571"/>
      <c r="G214" s="571"/>
      <c r="H214" s="571"/>
      <c r="I214" s="572"/>
      <c r="J214" s="183"/>
      <c r="L214" s="52"/>
    </row>
    <row r="215" spans="1:12" s="20" customFormat="1" ht="17.5" hidden="1">
      <c r="A215" s="3"/>
      <c r="B215" s="180"/>
      <c r="C215" s="181"/>
      <c r="D215" s="46"/>
      <c r="E215" s="573" t="str">
        <f>TEXT(D214,"00000")</f>
        <v>00000</v>
      </c>
      <c r="F215" s="573"/>
      <c r="G215" s="573"/>
      <c r="H215" s="573"/>
      <c r="I215" s="574"/>
      <c r="J215" s="183"/>
      <c r="L215" s="52"/>
    </row>
    <row r="216" spans="1:12" s="20" customFormat="1" ht="18.75" customHeight="1">
      <c r="A216" s="3"/>
      <c r="B216" s="534" t="s">
        <v>37</v>
      </c>
      <c r="C216" s="535"/>
      <c r="D216" s="551"/>
      <c r="E216" s="577"/>
      <c r="F216" s="577"/>
      <c r="G216" s="577"/>
      <c r="H216" s="577"/>
      <c r="I216" s="578"/>
      <c r="J216" s="183"/>
      <c r="L216" s="52"/>
    </row>
    <row r="217" spans="1:12" s="20" customFormat="1" ht="18.75" customHeight="1">
      <c r="A217" s="3"/>
      <c r="B217" s="575"/>
      <c r="C217" s="576"/>
      <c r="D217" s="557"/>
      <c r="E217" s="579"/>
      <c r="F217" s="579"/>
      <c r="G217" s="579"/>
      <c r="H217" s="579"/>
      <c r="I217" s="580"/>
      <c r="J217" s="183"/>
      <c r="L217" s="52"/>
    </row>
    <row r="218" spans="1:12" s="20" customFormat="1" ht="18" thickBot="1">
      <c r="A218" s="3"/>
      <c r="B218" s="581" t="s">
        <v>56</v>
      </c>
      <c r="C218" s="582"/>
      <c r="D218" s="583"/>
      <c r="E218" s="584"/>
      <c r="F218" s="584"/>
      <c r="G218" s="584"/>
      <c r="H218" s="584"/>
      <c r="I218" s="585"/>
      <c r="J218" s="183"/>
      <c r="L218" s="52"/>
    </row>
    <row r="219" spans="1:12" s="20" customFormat="1" ht="17.5">
      <c r="A219" s="3"/>
      <c r="B219" s="559" t="s">
        <v>57</v>
      </c>
      <c r="C219" s="560"/>
      <c r="D219" s="560"/>
      <c r="E219" s="560"/>
      <c r="F219" s="560"/>
      <c r="G219" s="560"/>
      <c r="H219" s="560"/>
      <c r="I219" s="561"/>
      <c r="J219" s="183"/>
      <c r="L219" s="52"/>
    </row>
    <row r="220" spans="1:12" s="20" customFormat="1" ht="18" thickBot="1">
      <c r="A220" s="3"/>
      <c r="B220" s="47" t="s">
        <v>58</v>
      </c>
      <c r="C220" s="182" t="s">
        <v>27</v>
      </c>
      <c r="D220" s="182" t="s">
        <v>59</v>
      </c>
      <c r="E220" s="562" t="s">
        <v>60</v>
      </c>
      <c r="F220" s="563"/>
      <c r="G220" s="182" t="s">
        <v>54</v>
      </c>
      <c r="H220" s="182" t="s">
        <v>61</v>
      </c>
      <c r="I220" s="48" t="s">
        <v>62</v>
      </c>
      <c r="J220" s="183"/>
      <c r="L220" s="52"/>
    </row>
    <row r="221" spans="1:12" s="20" customFormat="1" ht="19.5" customHeight="1" thickTop="1">
      <c r="A221" s="3"/>
      <c r="B221" s="564">
        <v>1</v>
      </c>
      <c r="C221" s="566"/>
      <c r="D221" s="566" t="str">
        <f>IF(C221&gt;0,VLOOKUP(C221,男子登録情報!$A$2:$H$1688,2,0),"")</f>
        <v/>
      </c>
      <c r="E221" s="567" t="str">
        <f>IF(C221&gt;0,VLOOKUP(C221,男子登録情報!$A$2:$H$1688,3,0),"")</f>
        <v/>
      </c>
      <c r="F221" s="568"/>
      <c r="G221" s="566" t="str">
        <f>IF(C221&gt;0,VLOOKUP(C221,男子登録情報!$A$2:$H$1688,4,0),"")</f>
        <v/>
      </c>
      <c r="H221" s="566" t="str">
        <f>IF(C221&gt;0,VLOOKUP(C221,男子登録情報!$A$2:$H$1688,8,0),"")</f>
        <v/>
      </c>
      <c r="I221" s="569" t="str">
        <f>IF(C221&gt;0,VLOOKUP(C221,男子登録情報!$A$2:$H$1688,5,0),"")</f>
        <v/>
      </c>
      <c r="J221" s="183"/>
      <c r="L221" s="52"/>
    </row>
    <row r="222" spans="1:12" s="20" customFormat="1" ht="18.75" customHeight="1">
      <c r="A222" s="3"/>
      <c r="B222" s="565"/>
      <c r="C222" s="556"/>
      <c r="D222" s="556"/>
      <c r="E222" s="557"/>
      <c r="F222" s="558"/>
      <c r="G222" s="556"/>
      <c r="H222" s="556"/>
      <c r="I222" s="555"/>
      <c r="J222" s="183"/>
      <c r="L222" s="52"/>
    </row>
    <row r="223" spans="1:12" s="20" customFormat="1" ht="18.75" customHeight="1">
      <c r="A223" s="3"/>
      <c r="B223" s="547">
        <v>2</v>
      </c>
      <c r="C223" s="549"/>
      <c r="D223" s="549" t="str">
        <f>IF(C223,VLOOKUP(C223,男子登録情報!$A$2:$H$1688,2,0),"")</f>
        <v/>
      </c>
      <c r="E223" s="551" t="str">
        <f>IF(C223&gt;0,VLOOKUP(C223,男子登録情報!$A$2:$H$1688,3,0),"")</f>
        <v/>
      </c>
      <c r="F223" s="552"/>
      <c r="G223" s="549" t="str">
        <f>IF(C223&gt;0,VLOOKUP(C223,男子登録情報!$A$2:$H$1688,4,0),"")</f>
        <v/>
      </c>
      <c r="H223" s="549" t="str">
        <f>IF(C223&gt;0,VLOOKUP(C223,男子登録情報!$A$2:$H$1688,8,0),"")</f>
        <v/>
      </c>
      <c r="I223" s="515" t="str">
        <f>IF(C223&gt;0,VLOOKUP(C223,男子登録情報!$A$2:$H$1688,5,0),"")</f>
        <v/>
      </c>
      <c r="J223" s="183"/>
      <c r="L223" s="52"/>
    </row>
    <row r="224" spans="1:12" s="20" customFormat="1" ht="18.75" customHeight="1">
      <c r="A224" s="3"/>
      <c r="B224" s="565"/>
      <c r="C224" s="556"/>
      <c r="D224" s="556"/>
      <c r="E224" s="557"/>
      <c r="F224" s="558"/>
      <c r="G224" s="556"/>
      <c r="H224" s="556"/>
      <c r="I224" s="555"/>
      <c r="J224" s="183"/>
      <c r="L224" s="52"/>
    </row>
    <row r="225" spans="1:12" s="20" customFormat="1" ht="18.75" customHeight="1">
      <c r="A225" s="3"/>
      <c r="B225" s="547">
        <v>3</v>
      </c>
      <c r="C225" s="549"/>
      <c r="D225" s="549" t="str">
        <f>IF(C225,VLOOKUP(C225,男子登録情報!$A$2:$H$1688,2,0),"")</f>
        <v/>
      </c>
      <c r="E225" s="551" t="str">
        <f>IF(C225&gt;0,VLOOKUP(C225,男子登録情報!$A$2:$H$1688,3,0),"")</f>
        <v/>
      </c>
      <c r="F225" s="552"/>
      <c r="G225" s="549" t="str">
        <f>IF(C225&gt;0,VLOOKUP(C225,男子登録情報!$A$2:$H$1688,4,0),"")</f>
        <v/>
      </c>
      <c r="H225" s="549" t="str">
        <f>IF(C225&gt;0,VLOOKUP(C225,男子登録情報!$A$2:$H$1688,8,0),"")</f>
        <v/>
      </c>
      <c r="I225" s="515" t="str">
        <f>IF(C225&gt;0,VLOOKUP(C225,男子登録情報!$A$2:$H$1688,5,0),"")</f>
        <v/>
      </c>
      <c r="J225" s="183"/>
      <c r="L225" s="52"/>
    </row>
    <row r="226" spans="1:12" s="20" customFormat="1" ht="18.75" customHeight="1">
      <c r="A226" s="3"/>
      <c r="B226" s="565"/>
      <c r="C226" s="556"/>
      <c r="D226" s="556"/>
      <c r="E226" s="557"/>
      <c r="F226" s="558"/>
      <c r="G226" s="556"/>
      <c r="H226" s="556"/>
      <c r="I226" s="555"/>
      <c r="J226" s="183"/>
      <c r="L226" s="52"/>
    </row>
    <row r="227" spans="1:12" s="20" customFormat="1" ht="18.75" customHeight="1">
      <c r="A227" s="3"/>
      <c r="B227" s="547">
        <v>4</v>
      </c>
      <c r="C227" s="549"/>
      <c r="D227" s="549" t="str">
        <f>IF(C227,VLOOKUP(C227,男子登録情報!$A$2:$H$1688,2,0),"")</f>
        <v/>
      </c>
      <c r="E227" s="551" t="str">
        <f>IF(C227&gt;0,VLOOKUP(C227,男子登録情報!$A$2:$H$1688,3,0),"")</f>
        <v/>
      </c>
      <c r="F227" s="552"/>
      <c r="G227" s="549" t="str">
        <f>IF(C227&gt;0,VLOOKUP(C227,男子登録情報!$A$2:$H$1688,4,0),"")</f>
        <v/>
      </c>
      <c r="H227" s="549" t="str">
        <f>IF(C227&gt;0,VLOOKUP(C227,男子登録情報!$A$2:$H$1688,8,0),"")</f>
        <v/>
      </c>
      <c r="I227" s="515" t="str">
        <f>IF(C227&gt;0,VLOOKUP(C227,男子登録情報!$A$2:$H$1688,5,0),"")</f>
        <v/>
      </c>
      <c r="J227" s="183"/>
      <c r="L227" s="52"/>
    </row>
    <row r="228" spans="1:12" s="20" customFormat="1" ht="18.75" customHeight="1">
      <c r="A228" s="3"/>
      <c r="B228" s="565"/>
      <c r="C228" s="556"/>
      <c r="D228" s="556"/>
      <c r="E228" s="557"/>
      <c r="F228" s="558"/>
      <c r="G228" s="556"/>
      <c r="H228" s="556"/>
      <c r="I228" s="555"/>
      <c r="J228" s="183"/>
      <c r="L228" s="52"/>
    </row>
    <row r="229" spans="1:12" s="20" customFormat="1" ht="18.75" customHeight="1">
      <c r="A229" s="3"/>
      <c r="B229" s="547">
        <v>5</v>
      </c>
      <c r="C229" s="549"/>
      <c r="D229" s="549" t="str">
        <f>IF(C229,VLOOKUP(C229,男子登録情報!$A$2:$H$1688,2,0),"")</f>
        <v/>
      </c>
      <c r="E229" s="551" t="str">
        <f>IF(C229&gt;0,VLOOKUP(C229,男子登録情報!$A$2:$H$1688,3,0),"")</f>
        <v/>
      </c>
      <c r="F229" s="552"/>
      <c r="G229" s="549" t="str">
        <f>IF(C229&gt;0,VLOOKUP(C229,男子登録情報!$A$2:$H$1688,4,0),"")</f>
        <v/>
      </c>
      <c r="H229" s="549" t="str">
        <f>IF(C229&gt;0,VLOOKUP(C229,男子登録情報!$A$2:$H$1688,8,0),"")</f>
        <v/>
      </c>
      <c r="I229" s="515" t="str">
        <f>IF(C229&gt;0,VLOOKUP(C229,男子登録情報!$A$2:$H$1688,5,0),"")</f>
        <v/>
      </c>
      <c r="J229" s="183"/>
      <c r="L229" s="52"/>
    </row>
    <row r="230" spans="1:12" s="20" customFormat="1" ht="18.75" customHeight="1">
      <c r="A230" s="3"/>
      <c r="B230" s="565"/>
      <c r="C230" s="556"/>
      <c r="D230" s="556"/>
      <c r="E230" s="557"/>
      <c r="F230" s="558"/>
      <c r="G230" s="556"/>
      <c r="H230" s="556"/>
      <c r="I230" s="555"/>
      <c r="J230" s="183"/>
      <c r="L230" s="52"/>
    </row>
    <row r="231" spans="1:12" s="20" customFormat="1" ht="18.75" customHeight="1">
      <c r="A231" s="3"/>
      <c r="B231" s="547">
        <v>6</v>
      </c>
      <c r="C231" s="549"/>
      <c r="D231" s="549" t="str">
        <f>IF(C231,VLOOKUP(C231,男子登録情報!$A$2:$H$1688,2,0),"")</f>
        <v/>
      </c>
      <c r="E231" s="551" t="str">
        <f>IF(C231&gt;0,VLOOKUP(C231,男子登録情報!$A$2:$H$1688,3,0),"")</f>
        <v/>
      </c>
      <c r="F231" s="552"/>
      <c r="G231" s="549" t="str">
        <f>IF(C231&gt;0,VLOOKUP(C231,男子登録情報!$A$2:$H$1688,4,0),"")</f>
        <v/>
      </c>
      <c r="H231" s="549" t="str">
        <f>IF(C231&gt;0,VLOOKUP(C231,男子登録情報!$A$2:$H$1688,8,0),"")</f>
        <v/>
      </c>
      <c r="I231" s="515" t="str">
        <f>IF(C231&gt;0,VLOOKUP(C231,男子登録情報!$A$2:$H$1688,5,0),"")</f>
        <v/>
      </c>
      <c r="J231" s="183"/>
      <c r="L231" s="52"/>
    </row>
    <row r="232" spans="1:12" s="20" customFormat="1" ht="19.5" customHeight="1" thickBot="1">
      <c r="A232" s="3"/>
      <c r="B232" s="548"/>
      <c r="C232" s="550"/>
      <c r="D232" s="550"/>
      <c r="E232" s="553"/>
      <c r="F232" s="554"/>
      <c r="G232" s="550"/>
      <c r="H232" s="550"/>
      <c r="I232" s="516"/>
      <c r="J232" s="183"/>
      <c r="L232" s="52"/>
    </row>
    <row r="233" spans="1:12" s="20" customFormat="1" ht="17.5">
      <c r="A233" s="3"/>
      <c r="B233" s="517" t="s">
        <v>63</v>
      </c>
      <c r="C233" s="518"/>
      <c r="D233" s="518"/>
      <c r="E233" s="518"/>
      <c r="F233" s="518"/>
      <c r="G233" s="518"/>
      <c r="H233" s="518"/>
      <c r="I233" s="519"/>
      <c r="J233" s="183"/>
      <c r="L233" s="52"/>
    </row>
    <row r="234" spans="1:12" s="20" customFormat="1" ht="17.5">
      <c r="A234" s="3"/>
      <c r="B234" s="520"/>
      <c r="C234" s="521"/>
      <c r="D234" s="521"/>
      <c r="E234" s="521"/>
      <c r="F234" s="521"/>
      <c r="G234" s="521"/>
      <c r="H234" s="521"/>
      <c r="I234" s="522"/>
      <c r="J234" s="183"/>
      <c r="L234" s="52"/>
    </row>
    <row r="235" spans="1:12" s="20" customFormat="1" ht="18" thickBot="1">
      <c r="A235" s="3"/>
      <c r="B235" s="523"/>
      <c r="C235" s="524"/>
      <c r="D235" s="524"/>
      <c r="E235" s="524"/>
      <c r="F235" s="524"/>
      <c r="G235" s="524"/>
      <c r="H235" s="524"/>
      <c r="I235" s="525"/>
      <c r="J235" s="183"/>
      <c r="L235" s="52"/>
    </row>
    <row r="236" spans="1:12" s="20" customFormat="1" ht="17.5">
      <c r="A236" s="51"/>
      <c r="B236" s="51"/>
      <c r="C236" s="51"/>
      <c r="D236" s="51"/>
      <c r="E236" s="51"/>
      <c r="F236" s="51"/>
      <c r="G236" s="51"/>
      <c r="H236" s="51"/>
      <c r="I236" s="51"/>
      <c r="J236" s="56"/>
      <c r="L236" s="52"/>
    </row>
    <row r="237" spans="1:12" s="20" customFormat="1" ht="18" thickBot="1">
      <c r="A237" s="3"/>
      <c r="B237" s="3"/>
      <c r="C237" s="3"/>
      <c r="D237" s="3"/>
      <c r="E237" s="3"/>
      <c r="F237" s="3"/>
      <c r="G237" s="3"/>
      <c r="H237" s="3"/>
      <c r="I237" s="3"/>
      <c r="J237" s="54" t="s">
        <v>71</v>
      </c>
      <c r="L237" s="52"/>
    </row>
    <row r="238" spans="1:12" s="20" customFormat="1" ht="18.75" customHeight="1">
      <c r="A238" s="3"/>
      <c r="B238" s="526" t="str">
        <f>CONCATENATE('加盟校情報&amp;大会設定'!$G$5,'加盟校情報&amp;大会設定'!$H$5,'加盟校情報&amp;大会設定'!$I$5,'加盟校情報&amp;大会設定'!$J$5,)&amp;"　男子4×100mR"</f>
        <v>第83回東海学生駅伝 兼 第15回東海学生女子駅伝　男子4×100mR</v>
      </c>
      <c r="C238" s="527"/>
      <c r="D238" s="527"/>
      <c r="E238" s="527"/>
      <c r="F238" s="527"/>
      <c r="G238" s="527"/>
      <c r="H238" s="527"/>
      <c r="I238" s="528"/>
      <c r="J238" s="183"/>
      <c r="L238" s="52"/>
    </row>
    <row r="239" spans="1:12" s="20" customFormat="1" ht="19.5" customHeight="1" thickBot="1">
      <c r="A239" s="3"/>
      <c r="B239" s="529"/>
      <c r="C239" s="530"/>
      <c r="D239" s="530"/>
      <c r="E239" s="530"/>
      <c r="F239" s="530"/>
      <c r="G239" s="530"/>
      <c r="H239" s="530"/>
      <c r="I239" s="531"/>
      <c r="J239" s="183"/>
      <c r="L239" s="52"/>
    </row>
    <row r="240" spans="1:12" s="20" customFormat="1" ht="17.5">
      <c r="A240" s="3"/>
      <c r="B240" s="532" t="s">
        <v>54</v>
      </c>
      <c r="C240" s="533"/>
      <c r="D240" s="538" t="str">
        <f>IF(基本情報登録!$D$6&gt;0,基本情報登録!$D$6,"")</f>
        <v/>
      </c>
      <c r="E240" s="539"/>
      <c r="F240" s="539"/>
      <c r="G240" s="539"/>
      <c r="H240" s="540"/>
      <c r="I240" s="55" t="s">
        <v>55</v>
      </c>
      <c r="J240" s="183"/>
      <c r="L240" s="52"/>
    </row>
    <row r="241" spans="1:12" s="20" customFormat="1" ht="18.75" customHeight="1">
      <c r="A241" s="3"/>
      <c r="B241" s="534" t="s">
        <v>1</v>
      </c>
      <c r="C241" s="535"/>
      <c r="D241" s="551" t="str">
        <f>IF(基本情報登録!$D$8&gt;0,基本情報登録!$D$8,"")</f>
        <v/>
      </c>
      <c r="E241" s="577"/>
      <c r="F241" s="577"/>
      <c r="G241" s="577"/>
      <c r="H241" s="552"/>
      <c r="I241" s="515"/>
      <c r="J241" s="183"/>
      <c r="L241" s="52"/>
    </row>
    <row r="242" spans="1:12" s="20" customFormat="1" ht="19.5" customHeight="1" thickBot="1">
      <c r="A242" s="3"/>
      <c r="B242" s="536"/>
      <c r="C242" s="537"/>
      <c r="D242" s="553"/>
      <c r="E242" s="586"/>
      <c r="F242" s="586"/>
      <c r="G242" s="586"/>
      <c r="H242" s="554"/>
      <c r="I242" s="516"/>
      <c r="J242" s="183"/>
      <c r="L242" s="52"/>
    </row>
    <row r="243" spans="1:12" s="20" customFormat="1" ht="17.5">
      <c r="A243" s="3"/>
      <c r="B243" s="532" t="s">
        <v>34</v>
      </c>
      <c r="C243" s="533"/>
      <c r="D243" s="570"/>
      <c r="E243" s="571"/>
      <c r="F243" s="571"/>
      <c r="G243" s="571"/>
      <c r="H243" s="571"/>
      <c r="I243" s="572"/>
      <c r="J243" s="183"/>
      <c r="L243" s="52"/>
    </row>
    <row r="244" spans="1:12" s="20" customFormat="1" ht="17.5" hidden="1">
      <c r="A244" s="3"/>
      <c r="B244" s="180"/>
      <c r="C244" s="181"/>
      <c r="D244" s="46"/>
      <c r="E244" s="573" t="str">
        <f>TEXT(D243,"00000")</f>
        <v>00000</v>
      </c>
      <c r="F244" s="573"/>
      <c r="G244" s="573"/>
      <c r="H244" s="573"/>
      <c r="I244" s="574"/>
      <c r="J244" s="183"/>
      <c r="L244" s="52"/>
    </row>
    <row r="245" spans="1:12" s="20" customFormat="1" ht="18.75" customHeight="1">
      <c r="A245" s="3"/>
      <c r="B245" s="534" t="s">
        <v>37</v>
      </c>
      <c r="C245" s="535"/>
      <c r="D245" s="551"/>
      <c r="E245" s="577"/>
      <c r="F245" s="577"/>
      <c r="G245" s="577"/>
      <c r="H245" s="577"/>
      <c r="I245" s="578"/>
      <c r="J245" s="183"/>
      <c r="L245" s="52"/>
    </row>
    <row r="246" spans="1:12" s="20" customFormat="1" ht="18.75" customHeight="1">
      <c r="A246" s="3"/>
      <c r="B246" s="575"/>
      <c r="C246" s="576"/>
      <c r="D246" s="557"/>
      <c r="E246" s="579"/>
      <c r="F246" s="579"/>
      <c r="G246" s="579"/>
      <c r="H246" s="579"/>
      <c r="I246" s="580"/>
      <c r="J246" s="183"/>
      <c r="L246" s="52"/>
    </row>
    <row r="247" spans="1:12" s="20" customFormat="1" ht="18" thickBot="1">
      <c r="A247" s="3"/>
      <c r="B247" s="581" t="s">
        <v>56</v>
      </c>
      <c r="C247" s="582"/>
      <c r="D247" s="583"/>
      <c r="E247" s="584"/>
      <c r="F247" s="584"/>
      <c r="G247" s="584"/>
      <c r="H247" s="584"/>
      <c r="I247" s="585"/>
      <c r="J247" s="183"/>
      <c r="L247" s="52"/>
    </row>
    <row r="248" spans="1:12" s="20" customFormat="1" ht="17.5">
      <c r="A248" s="3"/>
      <c r="B248" s="559" t="s">
        <v>57</v>
      </c>
      <c r="C248" s="560"/>
      <c r="D248" s="560"/>
      <c r="E248" s="560"/>
      <c r="F248" s="560"/>
      <c r="G248" s="560"/>
      <c r="H248" s="560"/>
      <c r="I248" s="561"/>
      <c r="J248" s="183"/>
      <c r="L248" s="52"/>
    </row>
    <row r="249" spans="1:12" s="20" customFormat="1" ht="18" thickBot="1">
      <c r="A249" s="3"/>
      <c r="B249" s="47" t="s">
        <v>58</v>
      </c>
      <c r="C249" s="182" t="s">
        <v>27</v>
      </c>
      <c r="D249" s="182" t="s">
        <v>59</v>
      </c>
      <c r="E249" s="562" t="s">
        <v>60</v>
      </c>
      <c r="F249" s="563"/>
      <c r="G249" s="182" t="s">
        <v>54</v>
      </c>
      <c r="H249" s="182" t="s">
        <v>61</v>
      </c>
      <c r="I249" s="48" t="s">
        <v>62</v>
      </c>
      <c r="J249" s="183"/>
      <c r="L249" s="52"/>
    </row>
    <row r="250" spans="1:12" s="20" customFormat="1" ht="19.5" customHeight="1" thickTop="1">
      <c r="A250" s="3"/>
      <c r="B250" s="564">
        <v>1</v>
      </c>
      <c r="C250" s="566"/>
      <c r="D250" s="566" t="str">
        <f>IF(C250&gt;0,VLOOKUP(C250,男子登録情報!$A$2:$H$1688,2,0),"")</f>
        <v/>
      </c>
      <c r="E250" s="567" t="str">
        <f>IF(C250&gt;0,VLOOKUP(C250,男子登録情報!$A$2:$H$1688,3,0),"")</f>
        <v/>
      </c>
      <c r="F250" s="568"/>
      <c r="G250" s="566" t="str">
        <f>IF(C250&gt;0,VLOOKUP(C250,男子登録情報!$A$2:$H$1688,4,0),"")</f>
        <v/>
      </c>
      <c r="H250" s="566" t="str">
        <f>IF(C250&gt;0,VLOOKUP(C250,男子登録情報!$A$2:$H$1688,8,0),"")</f>
        <v/>
      </c>
      <c r="I250" s="569" t="str">
        <f>IF(C250&gt;0,VLOOKUP(C250,男子登録情報!$A$2:$H$1688,5,0),"")</f>
        <v/>
      </c>
      <c r="J250" s="183"/>
      <c r="L250" s="52"/>
    </row>
    <row r="251" spans="1:12" s="20" customFormat="1" ht="18.75" customHeight="1">
      <c r="A251" s="3"/>
      <c r="B251" s="565"/>
      <c r="C251" s="556"/>
      <c r="D251" s="556"/>
      <c r="E251" s="557"/>
      <c r="F251" s="558"/>
      <c r="G251" s="556"/>
      <c r="H251" s="556"/>
      <c r="I251" s="555"/>
      <c r="J251" s="183"/>
      <c r="L251" s="52"/>
    </row>
    <row r="252" spans="1:12" s="20" customFormat="1" ht="18.75" customHeight="1">
      <c r="A252" s="3"/>
      <c r="B252" s="547">
        <v>2</v>
      </c>
      <c r="C252" s="549"/>
      <c r="D252" s="549" t="str">
        <f>IF(C252,VLOOKUP(C252,男子登録情報!$A$2:$H$1688,2,0),"")</f>
        <v/>
      </c>
      <c r="E252" s="551" t="str">
        <f>IF(C252&gt;0,VLOOKUP(C252,男子登録情報!$A$2:$H$1688,3,0),"")</f>
        <v/>
      </c>
      <c r="F252" s="552"/>
      <c r="G252" s="549" t="str">
        <f>IF(C252&gt;0,VLOOKUP(C252,男子登録情報!$A$2:$H$1688,4,0),"")</f>
        <v/>
      </c>
      <c r="H252" s="549" t="str">
        <f>IF(C252&gt;0,VLOOKUP(C252,男子登録情報!$A$2:$H$1688,8,0),"")</f>
        <v/>
      </c>
      <c r="I252" s="515" t="str">
        <f>IF(C252&gt;0,VLOOKUP(C252,男子登録情報!$A$2:$H$1688,5,0),"")</f>
        <v/>
      </c>
      <c r="J252" s="183"/>
      <c r="L252" s="52"/>
    </row>
    <row r="253" spans="1:12" s="20" customFormat="1" ht="18.75" customHeight="1">
      <c r="A253" s="3"/>
      <c r="B253" s="565"/>
      <c r="C253" s="556"/>
      <c r="D253" s="556"/>
      <c r="E253" s="557"/>
      <c r="F253" s="558"/>
      <c r="G253" s="556"/>
      <c r="H253" s="556"/>
      <c r="I253" s="555"/>
      <c r="J253" s="183"/>
      <c r="L253" s="52"/>
    </row>
    <row r="254" spans="1:12" s="20" customFormat="1" ht="18.75" customHeight="1">
      <c r="A254" s="3"/>
      <c r="B254" s="547">
        <v>3</v>
      </c>
      <c r="C254" s="549"/>
      <c r="D254" s="549" t="str">
        <f>IF(C254,VLOOKUP(C254,男子登録情報!$A$2:$H$1688,2,0),"")</f>
        <v/>
      </c>
      <c r="E254" s="551" t="str">
        <f>IF(C254&gt;0,VLOOKUP(C254,男子登録情報!$A$2:$H$1688,3,0),"")</f>
        <v/>
      </c>
      <c r="F254" s="552"/>
      <c r="G254" s="549" t="str">
        <f>IF(C254&gt;0,VLOOKUP(C254,男子登録情報!$A$2:$H$1688,4,0),"")</f>
        <v/>
      </c>
      <c r="H254" s="549" t="str">
        <f>IF(C254&gt;0,VLOOKUP(C254,男子登録情報!$A$2:$H$1688,8,0),"")</f>
        <v/>
      </c>
      <c r="I254" s="515" t="str">
        <f>IF(C254&gt;0,VLOOKUP(C254,男子登録情報!$A$2:$H$1688,5,0),"")</f>
        <v/>
      </c>
      <c r="J254" s="183"/>
      <c r="L254" s="52"/>
    </row>
    <row r="255" spans="1:12" s="20" customFormat="1" ht="18.75" customHeight="1">
      <c r="A255" s="3"/>
      <c r="B255" s="565"/>
      <c r="C255" s="556"/>
      <c r="D255" s="556"/>
      <c r="E255" s="557"/>
      <c r="F255" s="558"/>
      <c r="G255" s="556"/>
      <c r="H255" s="556"/>
      <c r="I255" s="555"/>
      <c r="J255" s="183"/>
      <c r="L255" s="52"/>
    </row>
    <row r="256" spans="1:12" s="20" customFormat="1" ht="18.75" customHeight="1">
      <c r="A256" s="3"/>
      <c r="B256" s="547">
        <v>4</v>
      </c>
      <c r="C256" s="549"/>
      <c r="D256" s="549" t="str">
        <f>IF(C256,VLOOKUP(C256,男子登録情報!$A$2:$H$1688,2,0),"")</f>
        <v/>
      </c>
      <c r="E256" s="551" t="str">
        <f>IF(C256&gt;0,VLOOKUP(C256,男子登録情報!$A$2:$H$1688,3,0),"")</f>
        <v/>
      </c>
      <c r="F256" s="552"/>
      <c r="G256" s="549" t="str">
        <f>IF(C256&gt;0,VLOOKUP(C256,男子登録情報!$A$2:$H$1688,4,0),"")</f>
        <v/>
      </c>
      <c r="H256" s="549" t="str">
        <f>IF(C256&gt;0,VLOOKUP(C256,男子登録情報!$A$2:$H$1688,8,0),"")</f>
        <v/>
      </c>
      <c r="I256" s="515" t="str">
        <f>IF(C256&gt;0,VLOOKUP(C256,男子登録情報!$A$2:$H$1688,5,0),"")</f>
        <v/>
      </c>
      <c r="J256" s="183"/>
      <c r="L256" s="52"/>
    </row>
    <row r="257" spans="1:12" s="20" customFormat="1" ht="18.75" customHeight="1">
      <c r="A257" s="3"/>
      <c r="B257" s="565"/>
      <c r="C257" s="556"/>
      <c r="D257" s="556"/>
      <c r="E257" s="557"/>
      <c r="F257" s="558"/>
      <c r="G257" s="556"/>
      <c r="H257" s="556"/>
      <c r="I257" s="555"/>
      <c r="J257" s="183"/>
      <c r="L257" s="52"/>
    </row>
    <row r="258" spans="1:12" s="20" customFormat="1" ht="18.75" customHeight="1">
      <c r="A258" s="3"/>
      <c r="B258" s="547">
        <v>5</v>
      </c>
      <c r="C258" s="549"/>
      <c r="D258" s="549" t="str">
        <f>IF(C258,VLOOKUP(C258,男子登録情報!$A$2:$H$1688,2,0),"")</f>
        <v/>
      </c>
      <c r="E258" s="551" t="str">
        <f>IF(C258&gt;0,VLOOKUP(C258,男子登録情報!$A$2:$H$1688,3,0),"")</f>
        <v/>
      </c>
      <c r="F258" s="552"/>
      <c r="G258" s="549" t="str">
        <f>IF(C258&gt;0,VLOOKUP(C258,男子登録情報!$A$2:$H$1688,4,0),"")</f>
        <v/>
      </c>
      <c r="H258" s="549" t="str">
        <f>IF(C258&gt;0,VLOOKUP(C258,男子登録情報!$A$2:$H$1688,8,0),"")</f>
        <v/>
      </c>
      <c r="I258" s="515" t="str">
        <f>IF(C258&gt;0,VLOOKUP(C258,男子登録情報!$A$2:$H$1688,5,0),"")</f>
        <v/>
      </c>
      <c r="J258" s="183"/>
      <c r="L258" s="52"/>
    </row>
    <row r="259" spans="1:12" s="20" customFormat="1" ht="18.75" customHeight="1">
      <c r="A259" s="3"/>
      <c r="B259" s="565"/>
      <c r="C259" s="556"/>
      <c r="D259" s="556"/>
      <c r="E259" s="557"/>
      <c r="F259" s="558"/>
      <c r="G259" s="556"/>
      <c r="H259" s="556"/>
      <c r="I259" s="555"/>
      <c r="J259" s="183"/>
      <c r="L259" s="52"/>
    </row>
    <row r="260" spans="1:12" s="20" customFormat="1" ht="18.75" customHeight="1">
      <c r="A260" s="3"/>
      <c r="B260" s="547">
        <v>6</v>
      </c>
      <c r="C260" s="549"/>
      <c r="D260" s="549" t="str">
        <f>IF(C260,VLOOKUP(C260,男子登録情報!$A$2:$H$1688,2,0),"")</f>
        <v/>
      </c>
      <c r="E260" s="551" t="str">
        <f>IF(C260&gt;0,VLOOKUP(C260,男子登録情報!$A$2:$H$1688,3,0),"")</f>
        <v/>
      </c>
      <c r="F260" s="552"/>
      <c r="G260" s="549" t="str">
        <f>IF(C260&gt;0,VLOOKUP(C260,男子登録情報!$A$2:$H$1688,4,0),"")</f>
        <v/>
      </c>
      <c r="H260" s="549" t="str">
        <f>IF(C260&gt;0,VLOOKUP(C260,男子登録情報!$A$2:$H$1688,8,0),"")</f>
        <v/>
      </c>
      <c r="I260" s="515" t="str">
        <f>IF(C260&gt;0,VLOOKUP(C260,男子登録情報!$A$2:$H$1688,5,0),"")</f>
        <v/>
      </c>
      <c r="J260" s="183"/>
      <c r="L260" s="52"/>
    </row>
    <row r="261" spans="1:12" s="20" customFormat="1" ht="19.5" customHeight="1" thickBot="1">
      <c r="A261" s="3"/>
      <c r="B261" s="548"/>
      <c r="C261" s="550"/>
      <c r="D261" s="550"/>
      <c r="E261" s="553"/>
      <c r="F261" s="554"/>
      <c r="G261" s="550"/>
      <c r="H261" s="550"/>
      <c r="I261" s="516"/>
      <c r="J261" s="183"/>
      <c r="L261" s="52"/>
    </row>
    <row r="262" spans="1:12" s="20" customFormat="1" ht="17.5">
      <c r="A262" s="3"/>
      <c r="B262" s="517" t="s">
        <v>63</v>
      </c>
      <c r="C262" s="518"/>
      <c r="D262" s="518"/>
      <c r="E262" s="518"/>
      <c r="F262" s="518"/>
      <c r="G262" s="518"/>
      <c r="H262" s="518"/>
      <c r="I262" s="519"/>
      <c r="J262" s="183"/>
      <c r="L262" s="52"/>
    </row>
    <row r="263" spans="1:12" s="20" customFormat="1" ht="17.5">
      <c r="A263" s="3"/>
      <c r="B263" s="520"/>
      <c r="C263" s="521"/>
      <c r="D263" s="521"/>
      <c r="E263" s="521"/>
      <c r="F263" s="521"/>
      <c r="G263" s="521"/>
      <c r="H263" s="521"/>
      <c r="I263" s="522"/>
      <c r="J263" s="183"/>
      <c r="L263" s="52"/>
    </row>
    <row r="264" spans="1:12" s="20" customFormat="1" ht="18" thickBot="1">
      <c r="A264" s="3"/>
      <c r="B264" s="523"/>
      <c r="C264" s="524"/>
      <c r="D264" s="524"/>
      <c r="E264" s="524"/>
      <c r="F264" s="524"/>
      <c r="G264" s="524"/>
      <c r="H264" s="524"/>
      <c r="I264" s="525"/>
      <c r="J264" s="183"/>
      <c r="L264" s="52"/>
    </row>
    <row r="265" spans="1:12" s="20" customFormat="1" ht="17.5">
      <c r="A265" s="51"/>
      <c r="B265" s="51"/>
      <c r="C265" s="51"/>
      <c r="D265" s="51"/>
      <c r="E265" s="51"/>
      <c r="F265" s="51"/>
      <c r="G265" s="51"/>
      <c r="H265" s="51"/>
      <c r="I265" s="51"/>
      <c r="J265" s="56"/>
      <c r="L265" s="52"/>
    </row>
    <row r="266" spans="1:12" s="20" customFormat="1" ht="18" thickBot="1">
      <c r="A266" s="3"/>
      <c r="B266" s="3"/>
      <c r="C266" s="3"/>
      <c r="D266" s="3"/>
      <c r="E266" s="3"/>
      <c r="F266" s="3"/>
      <c r="G266" s="3"/>
      <c r="H266" s="3"/>
      <c r="I266" s="3"/>
      <c r="J266" s="54" t="s">
        <v>72</v>
      </c>
      <c r="L266" s="52"/>
    </row>
    <row r="267" spans="1:12" s="20" customFormat="1" ht="18.75" customHeight="1">
      <c r="A267" s="3"/>
      <c r="B267" s="526" t="str">
        <f>CONCATENATE('加盟校情報&amp;大会設定'!$G$5,'加盟校情報&amp;大会設定'!$H$5,'加盟校情報&amp;大会設定'!$I$5,'加盟校情報&amp;大会設定'!$J$5,)&amp;"　男子4×100mR"</f>
        <v>第83回東海学生駅伝 兼 第15回東海学生女子駅伝　男子4×100mR</v>
      </c>
      <c r="C267" s="527"/>
      <c r="D267" s="527"/>
      <c r="E267" s="527"/>
      <c r="F267" s="527"/>
      <c r="G267" s="527"/>
      <c r="H267" s="527"/>
      <c r="I267" s="528"/>
      <c r="J267" s="183"/>
      <c r="L267" s="52"/>
    </row>
    <row r="268" spans="1:12" s="20" customFormat="1" ht="19.5" customHeight="1" thickBot="1">
      <c r="A268" s="3"/>
      <c r="B268" s="529"/>
      <c r="C268" s="530"/>
      <c r="D268" s="530"/>
      <c r="E268" s="530"/>
      <c r="F268" s="530"/>
      <c r="G268" s="530"/>
      <c r="H268" s="530"/>
      <c r="I268" s="531"/>
      <c r="J268" s="183"/>
      <c r="L268" s="52"/>
    </row>
    <row r="269" spans="1:12" s="20" customFormat="1" ht="17.5">
      <c r="A269" s="3"/>
      <c r="B269" s="532" t="s">
        <v>54</v>
      </c>
      <c r="C269" s="533"/>
      <c r="D269" s="538" t="str">
        <f>IF(基本情報登録!$D$6&gt;0,基本情報登録!$D$6,"")</f>
        <v/>
      </c>
      <c r="E269" s="539"/>
      <c r="F269" s="539"/>
      <c r="G269" s="539"/>
      <c r="H269" s="540"/>
      <c r="I269" s="55" t="s">
        <v>55</v>
      </c>
      <c r="J269" s="183"/>
      <c r="L269" s="52"/>
    </row>
    <row r="270" spans="1:12" s="20" customFormat="1" ht="18.75" customHeight="1">
      <c r="A270" s="3"/>
      <c r="B270" s="534" t="s">
        <v>1</v>
      </c>
      <c r="C270" s="535"/>
      <c r="D270" s="541" t="str">
        <f>IF(基本情報登録!$D$8&gt;0,基本情報登録!$D$8,"")</f>
        <v/>
      </c>
      <c r="E270" s="542"/>
      <c r="F270" s="542"/>
      <c r="G270" s="542"/>
      <c r="H270" s="543"/>
      <c r="I270" s="515"/>
      <c r="J270" s="183"/>
      <c r="L270" s="52"/>
    </row>
    <row r="271" spans="1:12" s="20" customFormat="1" ht="19.5" customHeight="1" thickBot="1">
      <c r="A271" s="3"/>
      <c r="B271" s="536"/>
      <c r="C271" s="537"/>
      <c r="D271" s="544"/>
      <c r="E271" s="545"/>
      <c r="F271" s="545"/>
      <c r="G271" s="545"/>
      <c r="H271" s="546"/>
      <c r="I271" s="516"/>
      <c r="J271" s="183"/>
      <c r="L271" s="52"/>
    </row>
    <row r="272" spans="1:12" s="20" customFormat="1" ht="17.5">
      <c r="A272" s="3"/>
      <c r="B272" s="532" t="s">
        <v>34</v>
      </c>
      <c r="C272" s="533"/>
      <c r="D272" s="570"/>
      <c r="E272" s="571"/>
      <c r="F272" s="571"/>
      <c r="G272" s="571"/>
      <c r="H272" s="571"/>
      <c r="I272" s="572"/>
      <c r="J272" s="183"/>
      <c r="L272" s="52"/>
    </row>
    <row r="273" spans="1:12" s="20" customFormat="1" ht="17.5" hidden="1">
      <c r="A273" s="3"/>
      <c r="B273" s="180"/>
      <c r="C273" s="181"/>
      <c r="D273" s="46"/>
      <c r="E273" s="573" t="str">
        <f>TEXT(D272,"00000")</f>
        <v>00000</v>
      </c>
      <c r="F273" s="573"/>
      <c r="G273" s="573"/>
      <c r="H273" s="573"/>
      <c r="I273" s="574"/>
      <c r="J273" s="183"/>
      <c r="L273" s="52"/>
    </row>
    <row r="274" spans="1:12" s="20" customFormat="1" ht="18.75" customHeight="1">
      <c r="A274" s="3"/>
      <c r="B274" s="534" t="s">
        <v>37</v>
      </c>
      <c r="C274" s="535"/>
      <c r="D274" s="551"/>
      <c r="E274" s="577"/>
      <c r="F274" s="577"/>
      <c r="G274" s="577"/>
      <c r="H274" s="577"/>
      <c r="I274" s="578"/>
      <c r="J274" s="183"/>
      <c r="L274" s="52"/>
    </row>
    <row r="275" spans="1:12" s="20" customFormat="1" ht="18.75" customHeight="1">
      <c r="A275" s="3"/>
      <c r="B275" s="575"/>
      <c r="C275" s="576"/>
      <c r="D275" s="557"/>
      <c r="E275" s="579"/>
      <c r="F275" s="579"/>
      <c r="G275" s="579"/>
      <c r="H275" s="579"/>
      <c r="I275" s="580"/>
      <c r="J275" s="183"/>
      <c r="L275" s="52"/>
    </row>
    <row r="276" spans="1:12" s="20" customFormat="1" ht="18" thickBot="1">
      <c r="A276" s="3"/>
      <c r="B276" s="581" t="s">
        <v>56</v>
      </c>
      <c r="C276" s="582"/>
      <c r="D276" s="583"/>
      <c r="E276" s="584"/>
      <c r="F276" s="584"/>
      <c r="G276" s="584"/>
      <c r="H276" s="584"/>
      <c r="I276" s="585"/>
      <c r="J276" s="183"/>
      <c r="L276" s="52"/>
    </row>
    <row r="277" spans="1:12" s="20" customFormat="1" ht="17.5">
      <c r="A277" s="3"/>
      <c r="B277" s="559" t="s">
        <v>57</v>
      </c>
      <c r="C277" s="560"/>
      <c r="D277" s="560"/>
      <c r="E277" s="560"/>
      <c r="F277" s="560"/>
      <c r="G277" s="560"/>
      <c r="H277" s="560"/>
      <c r="I277" s="561"/>
      <c r="J277" s="183"/>
      <c r="L277" s="52"/>
    </row>
    <row r="278" spans="1:12" s="20" customFormat="1" ht="18" thickBot="1">
      <c r="A278" s="3"/>
      <c r="B278" s="47" t="s">
        <v>58</v>
      </c>
      <c r="C278" s="182" t="s">
        <v>27</v>
      </c>
      <c r="D278" s="182" t="s">
        <v>59</v>
      </c>
      <c r="E278" s="562" t="s">
        <v>60</v>
      </c>
      <c r="F278" s="563"/>
      <c r="G278" s="182" t="s">
        <v>54</v>
      </c>
      <c r="H278" s="182" t="s">
        <v>61</v>
      </c>
      <c r="I278" s="48" t="s">
        <v>62</v>
      </c>
      <c r="J278" s="183"/>
      <c r="L278" s="52"/>
    </row>
    <row r="279" spans="1:12" s="20" customFormat="1" ht="19.5" customHeight="1" thickTop="1">
      <c r="A279" s="3"/>
      <c r="B279" s="564">
        <v>1</v>
      </c>
      <c r="C279" s="566"/>
      <c r="D279" s="566" t="str">
        <f>IF(C279&gt;0,VLOOKUP(C279,男子登録情報!$A$2:$H$1688,2,0),"")</f>
        <v/>
      </c>
      <c r="E279" s="567" t="str">
        <f>IF(C279&gt;0,VLOOKUP(C279,男子登録情報!$A$2:$H$1688,3,0),"")</f>
        <v/>
      </c>
      <c r="F279" s="568"/>
      <c r="G279" s="566" t="str">
        <f>IF(C279&gt;0,VLOOKUP(C279,男子登録情報!$A$2:$H$1688,4,0),"")</f>
        <v/>
      </c>
      <c r="H279" s="566" t="str">
        <f>IF(C279&gt;0,VLOOKUP(C279,男子登録情報!$A$2:$H$1688,8,0),"")</f>
        <v/>
      </c>
      <c r="I279" s="569" t="str">
        <f>IF(C279&gt;0,VLOOKUP(C279,男子登録情報!$A$2:$H$1688,5,0),"")</f>
        <v/>
      </c>
      <c r="J279" s="183"/>
      <c r="L279" s="52"/>
    </row>
    <row r="280" spans="1:12" s="20" customFormat="1" ht="18.75" customHeight="1">
      <c r="A280" s="3"/>
      <c r="B280" s="565"/>
      <c r="C280" s="556"/>
      <c r="D280" s="556"/>
      <c r="E280" s="557"/>
      <c r="F280" s="558"/>
      <c r="G280" s="556"/>
      <c r="H280" s="556"/>
      <c r="I280" s="555"/>
      <c r="J280" s="183"/>
      <c r="L280" s="52"/>
    </row>
    <row r="281" spans="1:12" s="20" customFormat="1" ht="18.75" customHeight="1">
      <c r="A281" s="3"/>
      <c r="B281" s="547">
        <v>2</v>
      </c>
      <c r="C281" s="549"/>
      <c r="D281" s="549" t="str">
        <f>IF(C281,VLOOKUP(C281,男子登録情報!$A$2:$H$1688,2,0),"")</f>
        <v/>
      </c>
      <c r="E281" s="551" t="str">
        <f>IF(C281&gt;0,VLOOKUP(C281,男子登録情報!$A$2:$H$1688,3,0),"")</f>
        <v/>
      </c>
      <c r="F281" s="552"/>
      <c r="G281" s="549" t="str">
        <f>IF(C281&gt;0,VLOOKUP(C281,男子登録情報!$A$2:$H$1688,4,0),"")</f>
        <v/>
      </c>
      <c r="H281" s="549" t="str">
        <f>IF(C281&gt;0,VLOOKUP(C281,男子登録情報!$A$2:$H$1688,8,0),"")</f>
        <v/>
      </c>
      <c r="I281" s="515" t="str">
        <f>IF(C281&gt;0,VLOOKUP(C281,男子登録情報!$A$2:$H$1688,5,0),"")</f>
        <v/>
      </c>
      <c r="J281" s="183"/>
      <c r="L281" s="52"/>
    </row>
    <row r="282" spans="1:12" s="20" customFormat="1" ht="18.75" customHeight="1">
      <c r="A282" s="3"/>
      <c r="B282" s="565"/>
      <c r="C282" s="556"/>
      <c r="D282" s="556"/>
      <c r="E282" s="557"/>
      <c r="F282" s="558"/>
      <c r="G282" s="556"/>
      <c r="H282" s="556"/>
      <c r="I282" s="555"/>
      <c r="J282" s="183"/>
      <c r="L282" s="52"/>
    </row>
    <row r="283" spans="1:12" s="20" customFormat="1" ht="18.75" customHeight="1">
      <c r="A283" s="3"/>
      <c r="B283" s="547">
        <v>3</v>
      </c>
      <c r="C283" s="549"/>
      <c r="D283" s="549" t="str">
        <f>IF(C283,VLOOKUP(C283,男子登録情報!$A$2:$H$1688,2,0),"")</f>
        <v/>
      </c>
      <c r="E283" s="551" t="str">
        <f>IF(C283&gt;0,VLOOKUP(C283,男子登録情報!$A$2:$H$1688,3,0),"")</f>
        <v/>
      </c>
      <c r="F283" s="552"/>
      <c r="G283" s="549" t="str">
        <f>IF(C283&gt;0,VLOOKUP(C283,男子登録情報!$A$2:$H$1688,4,0),"")</f>
        <v/>
      </c>
      <c r="H283" s="549" t="str">
        <f>IF(C283&gt;0,VLOOKUP(C283,男子登録情報!$A$2:$H$1688,8,0),"")</f>
        <v/>
      </c>
      <c r="I283" s="515" t="str">
        <f>IF(C283&gt;0,VLOOKUP(C283,男子登録情報!$A$2:$H$1688,5,0),"")</f>
        <v/>
      </c>
      <c r="J283" s="183"/>
      <c r="L283" s="52"/>
    </row>
    <row r="284" spans="1:12" s="20" customFormat="1" ht="18.75" customHeight="1">
      <c r="A284" s="3"/>
      <c r="B284" s="565"/>
      <c r="C284" s="556"/>
      <c r="D284" s="556"/>
      <c r="E284" s="557"/>
      <c r="F284" s="558"/>
      <c r="G284" s="556"/>
      <c r="H284" s="556"/>
      <c r="I284" s="555"/>
      <c r="J284" s="183"/>
      <c r="L284" s="52"/>
    </row>
    <row r="285" spans="1:12" s="20" customFormat="1" ht="18.75" customHeight="1">
      <c r="A285" s="3"/>
      <c r="B285" s="547">
        <v>4</v>
      </c>
      <c r="C285" s="549"/>
      <c r="D285" s="549" t="str">
        <f>IF(C285,VLOOKUP(C285,男子登録情報!$A$2:$H$1688,2,0),"")</f>
        <v/>
      </c>
      <c r="E285" s="551" t="str">
        <f>IF(C285&gt;0,VLOOKUP(C285,男子登録情報!$A$2:$H$1688,3,0),"")</f>
        <v/>
      </c>
      <c r="F285" s="552"/>
      <c r="G285" s="549" t="str">
        <f>IF(C285&gt;0,VLOOKUP(C285,男子登録情報!$A$2:$H$1688,4,0),"")</f>
        <v/>
      </c>
      <c r="H285" s="549" t="str">
        <f>IF(C285&gt;0,VLOOKUP(C285,男子登録情報!$A$2:$H$1688,8,0),"")</f>
        <v/>
      </c>
      <c r="I285" s="515" t="str">
        <f>IF(C285&gt;0,VLOOKUP(C285,男子登録情報!$A$2:$H$1688,5,0),"")</f>
        <v/>
      </c>
      <c r="J285" s="183"/>
      <c r="L285" s="52"/>
    </row>
    <row r="286" spans="1:12" s="20" customFormat="1" ht="18.75" customHeight="1">
      <c r="A286" s="3"/>
      <c r="B286" s="565"/>
      <c r="C286" s="556"/>
      <c r="D286" s="556"/>
      <c r="E286" s="557"/>
      <c r="F286" s="558"/>
      <c r="G286" s="556"/>
      <c r="H286" s="556"/>
      <c r="I286" s="555"/>
      <c r="J286" s="183"/>
      <c r="L286" s="52"/>
    </row>
    <row r="287" spans="1:12" s="20" customFormat="1" ht="18.75" customHeight="1">
      <c r="A287" s="3"/>
      <c r="B287" s="547">
        <v>5</v>
      </c>
      <c r="C287" s="549"/>
      <c r="D287" s="549" t="str">
        <f>IF(C287,VLOOKUP(C287,男子登録情報!$A$2:$H$1688,2,0),"")</f>
        <v/>
      </c>
      <c r="E287" s="551" t="str">
        <f>IF(C287&gt;0,VLOOKUP(C287,男子登録情報!$A$2:$H$1688,3,0),"")</f>
        <v/>
      </c>
      <c r="F287" s="552"/>
      <c r="G287" s="549" t="str">
        <f>IF(C287&gt;0,VLOOKUP(C287,男子登録情報!$A$2:$H$1688,4,0),"")</f>
        <v/>
      </c>
      <c r="H287" s="549" t="str">
        <f>IF(C287&gt;0,VLOOKUP(C287,男子登録情報!$A$2:$H$1688,8,0),"")</f>
        <v/>
      </c>
      <c r="I287" s="515" t="str">
        <f>IF(C287&gt;0,VLOOKUP(C287,男子登録情報!$A$2:$H$1688,5,0),"")</f>
        <v/>
      </c>
      <c r="J287" s="183"/>
      <c r="L287" s="52"/>
    </row>
    <row r="288" spans="1:12" s="20" customFormat="1" ht="18.75" customHeight="1">
      <c r="A288" s="3"/>
      <c r="B288" s="565"/>
      <c r="C288" s="556"/>
      <c r="D288" s="556"/>
      <c r="E288" s="557"/>
      <c r="F288" s="558"/>
      <c r="G288" s="556"/>
      <c r="H288" s="556"/>
      <c r="I288" s="555"/>
      <c r="J288" s="183"/>
      <c r="L288" s="52"/>
    </row>
    <row r="289" spans="1:12" s="20" customFormat="1" ht="18.75" customHeight="1">
      <c r="A289" s="3"/>
      <c r="B289" s="547">
        <v>6</v>
      </c>
      <c r="C289" s="549"/>
      <c r="D289" s="549" t="str">
        <f>IF(C289,VLOOKUP(C289,男子登録情報!$A$2:$H$1688,2,0),"")</f>
        <v/>
      </c>
      <c r="E289" s="551" t="str">
        <f>IF(C289&gt;0,VLOOKUP(C289,男子登録情報!$A$2:$H$1688,3,0),"")</f>
        <v/>
      </c>
      <c r="F289" s="552"/>
      <c r="G289" s="549" t="str">
        <f>IF(C289&gt;0,VLOOKUP(C289,男子登録情報!$A$2:$H$1688,4,0),"")</f>
        <v/>
      </c>
      <c r="H289" s="549" t="str">
        <f>IF(C289&gt;0,VLOOKUP(C289,男子登録情報!$A$2:$H$1688,8,0),"")</f>
        <v/>
      </c>
      <c r="I289" s="515" t="str">
        <f>IF(C289&gt;0,VLOOKUP(C289,男子登録情報!$A$2:$H$1688,5,0),"")</f>
        <v/>
      </c>
      <c r="J289" s="183"/>
      <c r="L289" s="52"/>
    </row>
    <row r="290" spans="1:12" s="20" customFormat="1" ht="19.5" customHeight="1" thickBot="1">
      <c r="A290" s="3"/>
      <c r="B290" s="548"/>
      <c r="C290" s="550"/>
      <c r="D290" s="550"/>
      <c r="E290" s="553"/>
      <c r="F290" s="554"/>
      <c r="G290" s="550"/>
      <c r="H290" s="550"/>
      <c r="I290" s="516"/>
      <c r="J290" s="183"/>
      <c r="L290" s="52"/>
    </row>
    <row r="291" spans="1:12" s="20" customFormat="1" ht="17.5">
      <c r="A291" s="3"/>
      <c r="B291" s="517" t="s">
        <v>63</v>
      </c>
      <c r="C291" s="518"/>
      <c r="D291" s="518"/>
      <c r="E291" s="518"/>
      <c r="F291" s="518"/>
      <c r="G291" s="518"/>
      <c r="H291" s="518"/>
      <c r="I291" s="519"/>
      <c r="J291" s="183"/>
      <c r="L291" s="52"/>
    </row>
    <row r="292" spans="1:12" s="20" customFormat="1" ht="17.5">
      <c r="A292" s="3"/>
      <c r="B292" s="520"/>
      <c r="C292" s="521"/>
      <c r="D292" s="521"/>
      <c r="E292" s="521"/>
      <c r="F292" s="521"/>
      <c r="G292" s="521"/>
      <c r="H292" s="521"/>
      <c r="I292" s="522"/>
      <c r="J292" s="183"/>
      <c r="L292" s="52"/>
    </row>
    <row r="293" spans="1:12" s="20" customFormat="1" ht="18" thickBot="1">
      <c r="A293" s="3"/>
      <c r="B293" s="523"/>
      <c r="C293" s="524"/>
      <c r="D293" s="524"/>
      <c r="E293" s="524"/>
      <c r="F293" s="524"/>
      <c r="G293" s="524"/>
      <c r="H293" s="524"/>
      <c r="I293" s="525"/>
      <c r="J293" s="183"/>
      <c r="L293" s="52"/>
    </row>
    <row r="294" spans="1:12" s="20" customFormat="1" ht="17.5">
      <c r="A294" s="51"/>
      <c r="B294" s="51"/>
      <c r="C294" s="51"/>
      <c r="D294" s="51"/>
      <c r="E294" s="51"/>
      <c r="F294" s="51"/>
      <c r="G294" s="51"/>
      <c r="H294" s="51"/>
      <c r="I294" s="51"/>
      <c r="J294" s="56"/>
      <c r="L294" s="52"/>
    </row>
    <row r="295" spans="1:12" s="20" customFormat="1" ht="18" thickBot="1">
      <c r="A295" s="3"/>
      <c r="B295" s="3"/>
      <c r="C295" s="3"/>
      <c r="D295" s="3"/>
      <c r="E295" s="3"/>
      <c r="F295" s="3"/>
      <c r="G295" s="3"/>
      <c r="H295" s="3"/>
      <c r="I295" s="3"/>
      <c r="J295" s="54" t="s">
        <v>73</v>
      </c>
      <c r="L295" s="52"/>
    </row>
    <row r="296" spans="1:12" s="20" customFormat="1" ht="18.75" customHeight="1">
      <c r="A296" s="3"/>
      <c r="B296" s="526" t="str">
        <f>CONCATENATE('加盟校情報&amp;大会設定'!$G$5,'加盟校情報&amp;大会設定'!$H$5,'加盟校情報&amp;大会設定'!$I$5,'加盟校情報&amp;大会設定'!$J$5,)&amp;"　男子4×100mR"</f>
        <v>第83回東海学生駅伝 兼 第15回東海学生女子駅伝　男子4×100mR</v>
      </c>
      <c r="C296" s="527"/>
      <c r="D296" s="527"/>
      <c r="E296" s="527"/>
      <c r="F296" s="527"/>
      <c r="G296" s="527"/>
      <c r="H296" s="527"/>
      <c r="I296" s="528"/>
      <c r="J296" s="183"/>
      <c r="L296" s="52"/>
    </row>
    <row r="297" spans="1:12" s="20" customFormat="1" ht="19.5" customHeight="1" thickBot="1">
      <c r="A297" s="3"/>
      <c r="B297" s="529"/>
      <c r="C297" s="530"/>
      <c r="D297" s="530"/>
      <c r="E297" s="530"/>
      <c r="F297" s="530"/>
      <c r="G297" s="530"/>
      <c r="H297" s="530"/>
      <c r="I297" s="531"/>
      <c r="J297" s="183"/>
      <c r="L297" s="52"/>
    </row>
    <row r="298" spans="1:12" s="20" customFormat="1" ht="17.5">
      <c r="A298" s="3"/>
      <c r="B298" s="532" t="s">
        <v>54</v>
      </c>
      <c r="C298" s="533"/>
      <c r="D298" s="538" t="str">
        <f>IF(基本情報登録!$D$6&gt;0,基本情報登録!$D$6,"")</f>
        <v/>
      </c>
      <c r="E298" s="539"/>
      <c r="F298" s="539"/>
      <c r="G298" s="539"/>
      <c r="H298" s="540"/>
      <c r="I298" s="55" t="s">
        <v>55</v>
      </c>
      <c r="J298" s="183"/>
      <c r="L298" s="52"/>
    </row>
    <row r="299" spans="1:12" s="20" customFormat="1" ht="18.75" customHeight="1">
      <c r="A299" s="3"/>
      <c r="B299" s="534" t="s">
        <v>1</v>
      </c>
      <c r="C299" s="535"/>
      <c r="D299" s="541" t="str">
        <f>IF(基本情報登録!$D$8&gt;0,基本情報登録!$D$8,"")</f>
        <v/>
      </c>
      <c r="E299" s="542"/>
      <c r="F299" s="542"/>
      <c r="G299" s="542"/>
      <c r="H299" s="543"/>
      <c r="I299" s="515"/>
      <c r="J299" s="183"/>
      <c r="L299" s="52"/>
    </row>
    <row r="300" spans="1:12" s="20" customFormat="1" ht="19.5" customHeight="1" thickBot="1">
      <c r="A300" s="3"/>
      <c r="B300" s="536"/>
      <c r="C300" s="537"/>
      <c r="D300" s="544"/>
      <c r="E300" s="545"/>
      <c r="F300" s="545"/>
      <c r="G300" s="545"/>
      <c r="H300" s="546"/>
      <c r="I300" s="516"/>
      <c r="J300" s="183"/>
      <c r="L300" s="52"/>
    </row>
    <row r="301" spans="1:12" s="20" customFormat="1" ht="17.5">
      <c r="A301" s="3"/>
      <c r="B301" s="532" t="s">
        <v>34</v>
      </c>
      <c r="C301" s="533"/>
      <c r="D301" s="570"/>
      <c r="E301" s="571"/>
      <c r="F301" s="571"/>
      <c r="G301" s="571"/>
      <c r="H301" s="571"/>
      <c r="I301" s="572"/>
      <c r="J301" s="183"/>
      <c r="L301" s="52"/>
    </row>
    <row r="302" spans="1:12" s="20" customFormat="1" ht="17.5" hidden="1">
      <c r="A302" s="3"/>
      <c r="B302" s="180"/>
      <c r="C302" s="181"/>
      <c r="D302" s="46"/>
      <c r="E302" s="573" t="str">
        <f>TEXT(D301,"00000")</f>
        <v>00000</v>
      </c>
      <c r="F302" s="573"/>
      <c r="G302" s="573"/>
      <c r="H302" s="573"/>
      <c r="I302" s="574"/>
      <c r="J302" s="183"/>
      <c r="L302" s="52"/>
    </row>
    <row r="303" spans="1:12" s="20" customFormat="1" ht="18.75" customHeight="1">
      <c r="A303" s="3"/>
      <c r="B303" s="534" t="s">
        <v>37</v>
      </c>
      <c r="C303" s="535"/>
      <c r="D303" s="551"/>
      <c r="E303" s="577"/>
      <c r="F303" s="577"/>
      <c r="G303" s="577"/>
      <c r="H303" s="577"/>
      <c r="I303" s="578"/>
      <c r="J303" s="183"/>
      <c r="L303" s="52"/>
    </row>
    <row r="304" spans="1:12" s="20" customFormat="1" ht="18.75" customHeight="1">
      <c r="A304" s="3"/>
      <c r="B304" s="575"/>
      <c r="C304" s="576"/>
      <c r="D304" s="557"/>
      <c r="E304" s="579"/>
      <c r="F304" s="579"/>
      <c r="G304" s="579"/>
      <c r="H304" s="579"/>
      <c r="I304" s="580"/>
      <c r="J304" s="183"/>
      <c r="L304" s="52"/>
    </row>
    <row r="305" spans="1:12" s="20" customFormat="1" ht="18" thickBot="1">
      <c r="A305" s="3"/>
      <c r="B305" s="581" t="s">
        <v>56</v>
      </c>
      <c r="C305" s="582"/>
      <c r="D305" s="583"/>
      <c r="E305" s="584"/>
      <c r="F305" s="584"/>
      <c r="G305" s="584"/>
      <c r="H305" s="584"/>
      <c r="I305" s="585"/>
      <c r="J305" s="183"/>
      <c r="L305" s="52"/>
    </row>
    <row r="306" spans="1:12" s="20" customFormat="1" ht="17.5">
      <c r="A306" s="3"/>
      <c r="B306" s="559" t="s">
        <v>57</v>
      </c>
      <c r="C306" s="560"/>
      <c r="D306" s="560"/>
      <c r="E306" s="560"/>
      <c r="F306" s="560"/>
      <c r="G306" s="560"/>
      <c r="H306" s="560"/>
      <c r="I306" s="561"/>
      <c r="J306" s="183"/>
      <c r="L306" s="52"/>
    </row>
    <row r="307" spans="1:12" s="20" customFormat="1" ht="18" thickBot="1">
      <c r="A307" s="3"/>
      <c r="B307" s="47" t="s">
        <v>58</v>
      </c>
      <c r="C307" s="182" t="s">
        <v>27</v>
      </c>
      <c r="D307" s="182" t="s">
        <v>59</v>
      </c>
      <c r="E307" s="562" t="s">
        <v>60</v>
      </c>
      <c r="F307" s="563"/>
      <c r="G307" s="182" t="s">
        <v>54</v>
      </c>
      <c r="H307" s="182" t="s">
        <v>61</v>
      </c>
      <c r="I307" s="48" t="s">
        <v>62</v>
      </c>
      <c r="J307" s="183"/>
      <c r="L307" s="52"/>
    </row>
    <row r="308" spans="1:12" s="20" customFormat="1" ht="19.5" customHeight="1" thickTop="1">
      <c r="A308" s="3"/>
      <c r="B308" s="564">
        <v>1</v>
      </c>
      <c r="C308" s="566"/>
      <c r="D308" s="566" t="str">
        <f>IF(C308&gt;0,VLOOKUP(C308,男子登録情報!$A$2:$H$1688,2,0),"")</f>
        <v/>
      </c>
      <c r="E308" s="567" t="str">
        <f>IF(C308&gt;0,VLOOKUP(C308,男子登録情報!$A$2:$H$1688,3,0),"")</f>
        <v/>
      </c>
      <c r="F308" s="568"/>
      <c r="G308" s="566" t="str">
        <f>IF(C308&gt;0,VLOOKUP(C308,男子登録情報!$A$2:$H$1688,4,0),"")</f>
        <v/>
      </c>
      <c r="H308" s="566" t="str">
        <f>IF(C308&gt;0,VLOOKUP(C308,男子登録情報!$A$2:$H$1688,8,0),"")</f>
        <v/>
      </c>
      <c r="I308" s="569" t="str">
        <f>IF(C308&gt;0,VLOOKUP(C308,男子登録情報!$A$2:$H$1688,5,0),"")</f>
        <v/>
      </c>
      <c r="J308" s="183"/>
      <c r="L308" s="52"/>
    </row>
    <row r="309" spans="1:12" s="20" customFormat="1" ht="18.75" customHeight="1">
      <c r="A309" s="3"/>
      <c r="B309" s="565"/>
      <c r="C309" s="556"/>
      <c r="D309" s="556"/>
      <c r="E309" s="557"/>
      <c r="F309" s="558"/>
      <c r="G309" s="556"/>
      <c r="H309" s="556"/>
      <c r="I309" s="555"/>
      <c r="J309" s="183"/>
      <c r="L309" s="52"/>
    </row>
    <row r="310" spans="1:12" s="20" customFormat="1" ht="18.75" customHeight="1">
      <c r="A310" s="3"/>
      <c r="B310" s="547">
        <v>2</v>
      </c>
      <c r="C310" s="549"/>
      <c r="D310" s="549" t="str">
        <f>IF(C310,VLOOKUP(C310,男子登録情報!$A$2:$H$1688,2,0),"")</f>
        <v/>
      </c>
      <c r="E310" s="551" t="str">
        <f>IF(C310&gt;0,VLOOKUP(C310,男子登録情報!$A$2:$H$1688,3,0),"")</f>
        <v/>
      </c>
      <c r="F310" s="552"/>
      <c r="G310" s="549" t="str">
        <f>IF(C310&gt;0,VLOOKUP(C310,男子登録情報!$A$2:$H$1688,4,0),"")</f>
        <v/>
      </c>
      <c r="H310" s="549" t="str">
        <f>IF(C310&gt;0,VLOOKUP(C310,男子登録情報!$A$2:$H$1688,8,0),"")</f>
        <v/>
      </c>
      <c r="I310" s="515" t="str">
        <f>IF(C310&gt;0,VLOOKUP(C310,男子登録情報!$A$2:$H$1688,5,0),"")</f>
        <v/>
      </c>
      <c r="J310" s="183"/>
      <c r="L310" s="52"/>
    </row>
    <row r="311" spans="1:12" s="20" customFormat="1" ht="18.75" customHeight="1">
      <c r="A311" s="3"/>
      <c r="B311" s="565"/>
      <c r="C311" s="556"/>
      <c r="D311" s="556"/>
      <c r="E311" s="557"/>
      <c r="F311" s="558"/>
      <c r="G311" s="556"/>
      <c r="H311" s="556"/>
      <c r="I311" s="555"/>
      <c r="J311" s="183"/>
      <c r="L311" s="52"/>
    </row>
    <row r="312" spans="1:12" s="20" customFormat="1" ht="18.75" customHeight="1">
      <c r="A312" s="3"/>
      <c r="B312" s="547">
        <v>3</v>
      </c>
      <c r="C312" s="549"/>
      <c r="D312" s="549" t="str">
        <f>IF(C312,VLOOKUP(C312,男子登録情報!$A$2:$H$1688,2,0),"")</f>
        <v/>
      </c>
      <c r="E312" s="551" t="str">
        <f>IF(C312&gt;0,VLOOKUP(C312,男子登録情報!$A$2:$H$1688,3,0),"")</f>
        <v/>
      </c>
      <c r="F312" s="552"/>
      <c r="G312" s="549" t="str">
        <f>IF(C312&gt;0,VLOOKUP(C312,男子登録情報!$A$2:$H$1688,4,0),"")</f>
        <v/>
      </c>
      <c r="H312" s="549" t="str">
        <f>IF(C312&gt;0,VLOOKUP(C312,男子登録情報!$A$2:$H$1688,8,0),"")</f>
        <v/>
      </c>
      <c r="I312" s="515" t="str">
        <f>IF(C312&gt;0,VLOOKUP(C312,男子登録情報!$A$2:$H$1688,5,0),"")</f>
        <v/>
      </c>
      <c r="J312" s="183"/>
      <c r="L312" s="52"/>
    </row>
    <row r="313" spans="1:12" s="20" customFormat="1" ht="18.75" customHeight="1">
      <c r="A313" s="3"/>
      <c r="B313" s="565"/>
      <c r="C313" s="556"/>
      <c r="D313" s="556"/>
      <c r="E313" s="557"/>
      <c r="F313" s="558"/>
      <c r="G313" s="556"/>
      <c r="H313" s="556"/>
      <c r="I313" s="555"/>
      <c r="J313" s="183"/>
      <c r="L313" s="52"/>
    </row>
    <row r="314" spans="1:12" s="20" customFormat="1" ht="18.75" customHeight="1">
      <c r="A314" s="3"/>
      <c r="B314" s="547">
        <v>4</v>
      </c>
      <c r="C314" s="549"/>
      <c r="D314" s="549" t="str">
        <f>IF(C314,VLOOKUP(C314,男子登録情報!$A$2:$H$1688,2,0),"")</f>
        <v/>
      </c>
      <c r="E314" s="551" t="str">
        <f>IF(C314&gt;0,VLOOKUP(C314,男子登録情報!$A$2:$H$1688,3,0),"")</f>
        <v/>
      </c>
      <c r="F314" s="552"/>
      <c r="G314" s="549" t="str">
        <f>IF(C314&gt;0,VLOOKUP(C314,男子登録情報!$A$2:$H$1688,4,0),"")</f>
        <v/>
      </c>
      <c r="H314" s="549" t="str">
        <f>IF(C314&gt;0,VLOOKUP(C314,男子登録情報!$A$2:$H$1688,8,0),"")</f>
        <v/>
      </c>
      <c r="I314" s="515" t="str">
        <f>IF(C314&gt;0,VLOOKUP(C314,男子登録情報!$A$2:$H$1688,5,0),"")</f>
        <v/>
      </c>
      <c r="J314" s="183"/>
      <c r="L314" s="52"/>
    </row>
    <row r="315" spans="1:12" s="20" customFormat="1" ht="18.75" customHeight="1">
      <c r="A315" s="3"/>
      <c r="B315" s="565"/>
      <c r="C315" s="556"/>
      <c r="D315" s="556"/>
      <c r="E315" s="557"/>
      <c r="F315" s="558"/>
      <c r="G315" s="556"/>
      <c r="H315" s="556"/>
      <c r="I315" s="555"/>
      <c r="J315" s="183"/>
      <c r="L315" s="52"/>
    </row>
    <row r="316" spans="1:12" s="20" customFormat="1" ht="18.75" customHeight="1">
      <c r="A316" s="3"/>
      <c r="B316" s="547">
        <v>5</v>
      </c>
      <c r="C316" s="549"/>
      <c r="D316" s="549" t="str">
        <f>IF(C316,VLOOKUP(C316,男子登録情報!$A$2:$H$1688,2,0),"")</f>
        <v/>
      </c>
      <c r="E316" s="551" t="str">
        <f>IF(C316&gt;0,VLOOKUP(C316,男子登録情報!$A$2:$H$1688,3,0),"")</f>
        <v/>
      </c>
      <c r="F316" s="552"/>
      <c r="G316" s="549" t="str">
        <f>IF(C316&gt;0,VLOOKUP(C316,男子登録情報!$A$2:$H$1688,4,0),"")</f>
        <v/>
      </c>
      <c r="H316" s="549" t="str">
        <f>IF(C316&gt;0,VLOOKUP(C316,男子登録情報!$A$2:$H$1688,8,0),"")</f>
        <v/>
      </c>
      <c r="I316" s="515" t="str">
        <f>IF(C316&gt;0,VLOOKUP(C316,男子登録情報!$A$2:$H$1688,5,0),"")</f>
        <v/>
      </c>
      <c r="J316" s="183"/>
      <c r="L316" s="52"/>
    </row>
    <row r="317" spans="1:12" s="20" customFormat="1" ht="18.75" customHeight="1">
      <c r="A317" s="3"/>
      <c r="B317" s="565"/>
      <c r="C317" s="556"/>
      <c r="D317" s="556"/>
      <c r="E317" s="557"/>
      <c r="F317" s="558"/>
      <c r="G317" s="556"/>
      <c r="H317" s="556"/>
      <c r="I317" s="555"/>
      <c r="J317" s="183"/>
      <c r="L317" s="52"/>
    </row>
    <row r="318" spans="1:12" s="20" customFormat="1" ht="18.75" customHeight="1">
      <c r="A318" s="3"/>
      <c r="B318" s="547">
        <v>6</v>
      </c>
      <c r="C318" s="549"/>
      <c r="D318" s="549" t="str">
        <f>IF(C318,VLOOKUP(C318,男子登録情報!$A$2:$H$1688,2,0),"")</f>
        <v/>
      </c>
      <c r="E318" s="551" t="str">
        <f>IF(C318&gt;0,VLOOKUP(C318,男子登録情報!$A$2:$H$1688,3,0),"")</f>
        <v/>
      </c>
      <c r="F318" s="552"/>
      <c r="G318" s="549" t="str">
        <f>IF(C318&gt;0,VLOOKUP(C318,男子登録情報!$A$2:$H$1688,4,0),"")</f>
        <v/>
      </c>
      <c r="H318" s="549" t="str">
        <f>IF(C318&gt;0,VLOOKUP(C318,男子登録情報!$A$2:$H$1688,8,0),"")</f>
        <v/>
      </c>
      <c r="I318" s="515" t="str">
        <f>IF(C318&gt;0,VLOOKUP(C318,男子登録情報!$A$2:$H$1688,5,0),"")</f>
        <v/>
      </c>
      <c r="J318" s="183"/>
      <c r="L318" s="52"/>
    </row>
    <row r="319" spans="1:12" s="20" customFormat="1" ht="19.5" customHeight="1" thickBot="1">
      <c r="A319" s="3"/>
      <c r="B319" s="548"/>
      <c r="C319" s="550"/>
      <c r="D319" s="550"/>
      <c r="E319" s="553"/>
      <c r="F319" s="554"/>
      <c r="G319" s="550"/>
      <c r="H319" s="550"/>
      <c r="I319" s="516"/>
      <c r="J319" s="183"/>
      <c r="L319" s="52"/>
    </row>
    <row r="320" spans="1:12" s="20" customFormat="1" ht="17.5">
      <c r="A320" s="3"/>
      <c r="B320" s="517" t="s">
        <v>63</v>
      </c>
      <c r="C320" s="518"/>
      <c r="D320" s="518"/>
      <c r="E320" s="518"/>
      <c r="F320" s="518"/>
      <c r="G320" s="518"/>
      <c r="H320" s="518"/>
      <c r="I320" s="519"/>
      <c r="J320" s="183"/>
      <c r="L320" s="52"/>
    </row>
    <row r="321" spans="1:12" s="20" customFormat="1" ht="17.5">
      <c r="A321" s="3"/>
      <c r="B321" s="520"/>
      <c r="C321" s="521"/>
      <c r="D321" s="521"/>
      <c r="E321" s="521"/>
      <c r="F321" s="521"/>
      <c r="G321" s="521"/>
      <c r="H321" s="521"/>
      <c r="I321" s="522"/>
      <c r="J321" s="183"/>
      <c r="L321" s="52"/>
    </row>
    <row r="322" spans="1:12" s="20" customFormat="1" ht="18" thickBot="1">
      <c r="A322" s="3"/>
      <c r="B322" s="523"/>
      <c r="C322" s="524"/>
      <c r="D322" s="524"/>
      <c r="E322" s="524"/>
      <c r="F322" s="524"/>
      <c r="G322" s="524"/>
      <c r="H322" s="524"/>
      <c r="I322" s="525"/>
      <c r="J322" s="183"/>
      <c r="L322" s="52"/>
    </row>
    <row r="323" spans="1:12" s="20" customFormat="1" ht="17.5">
      <c r="A323" s="51"/>
      <c r="B323" s="51"/>
      <c r="C323" s="51"/>
      <c r="D323" s="51"/>
      <c r="E323" s="51"/>
      <c r="F323" s="51"/>
      <c r="G323" s="51"/>
      <c r="H323" s="51"/>
      <c r="I323" s="51"/>
      <c r="J323" s="56"/>
      <c r="L323" s="52"/>
    </row>
    <row r="324" spans="1:12" s="20" customFormat="1" ht="18" thickBot="1">
      <c r="A324" s="3"/>
      <c r="B324" s="3"/>
      <c r="C324" s="3"/>
      <c r="D324" s="3"/>
      <c r="E324" s="3"/>
      <c r="F324" s="3"/>
      <c r="G324" s="3"/>
      <c r="H324" s="3"/>
      <c r="I324" s="3"/>
      <c r="J324" s="54" t="s">
        <v>74</v>
      </c>
      <c r="L324" s="52"/>
    </row>
    <row r="325" spans="1:12" s="20" customFormat="1" ht="17.5">
      <c r="A325" s="3"/>
      <c r="B325" s="526" t="str">
        <f>CONCATENATE('加盟校情報&amp;大会設定'!$G$5,'加盟校情報&amp;大会設定'!$H$5,'加盟校情報&amp;大会設定'!$I$5,'加盟校情報&amp;大会設定'!$J$5,)&amp;"　男子4×100mR"</f>
        <v>第83回東海学生駅伝 兼 第15回東海学生女子駅伝　男子4×100mR</v>
      </c>
      <c r="C325" s="527"/>
      <c r="D325" s="527"/>
      <c r="E325" s="527"/>
      <c r="F325" s="527"/>
      <c r="G325" s="527"/>
      <c r="H325" s="527"/>
      <c r="I325" s="528"/>
      <c r="J325" s="183"/>
      <c r="L325" s="52"/>
    </row>
    <row r="326" spans="1:12" s="20" customFormat="1" ht="18" thickBot="1">
      <c r="A326" s="3"/>
      <c r="B326" s="529"/>
      <c r="C326" s="530"/>
      <c r="D326" s="530"/>
      <c r="E326" s="530"/>
      <c r="F326" s="530"/>
      <c r="G326" s="530"/>
      <c r="H326" s="530"/>
      <c r="I326" s="531"/>
      <c r="J326" s="183"/>
      <c r="L326" s="52"/>
    </row>
    <row r="327" spans="1:12" s="20" customFormat="1" ht="17.5">
      <c r="A327" s="3"/>
      <c r="B327" s="532" t="s">
        <v>54</v>
      </c>
      <c r="C327" s="533"/>
      <c r="D327" s="538" t="str">
        <f>IF(基本情報登録!$D$6&gt;0,基本情報登録!$D$6,"")</f>
        <v/>
      </c>
      <c r="E327" s="539"/>
      <c r="F327" s="539"/>
      <c r="G327" s="539"/>
      <c r="H327" s="540"/>
      <c r="I327" s="55" t="s">
        <v>55</v>
      </c>
      <c r="J327" s="183"/>
      <c r="L327" s="52"/>
    </row>
    <row r="328" spans="1:12" s="20" customFormat="1" ht="17.5">
      <c r="A328" s="3"/>
      <c r="B328" s="534" t="s">
        <v>1</v>
      </c>
      <c r="C328" s="535"/>
      <c r="D328" s="541" t="str">
        <f>IF(基本情報登録!$D$8&gt;0,基本情報登録!$D$8,"")</f>
        <v/>
      </c>
      <c r="E328" s="542"/>
      <c r="F328" s="542"/>
      <c r="G328" s="542"/>
      <c r="H328" s="543"/>
      <c r="I328" s="515"/>
      <c r="J328" s="183"/>
      <c r="L328" s="52"/>
    </row>
    <row r="329" spans="1:12" s="20" customFormat="1" ht="18" thickBot="1">
      <c r="A329" s="3"/>
      <c r="B329" s="536"/>
      <c r="C329" s="537"/>
      <c r="D329" s="544"/>
      <c r="E329" s="545"/>
      <c r="F329" s="545"/>
      <c r="G329" s="545"/>
      <c r="H329" s="546"/>
      <c r="I329" s="516"/>
      <c r="J329" s="183"/>
      <c r="L329" s="52"/>
    </row>
    <row r="330" spans="1:12" s="20" customFormat="1" ht="17.5">
      <c r="A330" s="3"/>
      <c r="B330" s="532" t="s">
        <v>34</v>
      </c>
      <c r="C330" s="533"/>
      <c r="D330" s="570"/>
      <c r="E330" s="571"/>
      <c r="F330" s="571"/>
      <c r="G330" s="571"/>
      <c r="H330" s="571"/>
      <c r="I330" s="572"/>
      <c r="J330" s="183"/>
      <c r="L330" s="52"/>
    </row>
    <row r="331" spans="1:12" s="20" customFormat="1" ht="17.5" hidden="1">
      <c r="A331" s="3"/>
      <c r="B331" s="180"/>
      <c r="C331" s="181"/>
      <c r="D331" s="46"/>
      <c r="E331" s="573" t="str">
        <f>TEXT(D330,"00000")</f>
        <v>00000</v>
      </c>
      <c r="F331" s="573"/>
      <c r="G331" s="573"/>
      <c r="H331" s="573"/>
      <c r="I331" s="574"/>
      <c r="J331" s="183"/>
      <c r="L331" s="52"/>
    </row>
    <row r="332" spans="1:12" s="20" customFormat="1" ht="17.5">
      <c r="A332" s="3"/>
      <c r="B332" s="534" t="s">
        <v>37</v>
      </c>
      <c r="C332" s="535"/>
      <c r="D332" s="551"/>
      <c r="E332" s="577"/>
      <c r="F332" s="577"/>
      <c r="G332" s="577"/>
      <c r="H332" s="577"/>
      <c r="I332" s="578"/>
      <c r="J332" s="183"/>
      <c r="L332" s="52"/>
    </row>
    <row r="333" spans="1:12" s="20" customFormat="1" ht="17.5">
      <c r="A333" s="3"/>
      <c r="B333" s="575"/>
      <c r="C333" s="576"/>
      <c r="D333" s="557"/>
      <c r="E333" s="579"/>
      <c r="F333" s="579"/>
      <c r="G333" s="579"/>
      <c r="H333" s="579"/>
      <c r="I333" s="580"/>
      <c r="J333" s="183"/>
      <c r="L333" s="52"/>
    </row>
    <row r="334" spans="1:12" s="20" customFormat="1" ht="18" thickBot="1">
      <c r="A334" s="3"/>
      <c r="B334" s="581" t="s">
        <v>56</v>
      </c>
      <c r="C334" s="582"/>
      <c r="D334" s="583"/>
      <c r="E334" s="584"/>
      <c r="F334" s="584"/>
      <c r="G334" s="584"/>
      <c r="H334" s="584"/>
      <c r="I334" s="585"/>
      <c r="J334" s="183"/>
      <c r="L334" s="52"/>
    </row>
    <row r="335" spans="1:12" s="20" customFormat="1" ht="17.5">
      <c r="A335" s="3"/>
      <c r="B335" s="559" t="s">
        <v>57</v>
      </c>
      <c r="C335" s="560"/>
      <c r="D335" s="560"/>
      <c r="E335" s="560"/>
      <c r="F335" s="560"/>
      <c r="G335" s="560"/>
      <c r="H335" s="560"/>
      <c r="I335" s="561"/>
      <c r="J335" s="183"/>
      <c r="L335" s="52"/>
    </row>
    <row r="336" spans="1:12" s="20" customFormat="1" ht="18" thickBot="1">
      <c r="A336" s="3"/>
      <c r="B336" s="47" t="s">
        <v>58</v>
      </c>
      <c r="C336" s="182" t="s">
        <v>27</v>
      </c>
      <c r="D336" s="182" t="s">
        <v>59</v>
      </c>
      <c r="E336" s="562" t="s">
        <v>60</v>
      </c>
      <c r="F336" s="563"/>
      <c r="G336" s="182" t="s">
        <v>54</v>
      </c>
      <c r="H336" s="182" t="s">
        <v>61</v>
      </c>
      <c r="I336" s="48" t="s">
        <v>62</v>
      </c>
      <c r="J336" s="183"/>
      <c r="L336" s="52"/>
    </row>
    <row r="337" spans="1:12" s="20" customFormat="1" ht="18" thickTop="1">
      <c r="A337" s="3"/>
      <c r="B337" s="564">
        <v>1</v>
      </c>
      <c r="C337" s="566"/>
      <c r="D337" s="566" t="str">
        <f>IF(C337&gt;0,VLOOKUP(C337,男子登録情報!$A$2:$H$1688,2,0),"")</f>
        <v/>
      </c>
      <c r="E337" s="567" t="str">
        <f>IF(C337&gt;0,VLOOKUP(C337,男子登録情報!$A$2:$H$1688,3,0),"")</f>
        <v/>
      </c>
      <c r="F337" s="568"/>
      <c r="G337" s="566" t="str">
        <f>IF(C337&gt;0,VLOOKUP(C337,男子登録情報!$A$2:$H$1688,4,0),"")</f>
        <v/>
      </c>
      <c r="H337" s="566" t="str">
        <f>IF(C337&gt;0,VLOOKUP(C337,男子登録情報!$A$2:$H$1688,8,0),"")</f>
        <v/>
      </c>
      <c r="I337" s="569" t="str">
        <f>IF(C337&gt;0,VLOOKUP(C337,男子登録情報!$A$2:$H$1688,5,0),"")</f>
        <v/>
      </c>
      <c r="J337" s="183"/>
      <c r="L337" s="52"/>
    </row>
    <row r="338" spans="1:12" s="20" customFormat="1" ht="17.5">
      <c r="A338" s="3"/>
      <c r="B338" s="565"/>
      <c r="C338" s="556"/>
      <c r="D338" s="556"/>
      <c r="E338" s="557"/>
      <c r="F338" s="558"/>
      <c r="G338" s="556"/>
      <c r="H338" s="556"/>
      <c r="I338" s="555"/>
      <c r="J338" s="183"/>
      <c r="L338" s="52"/>
    </row>
    <row r="339" spans="1:12" s="20" customFormat="1" ht="17.5">
      <c r="A339" s="3"/>
      <c r="B339" s="547">
        <v>2</v>
      </c>
      <c r="C339" s="549"/>
      <c r="D339" s="549" t="str">
        <f>IF(C339,VLOOKUP(C339,男子登録情報!$A$2:$H$1688,2,0),"")</f>
        <v/>
      </c>
      <c r="E339" s="551" t="str">
        <f>IF(C339&gt;0,VLOOKUP(C339,男子登録情報!$A$2:$H$1688,3,0),"")</f>
        <v/>
      </c>
      <c r="F339" s="552"/>
      <c r="G339" s="549" t="str">
        <f>IF(C339&gt;0,VLOOKUP(C339,男子登録情報!$A$2:$H$1688,4,0),"")</f>
        <v/>
      </c>
      <c r="H339" s="549" t="str">
        <f>IF(C339&gt;0,VLOOKUP(C339,男子登録情報!$A$2:$H$1688,8,0),"")</f>
        <v/>
      </c>
      <c r="I339" s="515" t="str">
        <f>IF(C339&gt;0,VLOOKUP(C339,男子登録情報!$A$2:$H$1688,5,0),"")</f>
        <v/>
      </c>
      <c r="J339" s="183"/>
      <c r="L339" s="52"/>
    </row>
    <row r="340" spans="1:12" s="20" customFormat="1" ht="17.5">
      <c r="A340" s="3"/>
      <c r="B340" s="565"/>
      <c r="C340" s="556"/>
      <c r="D340" s="556"/>
      <c r="E340" s="557"/>
      <c r="F340" s="558"/>
      <c r="G340" s="556"/>
      <c r="H340" s="556"/>
      <c r="I340" s="555"/>
      <c r="J340" s="183"/>
      <c r="L340" s="52"/>
    </row>
    <row r="341" spans="1:12" s="20" customFormat="1" ht="17.5">
      <c r="A341" s="3"/>
      <c r="B341" s="547">
        <v>3</v>
      </c>
      <c r="C341" s="549"/>
      <c r="D341" s="549" t="str">
        <f>IF(C341,VLOOKUP(C341,男子登録情報!$A$2:$H$1688,2,0),"")</f>
        <v/>
      </c>
      <c r="E341" s="551" t="str">
        <f>IF(C341&gt;0,VLOOKUP(C341,男子登録情報!$A$2:$H$1688,3,0),"")</f>
        <v/>
      </c>
      <c r="F341" s="552"/>
      <c r="G341" s="549" t="str">
        <f>IF(C341&gt;0,VLOOKUP(C341,男子登録情報!$A$2:$H$1688,4,0),"")</f>
        <v/>
      </c>
      <c r="H341" s="549" t="str">
        <f>IF(C341&gt;0,VLOOKUP(C341,男子登録情報!$A$2:$H$1688,8,0),"")</f>
        <v/>
      </c>
      <c r="I341" s="515" t="str">
        <f>IF(C341&gt;0,VLOOKUP(C341,男子登録情報!$A$2:$H$1688,5,0),"")</f>
        <v/>
      </c>
      <c r="J341" s="183"/>
      <c r="L341" s="52"/>
    </row>
    <row r="342" spans="1:12" s="20" customFormat="1" ht="17.5">
      <c r="A342" s="3"/>
      <c r="B342" s="565"/>
      <c r="C342" s="556"/>
      <c r="D342" s="556"/>
      <c r="E342" s="557"/>
      <c r="F342" s="558"/>
      <c r="G342" s="556"/>
      <c r="H342" s="556"/>
      <c r="I342" s="555"/>
      <c r="J342" s="183"/>
      <c r="L342" s="52"/>
    </row>
    <row r="343" spans="1:12" s="20" customFormat="1" ht="17.5">
      <c r="A343" s="3"/>
      <c r="B343" s="547">
        <v>4</v>
      </c>
      <c r="C343" s="549"/>
      <c r="D343" s="549" t="str">
        <f>IF(C343,VLOOKUP(C343,男子登録情報!$A$2:$H$1688,2,0),"")</f>
        <v/>
      </c>
      <c r="E343" s="551" t="str">
        <f>IF(C343&gt;0,VLOOKUP(C343,男子登録情報!$A$2:$H$1688,3,0),"")</f>
        <v/>
      </c>
      <c r="F343" s="552"/>
      <c r="G343" s="549" t="str">
        <f>IF(C343&gt;0,VLOOKUP(C343,男子登録情報!$A$2:$H$1688,4,0),"")</f>
        <v/>
      </c>
      <c r="H343" s="549" t="str">
        <f>IF(C343&gt;0,VLOOKUP(C343,男子登録情報!$A$2:$H$1688,8,0),"")</f>
        <v/>
      </c>
      <c r="I343" s="515" t="str">
        <f>IF(C343&gt;0,VLOOKUP(C343,男子登録情報!$A$2:$H$1688,5,0),"")</f>
        <v/>
      </c>
      <c r="J343" s="183"/>
      <c r="L343" s="52"/>
    </row>
    <row r="344" spans="1:12" s="20" customFormat="1" ht="17.5">
      <c r="A344" s="3"/>
      <c r="B344" s="565"/>
      <c r="C344" s="556"/>
      <c r="D344" s="556"/>
      <c r="E344" s="557"/>
      <c r="F344" s="558"/>
      <c r="G344" s="556"/>
      <c r="H344" s="556"/>
      <c r="I344" s="555"/>
      <c r="J344" s="183"/>
      <c r="L344" s="52"/>
    </row>
    <row r="345" spans="1:12" s="20" customFormat="1" ht="17.5">
      <c r="A345" s="3"/>
      <c r="B345" s="547">
        <v>5</v>
      </c>
      <c r="C345" s="549"/>
      <c r="D345" s="549" t="str">
        <f>IF(C345,VLOOKUP(C345,男子登録情報!$A$2:$H$1688,2,0),"")</f>
        <v/>
      </c>
      <c r="E345" s="551" t="str">
        <f>IF(C345&gt;0,VLOOKUP(C345,男子登録情報!$A$2:$H$1688,3,0),"")</f>
        <v/>
      </c>
      <c r="F345" s="552"/>
      <c r="G345" s="549" t="str">
        <f>IF(C345&gt;0,VLOOKUP(C345,男子登録情報!$A$2:$H$1688,4,0),"")</f>
        <v/>
      </c>
      <c r="H345" s="549" t="str">
        <f>IF(C345&gt;0,VLOOKUP(C345,男子登録情報!$A$2:$H$1688,8,0),"")</f>
        <v/>
      </c>
      <c r="I345" s="515" t="str">
        <f>IF(C345&gt;0,VLOOKUP(C345,男子登録情報!$A$2:$H$1688,5,0),"")</f>
        <v/>
      </c>
      <c r="J345" s="183"/>
      <c r="L345" s="52"/>
    </row>
    <row r="346" spans="1:12" s="20" customFormat="1" ht="17.5">
      <c r="A346" s="3"/>
      <c r="B346" s="565"/>
      <c r="C346" s="556"/>
      <c r="D346" s="556"/>
      <c r="E346" s="557"/>
      <c r="F346" s="558"/>
      <c r="G346" s="556"/>
      <c r="H346" s="556"/>
      <c r="I346" s="555"/>
      <c r="J346" s="183"/>
      <c r="L346" s="52"/>
    </row>
    <row r="347" spans="1:12" s="20" customFormat="1" ht="17.5">
      <c r="A347" s="3"/>
      <c r="B347" s="547">
        <v>6</v>
      </c>
      <c r="C347" s="549"/>
      <c r="D347" s="549" t="str">
        <f>IF(C347,VLOOKUP(C347,男子登録情報!$A$2:$H$1688,2,0),"")</f>
        <v/>
      </c>
      <c r="E347" s="551" t="str">
        <f>IF(C347&gt;0,VLOOKUP(C347,男子登録情報!$A$2:$H$1688,3,0),"")</f>
        <v/>
      </c>
      <c r="F347" s="552"/>
      <c r="G347" s="549" t="str">
        <f>IF(C347&gt;0,VLOOKUP(C347,男子登録情報!$A$2:$H$1688,4,0),"")</f>
        <v/>
      </c>
      <c r="H347" s="549" t="str">
        <f>IF(C347&gt;0,VLOOKUP(C347,男子登録情報!$A$2:$H$1688,8,0),"")</f>
        <v/>
      </c>
      <c r="I347" s="515" t="str">
        <f>IF(C347&gt;0,VLOOKUP(C347,男子登録情報!$A$2:$H$1688,5,0),"")</f>
        <v/>
      </c>
      <c r="J347" s="183"/>
      <c r="L347" s="52"/>
    </row>
    <row r="348" spans="1:12" s="20" customFormat="1" ht="18" thickBot="1">
      <c r="A348" s="3"/>
      <c r="B348" s="548"/>
      <c r="C348" s="550"/>
      <c r="D348" s="550"/>
      <c r="E348" s="553"/>
      <c r="F348" s="554"/>
      <c r="G348" s="550"/>
      <c r="H348" s="550"/>
      <c r="I348" s="516"/>
      <c r="J348" s="183"/>
      <c r="L348" s="52"/>
    </row>
    <row r="349" spans="1:12" s="20" customFormat="1" ht="17.5">
      <c r="A349" s="3"/>
      <c r="B349" s="517" t="s">
        <v>63</v>
      </c>
      <c r="C349" s="518"/>
      <c r="D349" s="518"/>
      <c r="E349" s="518"/>
      <c r="F349" s="518"/>
      <c r="G349" s="518"/>
      <c r="H349" s="518"/>
      <c r="I349" s="519"/>
      <c r="J349" s="183"/>
      <c r="L349" s="52"/>
    </row>
    <row r="350" spans="1:12" s="20" customFormat="1" ht="17.5">
      <c r="A350" s="3"/>
      <c r="B350" s="520"/>
      <c r="C350" s="521"/>
      <c r="D350" s="521"/>
      <c r="E350" s="521"/>
      <c r="F350" s="521"/>
      <c r="G350" s="521"/>
      <c r="H350" s="521"/>
      <c r="I350" s="522"/>
      <c r="J350" s="183"/>
      <c r="L350" s="52"/>
    </row>
    <row r="351" spans="1:12" s="20" customFormat="1" ht="18" thickBot="1">
      <c r="A351" s="3"/>
      <c r="B351" s="523"/>
      <c r="C351" s="524"/>
      <c r="D351" s="524"/>
      <c r="E351" s="524"/>
      <c r="F351" s="524"/>
      <c r="G351" s="524"/>
      <c r="H351" s="524"/>
      <c r="I351" s="525"/>
      <c r="J351" s="183"/>
      <c r="L351" s="52"/>
    </row>
    <row r="352" spans="1:12" s="20" customFormat="1" ht="17.5">
      <c r="A352" s="51"/>
      <c r="B352" s="51"/>
      <c r="C352" s="51"/>
      <c r="D352" s="51"/>
      <c r="E352" s="51"/>
      <c r="F352" s="51"/>
      <c r="G352" s="51"/>
      <c r="H352" s="51"/>
      <c r="I352" s="51"/>
      <c r="J352" s="56"/>
      <c r="L352" s="52"/>
    </row>
    <row r="353" spans="1:12" s="20" customFormat="1" ht="18" thickBot="1">
      <c r="A353" s="3"/>
      <c r="B353" s="3"/>
      <c r="C353" s="3"/>
      <c r="D353" s="3"/>
      <c r="E353" s="3"/>
      <c r="F353" s="3"/>
      <c r="G353" s="3"/>
      <c r="H353" s="3"/>
      <c r="I353" s="3"/>
      <c r="J353" s="54" t="s">
        <v>75</v>
      </c>
      <c r="L353" s="52"/>
    </row>
    <row r="354" spans="1:12" s="20" customFormat="1" ht="17.5">
      <c r="A354" s="3"/>
      <c r="B354" s="526" t="str">
        <f>CONCATENATE('加盟校情報&amp;大会設定'!$G$5,'加盟校情報&amp;大会設定'!$H$5,'加盟校情報&amp;大会設定'!$I$5,'加盟校情報&amp;大会設定'!$J$5,)&amp;"　男子4×100mR"</f>
        <v>第83回東海学生駅伝 兼 第15回東海学生女子駅伝　男子4×100mR</v>
      </c>
      <c r="C354" s="527"/>
      <c r="D354" s="527"/>
      <c r="E354" s="527"/>
      <c r="F354" s="527"/>
      <c r="G354" s="527"/>
      <c r="H354" s="527"/>
      <c r="I354" s="528"/>
      <c r="J354" s="183"/>
      <c r="L354" s="52"/>
    </row>
    <row r="355" spans="1:12" s="20" customFormat="1" ht="18" thickBot="1">
      <c r="A355" s="3"/>
      <c r="B355" s="529"/>
      <c r="C355" s="530"/>
      <c r="D355" s="530"/>
      <c r="E355" s="530"/>
      <c r="F355" s="530"/>
      <c r="G355" s="530"/>
      <c r="H355" s="530"/>
      <c r="I355" s="531"/>
      <c r="J355" s="183"/>
      <c r="L355" s="52"/>
    </row>
    <row r="356" spans="1:12" s="20" customFormat="1" ht="17.5">
      <c r="A356" s="3"/>
      <c r="B356" s="532" t="s">
        <v>54</v>
      </c>
      <c r="C356" s="533"/>
      <c r="D356" s="538" t="str">
        <f>IF(基本情報登録!$D$6&gt;0,基本情報登録!$D$6,"")</f>
        <v/>
      </c>
      <c r="E356" s="539"/>
      <c r="F356" s="539"/>
      <c r="G356" s="539"/>
      <c r="H356" s="540"/>
      <c r="I356" s="55" t="s">
        <v>55</v>
      </c>
      <c r="J356" s="183"/>
      <c r="L356" s="52"/>
    </row>
    <row r="357" spans="1:12" s="20" customFormat="1" ht="17.5">
      <c r="A357" s="3"/>
      <c r="B357" s="534" t="s">
        <v>1</v>
      </c>
      <c r="C357" s="535"/>
      <c r="D357" s="541" t="str">
        <f>IF(基本情報登録!$D$8&gt;0,基本情報登録!$D$8,"")</f>
        <v/>
      </c>
      <c r="E357" s="542"/>
      <c r="F357" s="542"/>
      <c r="G357" s="542"/>
      <c r="H357" s="543"/>
      <c r="I357" s="515"/>
      <c r="J357" s="183"/>
      <c r="L357" s="52"/>
    </row>
    <row r="358" spans="1:12" s="20" customFormat="1" ht="18" thickBot="1">
      <c r="A358" s="3"/>
      <c r="B358" s="536"/>
      <c r="C358" s="537"/>
      <c r="D358" s="544"/>
      <c r="E358" s="545"/>
      <c r="F358" s="545"/>
      <c r="G358" s="545"/>
      <c r="H358" s="546"/>
      <c r="I358" s="516"/>
      <c r="J358" s="183"/>
      <c r="L358" s="52"/>
    </row>
    <row r="359" spans="1:12" s="20" customFormat="1" ht="17.5">
      <c r="A359" s="3"/>
      <c r="B359" s="532" t="s">
        <v>34</v>
      </c>
      <c r="C359" s="533"/>
      <c r="D359" s="570"/>
      <c r="E359" s="571"/>
      <c r="F359" s="571"/>
      <c r="G359" s="571"/>
      <c r="H359" s="571"/>
      <c r="I359" s="572"/>
      <c r="J359" s="183"/>
      <c r="L359" s="52"/>
    </row>
    <row r="360" spans="1:12" s="20" customFormat="1" ht="17.5" hidden="1">
      <c r="A360" s="3"/>
      <c r="B360" s="180"/>
      <c r="C360" s="181"/>
      <c r="D360" s="46"/>
      <c r="E360" s="573" t="str">
        <f>TEXT(D359,"00000")</f>
        <v>00000</v>
      </c>
      <c r="F360" s="573"/>
      <c r="G360" s="573"/>
      <c r="H360" s="573"/>
      <c r="I360" s="574"/>
      <c r="J360" s="183"/>
      <c r="L360" s="52"/>
    </row>
    <row r="361" spans="1:12" s="20" customFormat="1" ht="17.5">
      <c r="A361" s="3"/>
      <c r="B361" s="534" t="s">
        <v>37</v>
      </c>
      <c r="C361" s="535"/>
      <c r="D361" s="551"/>
      <c r="E361" s="577"/>
      <c r="F361" s="577"/>
      <c r="G361" s="577"/>
      <c r="H361" s="577"/>
      <c r="I361" s="578"/>
      <c r="J361" s="183"/>
      <c r="L361" s="52"/>
    </row>
    <row r="362" spans="1:12" s="20" customFormat="1" ht="17.5">
      <c r="A362" s="3"/>
      <c r="B362" s="575"/>
      <c r="C362" s="576"/>
      <c r="D362" s="557"/>
      <c r="E362" s="579"/>
      <c r="F362" s="579"/>
      <c r="G362" s="579"/>
      <c r="H362" s="579"/>
      <c r="I362" s="580"/>
      <c r="J362" s="183"/>
      <c r="L362" s="52"/>
    </row>
    <row r="363" spans="1:12" s="20" customFormat="1" ht="18" thickBot="1">
      <c r="A363" s="3"/>
      <c r="B363" s="581" t="s">
        <v>56</v>
      </c>
      <c r="C363" s="582"/>
      <c r="D363" s="583"/>
      <c r="E363" s="584"/>
      <c r="F363" s="584"/>
      <c r="G363" s="584"/>
      <c r="H363" s="584"/>
      <c r="I363" s="585"/>
      <c r="J363" s="183"/>
      <c r="L363" s="52"/>
    </row>
    <row r="364" spans="1:12" s="20" customFormat="1" ht="17.5">
      <c r="A364" s="3"/>
      <c r="B364" s="559" t="s">
        <v>57</v>
      </c>
      <c r="C364" s="560"/>
      <c r="D364" s="560"/>
      <c r="E364" s="560"/>
      <c r="F364" s="560"/>
      <c r="G364" s="560"/>
      <c r="H364" s="560"/>
      <c r="I364" s="561"/>
      <c r="J364" s="183"/>
      <c r="L364" s="52"/>
    </row>
    <row r="365" spans="1:12" s="20" customFormat="1" ht="18" thickBot="1">
      <c r="A365" s="3"/>
      <c r="B365" s="47" t="s">
        <v>58</v>
      </c>
      <c r="C365" s="182" t="s">
        <v>27</v>
      </c>
      <c r="D365" s="182" t="s">
        <v>59</v>
      </c>
      <c r="E365" s="562" t="s">
        <v>60</v>
      </c>
      <c r="F365" s="563"/>
      <c r="G365" s="182" t="s">
        <v>54</v>
      </c>
      <c r="H365" s="182" t="s">
        <v>61</v>
      </c>
      <c r="I365" s="48" t="s">
        <v>62</v>
      </c>
      <c r="J365" s="183"/>
      <c r="L365" s="52"/>
    </row>
    <row r="366" spans="1:12" s="20" customFormat="1" ht="18" thickTop="1">
      <c r="A366" s="3"/>
      <c r="B366" s="564">
        <v>1</v>
      </c>
      <c r="C366" s="566"/>
      <c r="D366" s="566" t="str">
        <f>IF(C366&gt;0,VLOOKUP(C366,男子登録情報!$A$2:$H$1688,2,0),"")</f>
        <v/>
      </c>
      <c r="E366" s="567" t="str">
        <f>IF(C366&gt;0,VLOOKUP(C366,男子登録情報!$A$2:$H$1688,3,0),"")</f>
        <v/>
      </c>
      <c r="F366" s="568"/>
      <c r="G366" s="566" t="str">
        <f>IF(C366&gt;0,VLOOKUP(C366,男子登録情報!$A$2:$H$1688,4,0),"")</f>
        <v/>
      </c>
      <c r="H366" s="566" t="str">
        <f>IF(C366&gt;0,VLOOKUP(C366,男子登録情報!$A$2:$H$1688,8,0),"")</f>
        <v/>
      </c>
      <c r="I366" s="569" t="str">
        <f>IF(C366&gt;0,VLOOKUP(C366,男子登録情報!$A$2:$H$1688,5,0),"")</f>
        <v/>
      </c>
      <c r="J366" s="183"/>
      <c r="L366" s="52"/>
    </row>
    <row r="367" spans="1:12" s="20" customFormat="1" ht="17.5">
      <c r="A367" s="3"/>
      <c r="B367" s="565"/>
      <c r="C367" s="556"/>
      <c r="D367" s="556"/>
      <c r="E367" s="557"/>
      <c r="F367" s="558"/>
      <c r="G367" s="556"/>
      <c r="H367" s="556"/>
      <c r="I367" s="555"/>
      <c r="J367" s="183"/>
      <c r="L367" s="52"/>
    </row>
    <row r="368" spans="1:12" s="20" customFormat="1" ht="17.5">
      <c r="A368" s="3"/>
      <c r="B368" s="547">
        <v>2</v>
      </c>
      <c r="C368" s="549"/>
      <c r="D368" s="549" t="str">
        <f>IF(C368,VLOOKUP(C368,男子登録情報!$A$2:$H$1688,2,0),"")</f>
        <v/>
      </c>
      <c r="E368" s="551" t="str">
        <f>IF(C368&gt;0,VLOOKUP(C368,男子登録情報!$A$2:$H$1688,3,0),"")</f>
        <v/>
      </c>
      <c r="F368" s="552"/>
      <c r="G368" s="549" t="str">
        <f>IF(C368&gt;0,VLOOKUP(C368,男子登録情報!$A$2:$H$1688,4,0),"")</f>
        <v/>
      </c>
      <c r="H368" s="549" t="str">
        <f>IF(C368&gt;0,VLOOKUP(C368,男子登録情報!$A$2:$H$1688,8,0),"")</f>
        <v/>
      </c>
      <c r="I368" s="515" t="str">
        <f>IF(C368&gt;0,VLOOKUP(C368,男子登録情報!$A$2:$H$1688,5,0),"")</f>
        <v/>
      </c>
      <c r="J368" s="183"/>
      <c r="L368" s="52"/>
    </row>
    <row r="369" spans="1:12" s="20" customFormat="1" ht="17.5">
      <c r="A369" s="3"/>
      <c r="B369" s="565"/>
      <c r="C369" s="556"/>
      <c r="D369" s="556"/>
      <c r="E369" s="557"/>
      <c r="F369" s="558"/>
      <c r="G369" s="556"/>
      <c r="H369" s="556"/>
      <c r="I369" s="555"/>
      <c r="J369" s="183"/>
      <c r="L369" s="52"/>
    </row>
    <row r="370" spans="1:12" s="20" customFormat="1" ht="17.5">
      <c r="A370" s="3"/>
      <c r="B370" s="547">
        <v>3</v>
      </c>
      <c r="C370" s="549"/>
      <c r="D370" s="549" t="str">
        <f>IF(C370,VLOOKUP(C370,男子登録情報!$A$2:$H$1688,2,0),"")</f>
        <v/>
      </c>
      <c r="E370" s="551" t="str">
        <f>IF(C370&gt;0,VLOOKUP(C370,男子登録情報!$A$2:$H$1688,3,0),"")</f>
        <v/>
      </c>
      <c r="F370" s="552"/>
      <c r="G370" s="549" t="str">
        <f>IF(C370&gt;0,VLOOKUP(C370,男子登録情報!$A$2:$H$1688,4,0),"")</f>
        <v/>
      </c>
      <c r="H370" s="549" t="str">
        <f>IF(C370&gt;0,VLOOKUP(C370,男子登録情報!$A$2:$H$1688,8,0),"")</f>
        <v/>
      </c>
      <c r="I370" s="515" t="str">
        <f>IF(C370&gt;0,VLOOKUP(C370,男子登録情報!$A$2:$H$1688,5,0),"")</f>
        <v/>
      </c>
      <c r="J370" s="183"/>
      <c r="L370" s="52"/>
    </row>
    <row r="371" spans="1:12" s="20" customFormat="1" ht="17.5">
      <c r="A371" s="3"/>
      <c r="B371" s="565"/>
      <c r="C371" s="556"/>
      <c r="D371" s="556"/>
      <c r="E371" s="557"/>
      <c r="F371" s="558"/>
      <c r="G371" s="556"/>
      <c r="H371" s="556"/>
      <c r="I371" s="555"/>
      <c r="J371" s="183"/>
      <c r="L371" s="52"/>
    </row>
    <row r="372" spans="1:12" s="20" customFormat="1" ht="17.5">
      <c r="A372" s="3"/>
      <c r="B372" s="547">
        <v>4</v>
      </c>
      <c r="C372" s="549"/>
      <c r="D372" s="549" t="str">
        <f>IF(C372,VLOOKUP(C372,男子登録情報!$A$2:$H$1688,2,0),"")</f>
        <v/>
      </c>
      <c r="E372" s="551" t="str">
        <f>IF(C372&gt;0,VLOOKUP(C372,男子登録情報!$A$2:$H$1688,3,0),"")</f>
        <v/>
      </c>
      <c r="F372" s="552"/>
      <c r="G372" s="549" t="str">
        <f>IF(C372&gt;0,VLOOKUP(C372,男子登録情報!$A$2:$H$1688,4,0),"")</f>
        <v/>
      </c>
      <c r="H372" s="549" t="str">
        <f>IF(C372&gt;0,VLOOKUP(C372,男子登録情報!$A$2:$H$1688,8,0),"")</f>
        <v/>
      </c>
      <c r="I372" s="515" t="str">
        <f>IF(C372&gt;0,VLOOKUP(C372,男子登録情報!$A$2:$H$1688,5,0),"")</f>
        <v/>
      </c>
      <c r="J372" s="183"/>
      <c r="L372" s="52"/>
    </row>
    <row r="373" spans="1:12" s="20" customFormat="1" ht="17.5">
      <c r="A373" s="3"/>
      <c r="B373" s="565"/>
      <c r="C373" s="556"/>
      <c r="D373" s="556"/>
      <c r="E373" s="557"/>
      <c r="F373" s="558"/>
      <c r="G373" s="556"/>
      <c r="H373" s="556"/>
      <c r="I373" s="555"/>
      <c r="J373" s="183"/>
      <c r="L373" s="52"/>
    </row>
    <row r="374" spans="1:12" s="20" customFormat="1" ht="17.5">
      <c r="A374" s="3"/>
      <c r="B374" s="547">
        <v>5</v>
      </c>
      <c r="C374" s="549"/>
      <c r="D374" s="549" t="str">
        <f>IF(C374,VLOOKUP(C374,男子登録情報!$A$2:$H$1688,2,0),"")</f>
        <v/>
      </c>
      <c r="E374" s="551" t="str">
        <f>IF(C374&gt;0,VLOOKUP(C374,男子登録情報!$A$2:$H$1688,3,0),"")</f>
        <v/>
      </c>
      <c r="F374" s="552"/>
      <c r="G374" s="549" t="str">
        <f>IF(C374&gt;0,VLOOKUP(C374,男子登録情報!$A$2:$H$1688,4,0),"")</f>
        <v/>
      </c>
      <c r="H374" s="549" t="str">
        <f>IF(C374&gt;0,VLOOKUP(C374,男子登録情報!$A$2:$H$1688,8,0),"")</f>
        <v/>
      </c>
      <c r="I374" s="515" t="str">
        <f>IF(C374&gt;0,VLOOKUP(C374,男子登録情報!$A$2:$H$1688,5,0),"")</f>
        <v/>
      </c>
      <c r="J374" s="183"/>
      <c r="L374" s="52"/>
    </row>
    <row r="375" spans="1:12" s="20" customFormat="1" ht="17.5">
      <c r="A375" s="3"/>
      <c r="B375" s="565"/>
      <c r="C375" s="556"/>
      <c r="D375" s="556"/>
      <c r="E375" s="557"/>
      <c r="F375" s="558"/>
      <c r="G375" s="556"/>
      <c r="H375" s="556"/>
      <c r="I375" s="555"/>
      <c r="J375" s="183"/>
      <c r="L375" s="52"/>
    </row>
    <row r="376" spans="1:12" s="20" customFormat="1" ht="17.5">
      <c r="A376" s="3"/>
      <c r="B376" s="547">
        <v>6</v>
      </c>
      <c r="C376" s="549"/>
      <c r="D376" s="549" t="str">
        <f>IF(C376,VLOOKUP(C376,男子登録情報!$A$2:$H$1688,2,0),"")</f>
        <v/>
      </c>
      <c r="E376" s="551" t="str">
        <f>IF(C376&gt;0,VLOOKUP(C376,男子登録情報!$A$2:$H$1688,3,0),"")</f>
        <v/>
      </c>
      <c r="F376" s="552"/>
      <c r="G376" s="549" t="str">
        <f>IF(C376&gt;0,VLOOKUP(C376,男子登録情報!$A$2:$H$1688,4,0),"")</f>
        <v/>
      </c>
      <c r="H376" s="549" t="str">
        <f>IF(C376&gt;0,VLOOKUP(C376,男子登録情報!$A$2:$H$1688,8,0),"")</f>
        <v/>
      </c>
      <c r="I376" s="515" t="str">
        <f>IF(C376&gt;0,VLOOKUP(C376,男子登録情報!$A$2:$H$1688,5,0),"")</f>
        <v/>
      </c>
      <c r="J376" s="183"/>
      <c r="L376" s="52"/>
    </row>
    <row r="377" spans="1:12" s="20" customFormat="1" ht="18" thickBot="1">
      <c r="A377" s="3"/>
      <c r="B377" s="548"/>
      <c r="C377" s="550"/>
      <c r="D377" s="550"/>
      <c r="E377" s="553"/>
      <c r="F377" s="554"/>
      <c r="G377" s="550"/>
      <c r="H377" s="550"/>
      <c r="I377" s="516"/>
      <c r="J377" s="183"/>
      <c r="L377" s="52"/>
    </row>
    <row r="378" spans="1:12" s="20" customFormat="1" ht="17.5">
      <c r="A378" s="3"/>
      <c r="B378" s="517" t="s">
        <v>63</v>
      </c>
      <c r="C378" s="518"/>
      <c r="D378" s="518"/>
      <c r="E378" s="518"/>
      <c r="F378" s="518"/>
      <c r="G378" s="518"/>
      <c r="H378" s="518"/>
      <c r="I378" s="519"/>
      <c r="J378" s="183"/>
      <c r="L378" s="52"/>
    </row>
    <row r="379" spans="1:12" s="20" customFormat="1" ht="17.5">
      <c r="A379" s="3"/>
      <c r="B379" s="520"/>
      <c r="C379" s="521"/>
      <c r="D379" s="521"/>
      <c r="E379" s="521"/>
      <c r="F379" s="521"/>
      <c r="G379" s="521"/>
      <c r="H379" s="521"/>
      <c r="I379" s="522"/>
      <c r="J379" s="183"/>
      <c r="L379" s="52"/>
    </row>
    <row r="380" spans="1:12" s="20" customFormat="1" ht="18" thickBot="1">
      <c r="A380" s="3"/>
      <c r="B380" s="523"/>
      <c r="C380" s="524"/>
      <c r="D380" s="524"/>
      <c r="E380" s="524"/>
      <c r="F380" s="524"/>
      <c r="G380" s="524"/>
      <c r="H380" s="524"/>
      <c r="I380" s="525"/>
      <c r="J380" s="183"/>
      <c r="L380" s="52"/>
    </row>
    <row r="381" spans="1:12" s="20" customFormat="1" ht="17.5">
      <c r="A381" s="51"/>
      <c r="B381" s="51"/>
      <c r="C381" s="51"/>
      <c r="D381" s="51"/>
      <c r="E381" s="51"/>
      <c r="F381" s="51"/>
      <c r="G381" s="51"/>
      <c r="H381" s="51"/>
      <c r="I381" s="51"/>
      <c r="J381" s="56"/>
      <c r="L381" s="52"/>
    </row>
    <row r="382" spans="1:12" s="20" customFormat="1" ht="18" thickBot="1">
      <c r="A382" s="3"/>
      <c r="B382" s="3"/>
      <c r="C382" s="3"/>
      <c r="D382" s="3"/>
      <c r="E382" s="3"/>
      <c r="F382" s="3"/>
      <c r="G382" s="3"/>
      <c r="H382" s="3"/>
      <c r="I382" s="3"/>
      <c r="J382" s="54" t="s">
        <v>76</v>
      </c>
      <c r="L382" s="52"/>
    </row>
    <row r="383" spans="1:12" s="20" customFormat="1" ht="17.5">
      <c r="A383" s="3"/>
      <c r="B383" s="526" t="str">
        <f>CONCATENATE('加盟校情報&amp;大会設定'!$G$5,'加盟校情報&amp;大会設定'!$H$5,'加盟校情報&amp;大会設定'!$I$5,'加盟校情報&amp;大会設定'!$J$5,)&amp;"　男子4×100mR"</f>
        <v>第83回東海学生駅伝 兼 第15回東海学生女子駅伝　男子4×100mR</v>
      </c>
      <c r="C383" s="527"/>
      <c r="D383" s="527"/>
      <c r="E383" s="527"/>
      <c r="F383" s="527"/>
      <c r="G383" s="527"/>
      <c r="H383" s="527"/>
      <c r="I383" s="528"/>
      <c r="J383" s="183"/>
      <c r="L383" s="52"/>
    </row>
    <row r="384" spans="1:12" s="20" customFormat="1" ht="18" thickBot="1">
      <c r="A384" s="3"/>
      <c r="B384" s="529"/>
      <c r="C384" s="530"/>
      <c r="D384" s="530"/>
      <c r="E384" s="530"/>
      <c r="F384" s="530"/>
      <c r="G384" s="530"/>
      <c r="H384" s="530"/>
      <c r="I384" s="531"/>
      <c r="J384" s="183"/>
      <c r="L384" s="52"/>
    </row>
    <row r="385" spans="1:12" s="20" customFormat="1" ht="17.5">
      <c r="A385" s="3"/>
      <c r="B385" s="532" t="s">
        <v>54</v>
      </c>
      <c r="C385" s="533"/>
      <c r="D385" s="538" t="str">
        <f>IF(基本情報登録!$D$6&gt;0,基本情報登録!$D$6,"")</f>
        <v/>
      </c>
      <c r="E385" s="539"/>
      <c r="F385" s="539"/>
      <c r="G385" s="539"/>
      <c r="H385" s="540"/>
      <c r="I385" s="55" t="s">
        <v>55</v>
      </c>
      <c r="J385" s="183"/>
      <c r="L385" s="52"/>
    </row>
    <row r="386" spans="1:12" s="20" customFormat="1" ht="17.5">
      <c r="A386" s="3"/>
      <c r="B386" s="534" t="s">
        <v>1</v>
      </c>
      <c r="C386" s="535"/>
      <c r="D386" s="541" t="str">
        <f>IF(基本情報登録!$D$8&gt;0,基本情報登録!$D$8,"")</f>
        <v/>
      </c>
      <c r="E386" s="542"/>
      <c r="F386" s="542"/>
      <c r="G386" s="542"/>
      <c r="H386" s="543"/>
      <c r="I386" s="515"/>
      <c r="J386" s="183"/>
      <c r="L386" s="52"/>
    </row>
    <row r="387" spans="1:12" s="20" customFormat="1" ht="18" thickBot="1">
      <c r="A387" s="3"/>
      <c r="B387" s="536"/>
      <c r="C387" s="537"/>
      <c r="D387" s="544"/>
      <c r="E387" s="545"/>
      <c r="F387" s="545"/>
      <c r="G387" s="545"/>
      <c r="H387" s="546"/>
      <c r="I387" s="516"/>
      <c r="J387" s="183"/>
      <c r="L387" s="52"/>
    </row>
    <row r="388" spans="1:12" s="20" customFormat="1" ht="17.5">
      <c r="A388" s="3"/>
      <c r="B388" s="532" t="s">
        <v>34</v>
      </c>
      <c r="C388" s="533"/>
      <c r="D388" s="570"/>
      <c r="E388" s="571"/>
      <c r="F388" s="571"/>
      <c r="G388" s="571"/>
      <c r="H388" s="571"/>
      <c r="I388" s="572"/>
      <c r="J388" s="183"/>
      <c r="L388" s="52"/>
    </row>
    <row r="389" spans="1:12" s="20" customFormat="1" ht="17.5" hidden="1">
      <c r="A389" s="3"/>
      <c r="B389" s="180"/>
      <c r="C389" s="181"/>
      <c r="D389" s="46"/>
      <c r="E389" s="573" t="str">
        <f>TEXT(D388,"00000")</f>
        <v>00000</v>
      </c>
      <c r="F389" s="573"/>
      <c r="G389" s="573"/>
      <c r="H389" s="573"/>
      <c r="I389" s="574"/>
      <c r="J389" s="183"/>
      <c r="L389" s="52"/>
    </row>
    <row r="390" spans="1:12" s="20" customFormat="1" ht="17.5">
      <c r="A390" s="3"/>
      <c r="B390" s="534" t="s">
        <v>37</v>
      </c>
      <c r="C390" s="535"/>
      <c r="D390" s="551"/>
      <c r="E390" s="577"/>
      <c r="F390" s="577"/>
      <c r="G390" s="577"/>
      <c r="H390" s="577"/>
      <c r="I390" s="578"/>
      <c r="J390" s="183"/>
      <c r="L390" s="52"/>
    </row>
    <row r="391" spans="1:12" s="20" customFormat="1" ht="17.5">
      <c r="A391" s="3"/>
      <c r="B391" s="575"/>
      <c r="C391" s="576"/>
      <c r="D391" s="557"/>
      <c r="E391" s="579"/>
      <c r="F391" s="579"/>
      <c r="G391" s="579"/>
      <c r="H391" s="579"/>
      <c r="I391" s="580"/>
      <c r="J391" s="183"/>
      <c r="L391" s="52"/>
    </row>
    <row r="392" spans="1:12" s="20" customFormat="1" ht="18" thickBot="1">
      <c r="A392" s="3"/>
      <c r="B392" s="581" t="s">
        <v>56</v>
      </c>
      <c r="C392" s="582"/>
      <c r="D392" s="583"/>
      <c r="E392" s="584"/>
      <c r="F392" s="584"/>
      <c r="G392" s="584"/>
      <c r="H392" s="584"/>
      <c r="I392" s="585"/>
      <c r="J392" s="183"/>
      <c r="L392" s="52"/>
    </row>
    <row r="393" spans="1:12" s="20" customFormat="1" ht="17.5">
      <c r="A393" s="3"/>
      <c r="B393" s="559" t="s">
        <v>57</v>
      </c>
      <c r="C393" s="560"/>
      <c r="D393" s="560"/>
      <c r="E393" s="560"/>
      <c r="F393" s="560"/>
      <c r="G393" s="560"/>
      <c r="H393" s="560"/>
      <c r="I393" s="561"/>
      <c r="J393" s="183"/>
      <c r="L393" s="52"/>
    </row>
    <row r="394" spans="1:12" s="20" customFormat="1" ht="18" thickBot="1">
      <c r="A394" s="3"/>
      <c r="B394" s="47" t="s">
        <v>58</v>
      </c>
      <c r="C394" s="182" t="s">
        <v>27</v>
      </c>
      <c r="D394" s="182" t="s">
        <v>59</v>
      </c>
      <c r="E394" s="562" t="s">
        <v>60</v>
      </c>
      <c r="F394" s="563"/>
      <c r="G394" s="182" t="s">
        <v>54</v>
      </c>
      <c r="H394" s="182" t="s">
        <v>61</v>
      </c>
      <c r="I394" s="48" t="s">
        <v>62</v>
      </c>
      <c r="J394" s="183"/>
      <c r="L394" s="52"/>
    </row>
    <row r="395" spans="1:12" s="20" customFormat="1" ht="18" thickTop="1">
      <c r="A395" s="3"/>
      <c r="B395" s="564">
        <v>1</v>
      </c>
      <c r="C395" s="566"/>
      <c r="D395" s="566" t="str">
        <f>IF(C395&gt;0,VLOOKUP(C395,男子登録情報!$A$2:$H$1688,2,0),"")</f>
        <v/>
      </c>
      <c r="E395" s="567" t="str">
        <f>IF(C395&gt;0,VLOOKUP(C395,男子登録情報!$A$2:$H$1688,3,0),"")</f>
        <v/>
      </c>
      <c r="F395" s="568"/>
      <c r="G395" s="566" t="str">
        <f>IF(C395&gt;0,VLOOKUP(C395,男子登録情報!$A$2:$H$1688,4,0),"")</f>
        <v/>
      </c>
      <c r="H395" s="566" t="str">
        <f>IF(C395&gt;0,VLOOKUP(C395,男子登録情報!$A$2:$H$1688,8,0),"")</f>
        <v/>
      </c>
      <c r="I395" s="569" t="str">
        <f>IF(C395&gt;0,VLOOKUP(C395,男子登録情報!$A$2:$H$1688,5,0),"")</f>
        <v/>
      </c>
      <c r="J395" s="183"/>
      <c r="L395" s="52"/>
    </row>
    <row r="396" spans="1:12" s="20" customFormat="1" ht="17.5">
      <c r="A396" s="3"/>
      <c r="B396" s="565"/>
      <c r="C396" s="556"/>
      <c r="D396" s="556"/>
      <c r="E396" s="557"/>
      <c r="F396" s="558"/>
      <c r="G396" s="556"/>
      <c r="H396" s="556"/>
      <c r="I396" s="555"/>
      <c r="J396" s="183"/>
      <c r="L396" s="52"/>
    </row>
    <row r="397" spans="1:12" s="20" customFormat="1" ht="17.5">
      <c r="A397" s="3"/>
      <c r="B397" s="547">
        <v>2</v>
      </c>
      <c r="C397" s="549"/>
      <c r="D397" s="549" t="str">
        <f>IF(C397,VLOOKUP(C397,男子登録情報!$A$2:$H$1688,2,0),"")</f>
        <v/>
      </c>
      <c r="E397" s="551" t="str">
        <f>IF(C397&gt;0,VLOOKUP(C397,男子登録情報!$A$2:$H$1688,3,0),"")</f>
        <v/>
      </c>
      <c r="F397" s="552"/>
      <c r="G397" s="549" t="str">
        <f>IF(C397&gt;0,VLOOKUP(C397,男子登録情報!$A$2:$H$1688,4,0),"")</f>
        <v/>
      </c>
      <c r="H397" s="549" t="str">
        <f>IF(C397&gt;0,VLOOKUP(C397,男子登録情報!$A$2:$H$1688,8,0),"")</f>
        <v/>
      </c>
      <c r="I397" s="515" t="str">
        <f>IF(C397&gt;0,VLOOKUP(C397,男子登録情報!$A$2:$H$1688,5,0),"")</f>
        <v/>
      </c>
      <c r="J397" s="183"/>
      <c r="L397" s="52"/>
    </row>
    <row r="398" spans="1:12" s="20" customFormat="1" ht="17.5">
      <c r="A398" s="3"/>
      <c r="B398" s="565"/>
      <c r="C398" s="556"/>
      <c r="D398" s="556"/>
      <c r="E398" s="557"/>
      <c r="F398" s="558"/>
      <c r="G398" s="556"/>
      <c r="H398" s="556"/>
      <c r="I398" s="555"/>
      <c r="J398" s="183"/>
      <c r="L398" s="52"/>
    </row>
    <row r="399" spans="1:12" s="20" customFormat="1" ht="17.5">
      <c r="A399" s="3"/>
      <c r="B399" s="547">
        <v>3</v>
      </c>
      <c r="C399" s="549"/>
      <c r="D399" s="549" t="str">
        <f>IF(C399,VLOOKUP(C399,男子登録情報!$A$2:$H$1688,2,0),"")</f>
        <v/>
      </c>
      <c r="E399" s="551" t="str">
        <f>IF(C399&gt;0,VLOOKUP(C399,男子登録情報!$A$2:$H$1688,3,0),"")</f>
        <v/>
      </c>
      <c r="F399" s="552"/>
      <c r="G399" s="549" t="str">
        <f>IF(C399&gt;0,VLOOKUP(C399,男子登録情報!$A$2:$H$1688,4,0),"")</f>
        <v/>
      </c>
      <c r="H399" s="549" t="str">
        <f>IF(C399&gt;0,VLOOKUP(C399,男子登録情報!$A$2:$H$1688,8,0),"")</f>
        <v/>
      </c>
      <c r="I399" s="515" t="str">
        <f>IF(C399&gt;0,VLOOKUP(C399,男子登録情報!$A$2:$H$1688,5,0),"")</f>
        <v/>
      </c>
      <c r="J399" s="183"/>
      <c r="L399" s="52"/>
    </row>
    <row r="400" spans="1:12" s="20" customFormat="1" ht="17.5">
      <c r="A400" s="3"/>
      <c r="B400" s="565"/>
      <c r="C400" s="556"/>
      <c r="D400" s="556"/>
      <c r="E400" s="557"/>
      <c r="F400" s="558"/>
      <c r="G400" s="556"/>
      <c r="H400" s="556"/>
      <c r="I400" s="555"/>
      <c r="J400" s="183"/>
      <c r="L400" s="52"/>
    </row>
    <row r="401" spans="1:12" s="20" customFormat="1" ht="17.5">
      <c r="A401" s="3"/>
      <c r="B401" s="547">
        <v>4</v>
      </c>
      <c r="C401" s="549"/>
      <c r="D401" s="549" t="str">
        <f>IF(C401,VLOOKUP(C401,男子登録情報!$A$2:$H$1688,2,0),"")</f>
        <v/>
      </c>
      <c r="E401" s="551" t="str">
        <f>IF(C401&gt;0,VLOOKUP(C401,男子登録情報!$A$2:$H$1688,3,0),"")</f>
        <v/>
      </c>
      <c r="F401" s="552"/>
      <c r="G401" s="549" t="str">
        <f>IF(C401&gt;0,VLOOKUP(C401,男子登録情報!$A$2:$H$1688,4,0),"")</f>
        <v/>
      </c>
      <c r="H401" s="549" t="str">
        <f>IF(C401&gt;0,VLOOKUP(C401,男子登録情報!$A$2:$H$1688,8,0),"")</f>
        <v/>
      </c>
      <c r="I401" s="515" t="str">
        <f>IF(C401&gt;0,VLOOKUP(C401,男子登録情報!$A$2:$H$1688,5,0),"")</f>
        <v/>
      </c>
      <c r="J401" s="183"/>
      <c r="L401" s="52"/>
    </row>
    <row r="402" spans="1:12" s="20" customFormat="1" ht="17.5">
      <c r="A402" s="3"/>
      <c r="B402" s="565"/>
      <c r="C402" s="556"/>
      <c r="D402" s="556"/>
      <c r="E402" s="557"/>
      <c r="F402" s="558"/>
      <c r="G402" s="556"/>
      <c r="H402" s="556"/>
      <c r="I402" s="555"/>
      <c r="J402" s="183"/>
      <c r="L402" s="52"/>
    </row>
    <row r="403" spans="1:12" s="20" customFormat="1" ht="17.5">
      <c r="A403" s="3"/>
      <c r="B403" s="547">
        <v>5</v>
      </c>
      <c r="C403" s="549"/>
      <c r="D403" s="549" t="str">
        <f>IF(C403,VLOOKUP(C403,男子登録情報!$A$2:$H$1688,2,0),"")</f>
        <v/>
      </c>
      <c r="E403" s="551" t="str">
        <f>IF(C403&gt;0,VLOOKUP(C403,男子登録情報!$A$2:$H$1688,3,0),"")</f>
        <v/>
      </c>
      <c r="F403" s="552"/>
      <c r="G403" s="549" t="str">
        <f>IF(C403&gt;0,VLOOKUP(C403,男子登録情報!$A$2:$H$1688,4,0),"")</f>
        <v/>
      </c>
      <c r="H403" s="549" t="str">
        <f>IF(C403&gt;0,VLOOKUP(C403,男子登録情報!$A$2:$H$1688,8,0),"")</f>
        <v/>
      </c>
      <c r="I403" s="515" t="str">
        <f>IF(C403&gt;0,VLOOKUP(C403,男子登録情報!$A$2:$H$1688,5,0),"")</f>
        <v/>
      </c>
      <c r="J403" s="183"/>
      <c r="L403" s="52"/>
    </row>
    <row r="404" spans="1:12" s="20" customFormat="1" ht="17.5">
      <c r="A404" s="3"/>
      <c r="B404" s="565"/>
      <c r="C404" s="556"/>
      <c r="D404" s="556"/>
      <c r="E404" s="557"/>
      <c r="F404" s="558"/>
      <c r="G404" s="556"/>
      <c r="H404" s="556"/>
      <c r="I404" s="555"/>
      <c r="J404" s="183"/>
      <c r="L404" s="52"/>
    </row>
    <row r="405" spans="1:12" s="20" customFormat="1" ht="17.5">
      <c r="A405" s="3"/>
      <c r="B405" s="547">
        <v>6</v>
      </c>
      <c r="C405" s="549"/>
      <c r="D405" s="549" t="str">
        <f>IF(C405,VLOOKUP(C405,男子登録情報!$A$2:$H$1688,2,0),"")</f>
        <v/>
      </c>
      <c r="E405" s="551" t="str">
        <f>IF(C405&gt;0,VLOOKUP(C405,男子登録情報!$A$2:$H$1688,3,0),"")</f>
        <v/>
      </c>
      <c r="F405" s="552"/>
      <c r="G405" s="549" t="str">
        <f>IF(C405&gt;0,VLOOKUP(C405,男子登録情報!$A$2:$H$1688,4,0),"")</f>
        <v/>
      </c>
      <c r="H405" s="549" t="str">
        <f>IF(C405&gt;0,VLOOKUP(C405,男子登録情報!$A$2:$H$1688,8,0),"")</f>
        <v/>
      </c>
      <c r="I405" s="515" t="str">
        <f>IF(C405&gt;0,VLOOKUP(C405,男子登録情報!$A$2:$H$1688,5,0),"")</f>
        <v/>
      </c>
      <c r="J405" s="183"/>
      <c r="L405" s="52"/>
    </row>
    <row r="406" spans="1:12" s="20" customFormat="1" ht="18" thickBot="1">
      <c r="A406" s="3"/>
      <c r="B406" s="548"/>
      <c r="C406" s="550"/>
      <c r="D406" s="550"/>
      <c r="E406" s="553"/>
      <c r="F406" s="554"/>
      <c r="G406" s="550"/>
      <c r="H406" s="550"/>
      <c r="I406" s="516"/>
      <c r="J406" s="183"/>
      <c r="L406" s="52"/>
    </row>
    <row r="407" spans="1:12" s="20" customFormat="1" ht="17.5">
      <c r="A407" s="3"/>
      <c r="B407" s="517" t="s">
        <v>63</v>
      </c>
      <c r="C407" s="518"/>
      <c r="D407" s="518"/>
      <c r="E407" s="518"/>
      <c r="F407" s="518"/>
      <c r="G407" s="518"/>
      <c r="H407" s="518"/>
      <c r="I407" s="519"/>
      <c r="J407" s="183"/>
      <c r="L407" s="52"/>
    </row>
    <row r="408" spans="1:12" s="20" customFormat="1" ht="17.5">
      <c r="A408" s="3"/>
      <c r="B408" s="520"/>
      <c r="C408" s="521"/>
      <c r="D408" s="521"/>
      <c r="E408" s="521"/>
      <c r="F408" s="521"/>
      <c r="G408" s="521"/>
      <c r="H408" s="521"/>
      <c r="I408" s="522"/>
      <c r="J408" s="183"/>
      <c r="L408" s="52"/>
    </row>
    <row r="409" spans="1:12" s="20" customFormat="1" ht="18" thickBot="1">
      <c r="A409" s="3"/>
      <c r="B409" s="523"/>
      <c r="C409" s="524"/>
      <c r="D409" s="524"/>
      <c r="E409" s="524"/>
      <c r="F409" s="524"/>
      <c r="G409" s="524"/>
      <c r="H409" s="524"/>
      <c r="I409" s="525"/>
      <c r="J409" s="183"/>
      <c r="L409" s="52"/>
    </row>
    <row r="410" spans="1:12" s="20" customFormat="1" ht="17.5">
      <c r="A410" s="51"/>
      <c r="B410" s="51"/>
      <c r="C410" s="51"/>
      <c r="D410" s="51"/>
      <c r="E410" s="51"/>
      <c r="F410" s="51"/>
      <c r="G410" s="51"/>
      <c r="H410" s="51"/>
      <c r="I410" s="51"/>
      <c r="J410" s="56"/>
      <c r="L410" s="52"/>
    </row>
    <row r="411" spans="1:12" s="20" customFormat="1" ht="18" thickBot="1">
      <c r="A411" s="3"/>
      <c r="B411" s="3"/>
      <c r="C411" s="3"/>
      <c r="D411" s="3"/>
      <c r="E411" s="3"/>
      <c r="F411" s="3"/>
      <c r="G411" s="3"/>
      <c r="H411" s="3"/>
      <c r="I411" s="3"/>
      <c r="J411" s="54" t="s">
        <v>77</v>
      </c>
      <c r="L411" s="52"/>
    </row>
    <row r="412" spans="1:12" s="20" customFormat="1" ht="17.5">
      <c r="A412" s="3"/>
      <c r="B412" s="526" t="str">
        <f>CONCATENATE('加盟校情報&amp;大会設定'!$G$5,'加盟校情報&amp;大会設定'!$H$5,'加盟校情報&amp;大会設定'!$I$5,'加盟校情報&amp;大会設定'!$J$5,)&amp;"　男子4×100mR"</f>
        <v>第83回東海学生駅伝 兼 第15回東海学生女子駅伝　男子4×100mR</v>
      </c>
      <c r="C412" s="527"/>
      <c r="D412" s="527"/>
      <c r="E412" s="527"/>
      <c r="F412" s="527"/>
      <c r="G412" s="527"/>
      <c r="H412" s="527"/>
      <c r="I412" s="528"/>
      <c r="J412" s="183"/>
      <c r="L412" s="52"/>
    </row>
    <row r="413" spans="1:12" s="20" customFormat="1" ht="18" thickBot="1">
      <c r="A413" s="3"/>
      <c r="B413" s="529"/>
      <c r="C413" s="530"/>
      <c r="D413" s="530"/>
      <c r="E413" s="530"/>
      <c r="F413" s="530"/>
      <c r="G413" s="530"/>
      <c r="H413" s="530"/>
      <c r="I413" s="531"/>
      <c r="J413" s="183"/>
      <c r="L413" s="52"/>
    </row>
    <row r="414" spans="1:12" s="20" customFormat="1" ht="17.5">
      <c r="A414" s="3"/>
      <c r="B414" s="532" t="s">
        <v>54</v>
      </c>
      <c r="C414" s="533"/>
      <c r="D414" s="538" t="str">
        <f>IF(基本情報登録!$D$6&gt;0,基本情報登録!$D$6,"")</f>
        <v/>
      </c>
      <c r="E414" s="539"/>
      <c r="F414" s="539"/>
      <c r="G414" s="539"/>
      <c r="H414" s="540"/>
      <c r="I414" s="55" t="s">
        <v>55</v>
      </c>
      <c r="J414" s="183"/>
      <c r="L414" s="52"/>
    </row>
    <row r="415" spans="1:12" s="20" customFormat="1" ht="17.5">
      <c r="A415" s="3"/>
      <c r="B415" s="534" t="s">
        <v>1</v>
      </c>
      <c r="C415" s="535"/>
      <c r="D415" s="541" t="str">
        <f>IF(基本情報登録!$D$8&gt;0,基本情報登録!$D$8,"")</f>
        <v/>
      </c>
      <c r="E415" s="542"/>
      <c r="F415" s="542"/>
      <c r="G415" s="542"/>
      <c r="H415" s="543"/>
      <c r="I415" s="515"/>
      <c r="J415" s="183"/>
      <c r="L415" s="52"/>
    </row>
    <row r="416" spans="1:12" s="20" customFormat="1" ht="18" thickBot="1">
      <c r="A416" s="3"/>
      <c r="B416" s="536"/>
      <c r="C416" s="537"/>
      <c r="D416" s="544"/>
      <c r="E416" s="545"/>
      <c r="F416" s="545"/>
      <c r="G416" s="545"/>
      <c r="H416" s="546"/>
      <c r="I416" s="516"/>
      <c r="J416" s="183"/>
      <c r="L416" s="52"/>
    </row>
    <row r="417" spans="1:12" s="20" customFormat="1" ht="17.5">
      <c r="A417" s="3"/>
      <c r="B417" s="532" t="s">
        <v>34</v>
      </c>
      <c r="C417" s="533"/>
      <c r="D417" s="570"/>
      <c r="E417" s="571"/>
      <c r="F417" s="571"/>
      <c r="G417" s="571"/>
      <c r="H417" s="571"/>
      <c r="I417" s="572"/>
      <c r="J417" s="183"/>
      <c r="L417" s="52"/>
    </row>
    <row r="418" spans="1:12" s="20" customFormat="1" ht="17.5" hidden="1">
      <c r="A418" s="3"/>
      <c r="B418" s="180"/>
      <c r="C418" s="181"/>
      <c r="D418" s="46"/>
      <c r="E418" s="573" t="str">
        <f>TEXT(D417,"00000")</f>
        <v>00000</v>
      </c>
      <c r="F418" s="573"/>
      <c r="G418" s="573"/>
      <c r="H418" s="573"/>
      <c r="I418" s="574"/>
      <c r="J418" s="183"/>
      <c r="L418" s="52"/>
    </row>
    <row r="419" spans="1:12" s="20" customFormat="1" ht="17.5">
      <c r="A419" s="3"/>
      <c r="B419" s="534" t="s">
        <v>37</v>
      </c>
      <c r="C419" s="535"/>
      <c r="D419" s="551"/>
      <c r="E419" s="577"/>
      <c r="F419" s="577"/>
      <c r="G419" s="577"/>
      <c r="H419" s="577"/>
      <c r="I419" s="578"/>
      <c r="J419" s="183"/>
      <c r="L419" s="52"/>
    </row>
    <row r="420" spans="1:12" s="20" customFormat="1" ht="17.5">
      <c r="A420" s="3"/>
      <c r="B420" s="575"/>
      <c r="C420" s="576"/>
      <c r="D420" s="557"/>
      <c r="E420" s="579"/>
      <c r="F420" s="579"/>
      <c r="G420" s="579"/>
      <c r="H420" s="579"/>
      <c r="I420" s="580"/>
      <c r="J420" s="183"/>
      <c r="L420" s="52"/>
    </row>
    <row r="421" spans="1:12" s="20" customFormat="1" ht="18" thickBot="1">
      <c r="A421" s="3"/>
      <c r="B421" s="581" t="s">
        <v>56</v>
      </c>
      <c r="C421" s="582"/>
      <c r="D421" s="583"/>
      <c r="E421" s="584"/>
      <c r="F421" s="584"/>
      <c r="G421" s="584"/>
      <c r="H421" s="584"/>
      <c r="I421" s="585"/>
      <c r="J421" s="183"/>
      <c r="L421" s="52"/>
    </row>
    <row r="422" spans="1:12" s="20" customFormat="1" ht="17.5">
      <c r="A422" s="3"/>
      <c r="B422" s="559" t="s">
        <v>57</v>
      </c>
      <c r="C422" s="560"/>
      <c r="D422" s="560"/>
      <c r="E422" s="560"/>
      <c r="F422" s="560"/>
      <c r="G422" s="560"/>
      <c r="H422" s="560"/>
      <c r="I422" s="561"/>
      <c r="J422" s="183"/>
      <c r="L422" s="52"/>
    </row>
    <row r="423" spans="1:12" s="20" customFormat="1" ht="18" thickBot="1">
      <c r="A423" s="3"/>
      <c r="B423" s="47" t="s">
        <v>58</v>
      </c>
      <c r="C423" s="182" t="s">
        <v>27</v>
      </c>
      <c r="D423" s="182" t="s">
        <v>59</v>
      </c>
      <c r="E423" s="562" t="s">
        <v>60</v>
      </c>
      <c r="F423" s="563"/>
      <c r="G423" s="182" t="s">
        <v>54</v>
      </c>
      <c r="H423" s="182" t="s">
        <v>61</v>
      </c>
      <c r="I423" s="48" t="s">
        <v>62</v>
      </c>
      <c r="J423" s="183"/>
      <c r="L423" s="52"/>
    </row>
    <row r="424" spans="1:12" s="20" customFormat="1" ht="18" thickTop="1">
      <c r="A424" s="3"/>
      <c r="B424" s="564">
        <v>1</v>
      </c>
      <c r="C424" s="566"/>
      <c r="D424" s="566" t="str">
        <f>IF(C424&gt;0,VLOOKUP(C424,男子登録情報!$A$2:$H$1688,2,0),"")</f>
        <v/>
      </c>
      <c r="E424" s="567" t="str">
        <f>IF(C424&gt;0,VLOOKUP(C424,男子登録情報!$A$2:$H$1688,3,0),"")</f>
        <v/>
      </c>
      <c r="F424" s="568"/>
      <c r="G424" s="566" t="str">
        <f>IF(C424&gt;0,VLOOKUP(C424,男子登録情報!$A$2:$H$1688,4,0),"")</f>
        <v/>
      </c>
      <c r="H424" s="566" t="str">
        <f>IF(C424&gt;0,VLOOKUP(C424,男子登録情報!$A$2:$H$1688,8,0),"")</f>
        <v/>
      </c>
      <c r="I424" s="569" t="str">
        <f>IF(C424&gt;0,VLOOKUP(C424,男子登録情報!$A$2:$H$1688,5,0),"")</f>
        <v/>
      </c>
      <c r="J424" s="183"/>
      <c r="L424" s="52"/>
    </row>
    <row r="425" spans="1:12" s="20" customFormat="1" ht="17.5">
      <c r="A425" s="3"/>
      <c r="B425" s="565"/>
      <c r="C425" s="556"/>
      <c r="D425" s="556"/>
      <c r="E425" s="557"/>
      <c r="F425" s="558"/>
      <c r="G425" s="556"/>
      <c r="H425" s="556"/>
      <c r="I425" s="555"/>
      <c r="J425" s="183"/>
      <c r="L425" s="52"/>
    </row>
    <row r="426" spans="1:12" s="20" customFormat="1" ht="17.5">
      <c r="A426" s="3"/>
      <c r="B426" s="547">
        <v>2</v>
      </c>
      <c r="C426" s="549"/>
      <c r="D426" s="549" t="str">
        <f>IF(C426,VLOOKUP(C426,男子登録情報!$A$2:$H$1688,2,0),"")</f>
        <v/>
      </c>
      <c r="E426" s="551" t="str">
        <f>IF(C426&gt;0,VLOOKUP(C426,男子登録情報!$A$2:$H$1688,3,0),"")</f>
        <v/>
      </c>
      <c r="F426" s="552"/>
      <c r="G426" s="549" t="str">
        <f>IF(C426&gt;0,VLOOKUP(C426,男子登録情報!$A$2:$H$1688,4,0),"")</f>
        <v/>
      </c>
      <c r="H426" s="549" t="str">
        <f>IF(C426&gt;0,VLOOKUP(C426,男子登録情報!$A$2:$H$1688,8,0),"")</f>
        <v/>
      </c>
      <c r="I426" s="515" t="str">
        <f>IF(C426&gt;0,VLOOKUP(C426,男子登録情報!$A$2:$H$1688,5,0),"")</f>
        <v/>
      </c>
      <c r="J426" s="183"/>
      <c r="L426" s="52"/>
    </row>
    <row r="427" spans="1:12" s="20" customFormat="1" ht="17.5">
      <c r="A427" s="3"/>
      <c r="B427" s="565"/>
      <c r="C427" s="556"/>
      <c r="D427" s="556"/>
      <c r="E427" s="557"/>
      <c r="F427" s="558"/>
      <c r="G427" s="556"/>
      <c r="H427" s="556"/>
      <c r="I427" s="555"/>
      <c r="J427" s="183"/>
      <c r="L427" s="52"/>
    </row>
    <row r="428" spans="1:12" s="20" customFormat="1" ht="17.5">
      <c r="A428" s="3"/>
      <c r="B428" s="547">
        <v>3</v>
      </c>
      <c r="C428" s="549"/>
      <c r="D428" s="549" t="str">
        <f>IF(C428,VLOOKUP(C428,男子登録情報!$A$2:$H$1688,2,0),"")</f>
        <v/>
      </c>
      <c r="E428" s="551" t="str">
        <f>IF(C428&gt;0,VLOOKUP(C428,男子登録情報!$A$2:$H$1688,3,0),"")</f>
        <v/>
      </c>
      <c r="F428" s="552"/>
      <c r="G428" s="549" t="str">
        <f>IF(C428&gt;0,VLOOKUP(C428,男子登録情報!$A$2:$H$1688,4,0),"")</f>
        <v/>
      </c>
      <c r="H428" s="549" t="str">
        <f>IF(C428&gt;0,VLOOKUP(C428,男子登録情報!$A$2:$H$1688,8,0),"")</f>
        <v/>
      </c>
      <c r="I428" s="515" t="str">
        <f>IF(C428&gt;0,VLOOKUP(C428,男子登録情報!$A$2:$H$1688,5,0),"")</f>
        <v/>
      </c>
      <c r="J428" s="183"/>
      <c r="L428" s="52"/>
    </row>
    <row r="429" spans="1:12" s="20" customFormat="1" ht="17.5">
      <c r="A429" s="3"/>
      <c r="B429" s="565"/>
      <c r="C429" s="556"/>
      <c r="D429" s="556"/>
      <c r="E429" s="557"/>
      <c r="F429" s="558"/>
      <c r="G429" s="556"/>
      <c r="H429" s="556"/>
      <c r="I429" s="555"/>
      <c r="J429" s="183"/>
      <c r="L429" s="52"/>
    </row>
    <row r="430" spans="1:12" s="20" customFormat="1" ht="17.5">
      <c r="A430" s="3"/>
      <c r="B430" s="547">
        <v>4</v>
      </c>
      <c r="C430" s="549"/>
      <c r="D430" s="549" t="str">
        <f>IF(C430,VLOOKUP(C430,男子登録情報!$A$2:$H$1688,2,0),"")</f>
        <v/>
      </c>
      <c r="E430" s="551" t="str">
        <f>IF(C430&gt;0,VLOOKUP(C430,男子登録情報!$A$2:$H$1688,3,0),"")</f>
        <v/>
      </c>
      <c r="F430" s="552"/>
      <c r="G430" s="549" t="str">
        <f>IF(C430&gt;0,VLOOKUP(C430,男子登録情報!$A$2:$H$1688,4,0),"")</f>
        <v/>
      </c>
      <c r="H430" s="549" t="str">
        <f>IF(C430&gt;0,VLOOKUP(C430,男子登録情報!$A$2:$H$1688,8,0),"")</f>
        <v/>
      </c>
      <c r="I430" s="515" t="str">
        <f>IF(C430&gt;0,VLOOKUP(C430,男子登録情報!$A$2:$H$1688,5,0),"")</f>
        <v/>
      </c>
      <c r="J430" s="183"/>
      <c r="L430" s="52"/>
    </row>
    <row r="431" spans="1:12" s="20" customFormat="1" ht="17.5">
      <c r="A431" s="3"/>
      <c r="B431" s="565"/>
      <c r="C431" s="556"/>
      <c r="D431" s="556"/>
      <c r="E431" s="557"/>
      <c r="F431" s="558"/>
      <c r="G431" s="556"/>
      <c r="H431" s="556"/>
      <c r="I431" s="555"/>
      <c r="J431" s="183"/>
      <c r="L431" s="52"/>
    </row>
    <row r="432" spans="1:12" s="20" customFormat="1" ht="17.5">
      <c r="A432" s="3"/>
      <c r="B432" s="547">
        <v>5</v>
      </c>
      <c r="C432" s="549"/>
      <c r="D432" s="549" t="str">
        <f>IF(C432,VLOOKUP(C432,男子登録情報!$A$2:$H$1688,2,0),"")</f>
        <v/>
      </c>
      <c r="E432" s="551" t="str">
        <f>IF(C432&gt;0,VLOOKUP(C432,男子登録情報!$A$2:$H$1688,3,0),"")</f>
        <v/>
      </c>
      <c r="F432" s="552"/>
      <c r="G432" s="549" t="str">
        <f>IF(C432&gt;0,VLOOKUP(C432,男子登録情報!$A$2:$H$1688,4,0),"")</f>
        <v/>
      </c>
      <c r="H432" s="549" t="str">
        <f>IF(C432&gt;0,VLOOKUP(C432,男子登録情報!$A$2:$H$1688,8,0),"")</f>
        <v/>
      </c>
      <c r="I432" s="515" t="str">
        <f>IF(C432&gt;0,VLOOKUP(C432,男子登録情報!$A$2:$H$1688,5,0),"")</f>
        <v/>
      </c>
      <c r="J432" s="183"/>
      <c r="L432" s="52"/>
    </row>
    <row r="433" spans="1:12" s="20" customFormat="1" ht="17.5">
      <c r="A433" s="3"/>
      <c r="B433" s="565"/>
      <c r="C433" s="556"/>
      <c r="D433" s="556"/>
      <c r="E433" s="557"/>
      <c r="F433" s="558"/>
      <c r="G433" s="556"/>
      <c r="H433" s="556"/>
      <c r="I433" s="555"/>
      <c r="J433" s="183"/>
      <c r="L433" s="52"/>
    </row>
    <row r="434" spans="1:12" s="20" customFormat="1" ht="17.5">
      <c r="A434" s="3"/>
      <c r="B434" s="547">
        <v>6</v>
      </c>
      <c r="C434" s="549"/>
      <c r="D434" s="549" t="str">
        <f>IF(C434,VLOOKUP(C434,男子登録情報!$A$2:$H$1688,2,0),"")</f>
        <v/>
      </c>
      <c r="E434" s="551" t="str">
        <f>IF(C434&gt;0,VLOOKUP(C434,男子登録情報!$A$2:$H$1688,3,0),"")</f>
        <v/>
      </c>
      <c r="F434" s="552"/>
      <c r="G434" s="549" t="str">
        <f>IF(C434&gt;0,VLOOKUP(C434,男子登録情報!$A$2:$H$1688,4,0),"")</f>
        <v/>
      </c>
      <c r="H434" s="549" t="str">
        <f>IF(C434&gt;0,VLOOKUP(C434,男子登録情報!$A$2:$H$1688,8,0),"")</f>
        <v/>
      </c>
      <c r="I434" s="515" t="str">
        <f>IF(C434&gt;0,VLOOKUP(C434,男子登録情報!$A$2:$H$1688,5,0),"")</f>
        <v/>
      </c>
      <c r="J434" s="183"/>
      <c r="L434" s="52"/>
    </row>
    <row r="435" spans="1:12" s="20" customFormat="1" ht="18" thickBot="1">
      <c r="A435" s="3"/>
      <c r="B435" s="548"/>
      <c r="C435" s="550"/>
      <c r="D435" s="550"/>
      <c r="E435" s="553"/>
      <c r="F435" s="554"/>
      <c r="G435" s="550"/>
      <c r="H435" s="550"/>
      <c r="I435" s="516"/>
      <c r="J435" s="183"/>
      <c r="L435" s="52"/>
    </row>
    <row r="436" spans="1:12" s="20" customFormat="1" ht="17.5">
      <c r="A436" s="3"/>
      <c r="B436" s="517" t="s">
        <v>63</v>
      </c>
      <c r="C436" s="518"/>
      <c r="D436" s="518"/>
      <c r="E436" s="518"/>
      <c r="F436" s="518"/>
      <c r="G436" s="518"/>
      <c r="H436" s="518"/>
      <c r="I436" s="519"/>
      <c r="J436" s="183"/>
      <c r="L436" s="52"/>
    </row>
    <row r="437" spans="1:12" s="20" customFormat="1" ht="17.5">
      <c r="A437" s="3"/>
      <c r="B437" s="520"/>
      <c r="C437" s="521"/>
      <c r="D437" s="521"/>
      <c r="E437" s="521"/>
      <c r="F437" s="521"/>
      <c r="G437" s="521"/>
      <c r="H437" s="521"/>
      <c r="I437" s="522"/>
      <c r="J437" s="183"/>
      <c r="L437" s="52"/>
    </row>
    <row r="438" spans="1:12" s="20" customFormat="1" ht="18" thickBot="1">
      <c r="A438" s="3"/>
      <c r="B438" s="523"/>
      <c r="C438" s="524"/>
      <c r="D438" s="524"/>
      <c r="E438" s="524"/>
      <c r="F438" s="524"/>
      <c r="G438" s="524"/>
      <c r="H438" s="524"/>
      <c r="I438" s="525"/>
      <c r="J438" s="183"/>
      <c r="L438" s="52"/>
    </row>
    <row r="439" spans="1:12" s="20" customFormat="1" ht="17.5">
      <c r="A439" s="51"/>
      <c r="B439" s="51"/>
      <c r="C439" s="51"/>
      <c r="D439" s="51"/>
      <c r="E439" s="51"/>
      <c r="F439" s="51"/>
      <c r="G439" s="51"/>
      <c r="H439" s="51"/>
      <c r="I439" s="51"/>
      <c r="J439" s="56"/>
      <c r="L439" s="52"/>
    </row>
    <row r="440" spans="1:12" s="20" customFormat="1" ht="18" thickBot="1">
      <c r="A440" s="3"/>
      <c r="B440" s="3"/>
      <c r="C440" s="3"/>
      <c r="D440" s="3"/>
      <c r="E440" s="3"/>
      <c r="F440" s="3"/>
      <c r="G440" s="3"/>
      <c r="H440" s="3"/>
      <c r="I440" s="3"/>
      <c r="J440" s="54" t="s">
        <v>78</v>
      </c>
      <c r="L440" s="52"/>
    </row>
    <row r="441" spans="1:12" s="20" customFormat="1" ht="17.5">
      <c r="A441" s="3"/>
      <c r="B441" s="526" t="str">
        <f>CONCATENATE('加盟校情報&amp;大会設定'!$G$5,'加盟校情報&amp;大会設定'!$H$5,'加盟校情報&amp;大会設定'!$I$5,'加盟校情報&amp;大会設定'!$J$5,)&amp;"　男子4×100mR"</f>
        <v>第83回東海学生駅伝 兼 第15回東海学生女子駅伝　男子4×100mR</v>
      </c>
      <c r="C441" s="527"/>
      <c r="D441" s="527"/>
      <c r="E441" s="527"/>
      <c r="F441" s="527"/>
      <c r="G441" s="527"/>
      <c r="H441" s="527"/>
      <c r="I441" s="528"/>
      <c r="J441" s="183"/>
      <c r="L441" s="52"/>
    </row>
    <row r="442" spans="1:12" s="20" customFormat="1" ht="18" thickBot="1">
      <c r="A442" s="3"/>
      <c r="B442" s="529"/>
      <c r="C442" s="530"/>
      <c r="D442" s="530"/>
      <c r="E442" s="530"/>
      <c r="F442" s="530"/>
      <c r="G442" s="530"/>
      <c r="H442" s="530"/>
      <c r="I442" s="531"/>
      <c r="J442" s="183"/>
      <c r="L442" s="52"/>
    </row>
    <row r="443" spans="1:12" s="20" customFormat="1" ht="17.5">
      <c r="A443" s="3"/>
      <c r="B443" s="532" t="s">
        <v>54</v>
      </c>
      <c r="C443" s="533"/>
      <c r="D443" s="538" t="str">
        <f>IF(基本情報登録!$D$6&gt;0,基本情報登録!$D$6,"")</f>
        <v/>
      </c>
      <c r="E443" s="539"/>
      <c r="F443" s="539"/>
      <c r="G443" s="539"/>
      <c r="H443" s="540"/>
      <c r="I443" s="55" t="s">
        <v>55</v>
      </c>
      <c r="J443" s="183"/>
      <c r="L443" s="52"/>
    </row>
    <row r="444" spans="1:12" s="20" customFormat="1" ht="17.5">
      <c r="A444" s="3"/>
      <c r="B444" s="534" t="s">
        <v>1</v>
      </c>
      <c r="C444" s="535"/>
      <c r="D444" s="541" t="str">
        <f>IF(基本情報登録!$D$8&gt;0,基本情報登録!$D$8,"")</f>
        <v/>
      </c>
      <c r="E444" s="542"/>
      <c r="F444" s="542"/>
      <c r="G444" s="542"/>
      <c r="H444" s="543"/>
      <c r="I444" s="515"/>
      <c r="J444" s="183"/>
      <c r="L444" s="52"/>
    </row>
    <row r="445" spans="1:12" s="20" customFormat="1" ht="18" thickBot="1">
      <c r="A445" s="3"/>
      <c r="B445" s="536"/>
      <c r="C445" s="537"/>
      <c r="D445" s="544"/>
      <c r="E445" s="545"/>
      <c r="F445" s="545"/>
      <c r="G445" s="545"/>
      <c r="H445" s="546"/>
      <c r="I445" s="516"/>
      <c r="J445" s="183"/>
      <c r="L445" s="52"/>
    </row>
    <row r="446" spans="1:12" s="20" customFormat="1" ht="17.5">
      <c r="A446" s="3"/>
      <c r="B446" s="532" t="s">
        <v>34</v>
      </c>
      <c r="C446" s="533"/>
      <c r="D446" s="570"/>
      <c r="E446" s="571"/>
      <c r="F446" s="571"/>
      <c r="G446" s="571"/>
      <c r="H446" s="571"/>
      <c r="I446" s="572"/>
      <c r="J446" s="183"/>
      <c r="L446" s="52"/>
    </row>
    <row r="447" spans="1:12" s="20" customFormat="1" ht="17.5" hidden="1">
      <c r="A447" s="3"/>
      <c r="B447" s="180"/>
      <c r="C447" s="181"/>
      <c r="D447" s="46"/>
      <c r="E447" s="573" t="str">
        <f>TEXT(D446,"00000")</f>
        <v>00000</v>
      </c>
      <c r="F447" s="573"/>
      <c r="G447" s="573"/>
      <c r="H447" s="573"/>
      <c r="I447" s="574"/>
      <c r="J447" s="183"/>
      <c r="L447" s="52"/>
    </row>
    <row r="448" spans="1:12" s="20" customFormat="1" ht="17.5">
      <c r="A448" s="3"/>
      <c r="B448" s="534" t="s">
        <v>37</v>
      </c>
      <c r="C448" s="535"/>
      <c r="D448" s="551"/>
      <c r="E448" s="577"/>
      <c r="F448" s="577"/>
      <c r="G448" s="577"/>
      <c r="H448" s="577"/>
      <c r="I448" s="578"/>
      <c r="J448" s="183"/>
      <c r="L448" s="52"/>
    </row>
    <row r="449" spans="1:12" s="20" customFormat="1" ht="17.5">
      <c r="A449" s="3"/>
      <c r="B449" s="575"/>
      <c r="C449" s="576"/>
      <c r="D449" s="557"/>
      <c r="E449" s="579"/>
      <c r="F449" s="579"/>
      <c r="G449" s="579"/>
      <c r="H449" s="579"/>
      <c r="I449" s="580"/>
      <c r="J449" s="183"/>
      <c r="L449" s="52"/>
    </row>
    <row r="450" spans="1:12" s="20" customFormat="1" ht="18" thickBot="1">
      <c r="A450" s="3"/>
      <c r="B450" s="581" t="s">
        <v>56</v>
      </c>
      <c r="C450" s="582"/>
      <c r="D450" s="583"/>
      <c r="E450" s="584"/>
      <c r="F450" s="584"/>
      <c r="G450" s="584"/>
      <c r="H450" s="584"/>
      <c r="I450" s="585"/>
      <c r="J450" s="183"/>
      <c r="L450" s="52"/>
    </row>
    <row r="451" spans="1:12" s="20" customFormat="1" ht="17.5">
      <c r="A451" s="3"/>
      <c r="B451" s="559" t="s">
        <v>57</v>
      </c>
      <c r="C451" s="560"/>
      <c r="D451" s="560"/>
      <c r="E451" s="560"/>
      <c r="F451" s="560"/>
      <c r="G451" s="560"/>
      <c r="H451" s="560"/>
      <c r="I451" s="561"/>
      <c r="J451" s="183"/>
      <c r="L451" s="52"/>
    </row>
    <row r="452" spans="1:12" s="20" customFormat="1" ht="18" thickBot="1">
      <c r="A452" s="3"/>
      <c r="B452" s="47" t="s">
        <v>58</v>
      </c>
      <c r="C452" s="182" t="s">
        <v>27</v>
      </c>
      <c r="D452" s="182" t="s">
        <v>59</v>
      </c>
      <c r="E452" s="562" t="s">
        <v>60</v>
      </c>
      <c r="F452" s="563"/>
      <c r="G452" s="182" t="s">
        <v>54</v>
      </c>
      <c r="H452" s="182" t="s">
        <v>61</v>
      </c>
      <c r="I452" s="48" t="s">
        <v>62</v>
      </c>
      <c r="J452" s="183"/>
      <c r="L452" s="52"/>
    </row>
    <row r="453" spans="1:12" s="20" customFormat="1" ht="18" thickTop="1">
      <c r="A453" s="3"/>
      <c r="B453" s="564">
        <v>1</v>
      </c>
      <c r="C453" s="566"/>
      <c r="D453" s="566" t="str">
        <f>IF(C453&gt;0,VLOOKUP(C453,男子登録情報!$A$2:$H$1688,2,0),"")</f>
        <v/>
      </c>
      <c r="E453" s="567" t="str">
        <f>IF(C453&gt;0,VLOOKUP(C453,男子登録情報!$A$2:$H$1688,3,0),"")</f>
        <v/>
      </c>
      <c r="F453" s="568"/>
      <c r="G453" s="566" t="str">
        <f>IF(C453&gt;0,VLOOKUP(C453,男子登録情報!$A$2:$H$1688,4,0),"")</f>
        <v/>
      </c>
      <c r="H453" s="566" t="str">
        <f>IF(C453&gt;0,VLOOKUP(C453,男子登録情報!$A$2:$H$1688,8,0),"")</f>
        <v/>
      </c>
      <c r="I453" s="569" t="str">
        <f>IF(C453&gt;0,VLOOKUP(C453,男子登録情報!$A$2:$H$1688,5,0),"")</f>
        <v/>
      </c>
      <c r="J453" s="183"/>
      <c r="L453" s="52"/>
    </row>
    <row r="454" spans="1:12" s="20" customFormat="1" ht="17.5">
      <c r="A454" s="3"/>
      <c r="B454" s="565"/>
      <c r="C454" s="556"/>
      <c r="D454" s="556"/>
      <c r="E454" s="557"/>
      <c r="F454" s="558"/>
      <c r="G454" s="556"/>
      <c r="H454" s="556"/>
      <c r="I454" s="555"/>
      <c r="J454" s="183"/>
      <c r="L454" s="52"/>
    </row>
    <row r="455" spans="1:12" s="20" customFormat="1" ht="17.5">
      <c r="A455" s="3"/>
      <c r="B455" s="547">
        <v>2</v>
      </c>
      <c r="C455" s="549"/>
      <c r="D455" s="549" t="str">
        <f>IF(C455,VLOOKUP(C455,男子登録情報!$A$2:$H$1688,2,0),"")</f>
        <v/>
      </c>
      <c r="E455" s="551" t="str">
        <f>IF(C455&gt;0,VLOOKUP(C455,男子登録情報!$A$2:$H$1688,3,0),"")</f>
        <v/>
      </c>
      <c r="F455" s="552"/>
      <c r="G455" s="549" t="str">
        <f>IF(C455&gt;0,VLOOKUP(C455,男子登録情報!$A$2:$H$1688,4,0),"")</f>
        <v/>
      </c>
      <c r="H455" s="549" t="str">
        <f>IF(C455&gt;0,VLOOKUP(C455,男子登録情報!$A$2:$H$1688,8,0),"")</f>
        <v/>
      </c>
      <c r="I455" s="515" t="str">
        <f>IF(C455&gt;0,VLOOKUP(C455,男子登録情報!$A$2:$H$1688,5,0),"")</f>
        <v/>
      </c>
      <c r="J455" s="183"/>
      <c r="L455" s="52"/>
    </row>
    <row r="456" spans="1:12" s="20" customFormat="1" ht="17.5">
      <c r="A456" s="3"/>
      <c r="B456" s="565"/>
      <c r="C456" s="556"/>
      <c r="D456" s="556"/>
      <c r="E456" s="557"/>
      <c r="F456" s="558"/>
      <c r="G456" s="556"/>
      <c r="H456" s="556"/>
      <c r="I456" s="555"/>
      <c r="J456" s="183"/>
      <c r="L456" s="52"/>
    </row>
    <row r="457" spans="1:12" s="20" customFormat="1" ht="17.5">
      <c r="A457" s="3"/>
      <c r="B457" s="547">
        <v>3</v>
      </c>
      <c r="C457" s="549"/>
      <c r="D457" s="549" t="str">
        <f>IF(C457,VLOOKUP(C457,男子登録情報!$A$2:$H$1688,2,0),"")</f>
        <v/>
      </c>
      <c r="E457" s="551" t="str">
        <f>IF(C457&gt;0,VLOOKUP(C457,男子登録情報!$A$2:$H$1688,3,0),"")</f>
        <v/>
      </c>
      <c r="F457" s="552"/>
      <c r="G457" s="549" t="str">
        <f>IF(C457&gt;0,VLOOKUP(C457,男子登録情報!$A$2:$H$1688,4,0),"")</f>
        <v/>
      </c>
      <c r="H457" s="549" t="str">
        <f>IF(C457&gt;0,VLOOKUP(C457,男子登録情報!$A$2:$H$1688,8,0),"")</f>
        <v/>
      </c>
      <c r="I457" s="515" t="str">
        <f>IF(C457&gt;0,VLOOKUP(C457,男子登録情報!$A$2:$H$1688,5,0),"")</f>
        <v/>
      </c>
      <c r="J457" s="183"/>
      <c r="L457" s="52"/>
    </row>
    <row r="458" spans="1:12" s="20" customFormat="1" ht="17.5">
      <c r="A458" s="3"/>
      <c r="B458" s="565"/>
      <c r="C458" s="556"/>
      <c r="D458" s="556"/>
      <c r="E458" s="557"/>
      <c r="F458" s="558"/>
      <c r="G458" s="556"/>
      <c r="H458" s="556"/>
      <c r="I458" s="555"/>
      <c r="J458" s="183"/>
      <c r="L458" s="52"/>
    </row>
    <row r="459" spans="1:12" s="20" customFormat="1" ht="17.5">
      <c r="A459" s="3"/>
      <c r="B459" s="547">
        <v>4</v>
      </c>
      <c r="C459" s="549"/>
      <c r="D459" s="549" t="str">
        <f>IF(C459,VLOOKUP(C459,男子登録情報!$A$2:$H$1688,2,0),"")</f>
        <v/>
      </c>
      <c r="E459" s="551" t="str">
        <f>IF(C459&gt;0,VLOOKUP(C459,男子登録情報!$A$2:$H$1688,3,0),"")</f>
        <v/>
      </c>
      <c r="F459" s="552"/>
      <c r="G459" s="549" t="str">
        <f>IF(C459&gt;0,VLOOKUP(C459,男子登録情報!$A$2:$H$1688,4,0),"")</f>
        <v/>
      </c>
      <c r="H459" s="549" t="str">
        <f>IF(C459&gt;0,VLOOKUP(C459,男子登録情報!$A$2:$H$1688,8,0),"")</f>
        <v/>
      </c>
      <c r="I459" s="515" t="str">
        <f>IF(C459&gt;0,VLOOKUP(C459,男子登録情報!$A$2:$H$1688,5,0),"")</f>
        <v/>
      </c>
      <c r="J459" s="183"/>
      <c r="L459" s="52"/>
    </row>
    <row r="460" spans="1:12" s="20" customFormat="1" ht="17.5">
      <c r="A460" s="3"/>
      <c r="B460" s="565"/>
      <c r="C460" s="556"/>
      <c r="D460" s="556"/>
      <c r="E460" s="557"/>
      <c r="F460" s="558"/>
      <c r="G460" s="556"/>
      <c r="H460" s="556"/>
      <c r="I460" s="555"/>
      <c r="J460" s="183"/>
      <c r="L460" s="52"/>
    </row>
    <row r="461" spans="1:12" s="20" customFormat="1" ht="17.5">
      <c r="A461" s="3"/>
      <c r="B461" s="547">
        <v>5</v>
      </c>
      <c r="C461" s="549"/>
      <c r="D461" s="549" t="str">
        <f>IF(C461,VLOOKUP(C461,男子登録情報!$A$2:$H$1688,2,0),"")</f>
        <v/>
      </c>
      <c r="E461" s="551" t="str">
        <f>IF(C461&gt;0,VLOOKUP(C461,男子登録情報!$A$2:$H$1688,3,0),"")</f>
        <v/>
      </c>
      <c r="F461" s="552"/>
      <c r="G461" s="549" t="str">
        <f>IF(C461&gt;0,VLOOKUP(C461,男子登録情報!$A$2:$H$1688,4,0),"")</f>
        <v/>
      </c>
      <c r="H461" s="549" t="str">
        <f>IF(C461&gt;0,VLOOKUP(C461,男子登録情報!$A$2:$H$1688,8,0),"")</f>
        <v/>
      </c>
      <c r="I461" s="515" t="str">
        <f>IF(C461&gt;0,VLOOKUP(C461,男子登録情報!$A$2:$H$1688,5,0),"")</f>
        <v/>
      </c>
      <c r="J461" s="183"/>
      <c r="L461" s="52"/>
    </row>
    <row r="462" spans="1:12" s="20" customFormat="1" ht="17.5">
      <c r="A462" s="3"/>
      <c r="B462" s="565"/>
      <c r="C462" s="556"/>
      <c r="D462" s="556"/>
      <c r="E462" s="557"/>
      <c r="F462" s="558"/>
      <c r="G462" s="556"/>
      <c r="H462" s="556"/>
      <c r="I462" s="555"/>
      <c r="J462" s="183"/>
      <c r="L462" s="52"/>
    </row>
    <row r="463" spans="1:12" s="20" customFormat="1" ht="17.5">
      <c r="A463" s="3"/>
      <c r="B463" s="547">
        <v>6</v>
      </c>
      <c r="C463" s="549"/>
      <c r="D463" s="549" t="str">
        <f>IF(C463,VLOOKUP(C463,男子登録情報!$A$2:$H$1688,2,0),"")</f>
        <v/>
      </c>
      <c r="E463" s="551" t="str">
        <f>IF(C463&gt;0,VLOOKUP(C463,男子登録情報!$A$2:$H$1688,3,0),"")</f>
        <v/>
      </c>
      <c r="F463" s="552"/>
      <c r="G463" s="549" t="str">
        <f>IF(C463&gt;0,VLOOKUP(C463,男子登録情報!$A$2:$H$1688,4,0),"")</f>
        <v/>
      </c>
      <c r="H463" s="549" t="str">
        <f>IF(C463&gt;0,VLOOKUP(C463,男子登録情報!$A$2:$H$1688,8,0),"")</f>
        <v/>
      </c>
      <c r="I463" s="515" t="str">
        <f>IF(C463&gt;0,VLOOKUP(C463,男子登録情報!$A$2:$H$1688,5,0),"")</f>
        <v/>
      </c>
      <c r="J463" s="183"/>
      <c r="L463" s="52"/>
    </row>
    <row r="464" spans="1:12" s="20" customFormat="1" ht="18" thickBot="1">
      <c r="A464" s="3"/>
      <c r="B464" s="548"/>
      <c r="C464" s="550"/>
      <c r="D464" s="550"/>
      <c r="E464" s="553"/>
      <c r="F464" s="554"/>
      <c r="G464" s="550"/>
      <c r="H464" s="550"/>
      <c r="I464" s="516"/>
      <c r="J464" s="183"/>
      <c r="L464" s="52"/>
    </row>
    <row r="465" spans="1:12" s="20" customFormat="1" ht="17.5">
      <c r="A465" s="3"/>
      <c r="B465" s="517" t="s">
        <v>63</v>
      </c>
      <c r="C465" s="518"/>
      <c r="D465" s="518"/>
      <c r="E465" s="518"/>
      <c r="F465" s="518"/>
      <c r="G465" s="518"/>
      <c r="H465" s="518"/>
      <c r="I465" s="519"/>
      <c r="J465" s="183"/>
      <c r="L465" s="52"/>
    </row>
    <row r="466" spans="1:12" s="20" customFormat="1" ht="17.5">
      <c r="A466" s="3"/>
      <c r="B466" s="520"/>
      <c r="C466" s="521"/>
      <c r="D466" s="521"/>
      <c r="E466" s="521"/>
      <c r="F466" s="521"/>
      <c r="G466" s="521"/>
      <c r="H466" s="521"/>
      <c r="I466" s="522"/>
      <c r="J466" s="183"/>
      <c r="L466" s="52"/>
    </row>
    <row r="467" spans="1:12" s="20" customFormat="1" ht="18" thickBot="1">
      <c r="A467" s="3"/>
      <c r="B467" s="523"/>
      <c r="C467" s="524"/>
      <c r="D467" s="524"/>
      <c r="E467" s="524"/>
      <c r="F467" s="524"/>
      <c r="G467" s="524"/>
      <c r="H467" s="524"/>
      <c r="I467" s="525"/>
      <c r="J467" s="183"/>
      <c r="L467" s="52"/>
    </row>
    <row r="468" spans="1:12" s="20" customFormat="1" ht="17.5">
      <c r="A468" s="51"/>
      <c r="B468" s="51"/>
      <c r="C468" s="51"/>
      <c r="D468" s="51"/>
      <c r="E468" s="51"/>
      <c r="F468" s="51"/>
      <c r="G468" s="51"/>
      <c r="H468" s="51"/>
      <c r="I468" s="51"/>
      <c r="J468" s="56"/>
      <c r="L468" s="52"/>
    </row>
    <row r="469" spans="1:12" s="20" customFormat="1" ht="18" thickBot="1">
      <c r="A469" s="3"/>
      <c r="B469" s="3"/>
      <c r="C469" s="3"/>
      <c r="D469" s="3"/>
      <c r="E469" s="3"/>
      <c r="F469" s="3"/>
      <c r="G469" s="3"/>
      <c r="H469" s="3"/>
      <c r="I469" s="3"/>
      <c r="J469" s="54" t="s">
        <v>79</v>
      </c>
      <c r="L469" s="52"/>
    </row>
    <row r="470" spans="1:12" s="20" customFormat="1" ht="17.5">
      <c r="A470" s="3"/>
      <c r="B470" s="526" t="str">
        <f>CONCATENATE('加盟校情報&amp;大会設定'!$G$5,'加盟校情報&amp;大会設定'!$H$5,'加盟校情報&amp;大会設定'!$I$5,'加盟校情報&amp;大会設定'!$J$5,)&amp;"　男子4×100mR"</f>
        <v>第83回東海学生駅伝 兼 第15回東海学生女子駅伝　男子4×100mR</v>
      </c>
      <c r="C470" s="527"/>
      <c r="D470" s="527"/>
      <c r="E470" s="527"/>
      <c r="F470" s="527"/>
      <c r="G470" s="527"/>
      <c r="H470" s="527"/>
      <c r="I470" s="528"/>
      <c r="J470" s="183"/>
      <c r="L470" s="52"/>
    </row>
    <row r="471" spans="1:12" s="20" customFormat="1" ht="18" thickBot="1">
      <c r="A471" s="3"/>
      <c r="B471" s="529"/>
      <c r="C471" s="530"/>
      <c r="D471" s="530"/>
      <c r="E471" s="530"/>
      <c r="F471" s="530"/>
      <c r="G471" s="530"/>
      <c r="H471" s="530"/>
      <c r="I471" s="531"/>
      <c r="J471" s="183"/>
      <c r="L471" s="52"/>
    </row>
    <row r="472" spans="1:12" s="20" customFormat="1" ht="17.5">
      <c r="A472" s="3"/>
      <c r="B472" s="532" t="s">
        <v>54</v>
      </c>
      <c r="C472" s="533"/>
      <c r="D472" s="538" t="str">
        <f>IF(基本情報登録!$D$6&gt;0,基本情報登録!$D$6,"")</f>
        <v/>
      </c>
      <c r="E472" s="539"/>
      <c r="F472" s="539"/>
      <c r="G472" s="539"/>
      <c r="H472" s="540"/>
      <c r="I472" s="55" t="s">
        <v>55</v>
      </c>
      <c r="J472" s="183"/>
      <c r="L472" s="52"/>
    </row>
    <row r="473" spans="1:12" s="20" customFormat="1" ht="17.5">
      <c r="A473" s="3"/>
      <c r="B473" s="534" t="s">
        <v>1</v>
      </c>
      <c r="C473" s="535"/>
      <c r="D473" s="541" t="str">
        <f>IF(基本情報登録!$D$8&gt;0,基本情報登録!$D$8,"")</f>
        <v/>
      </c>
      <c r="E473" s="542"/>
      <c r="F473" s="542"/>
      <c r="G473" s="542"/>
      <c r="H473" s="543"/>
      <c r="I473" s="515"/>
      <c r="J473" s="183"/>
      <c r="L473" s="52"/>
    </row>
    <row r="474" spans="1:12" s="20" customFormat="1" ht="18" thickBot="1">
      <c r="A474" s="3"/>
      <c r="B474" s="536"/>
      <c r="C474" s="537"/>
      <c r="D474" s="544"/>
      <c r="E474" s="545"/>
      <c r="F474" s="545"/>
      <c r="G474" s="545"/>
      <c r="H474" s="546"/>
      <c r="I474" s="516"/>
      <c r="J474" s="183"/>
      <c r="L474" s="52"/>
    </row>
    <row r="475" spans="1:12" s="20" customFormat="1" ht="17.5">
      <c r="A475" s="3"/>
      <c r="B475" s="532" t="s">
        <v>34</v>
      </c>
      <c r="C475" s="533"/>
      <c r="D475" s="570"/>
      <c r="E475" s="571"/>
      <c r="F475" s="571"/>
      <c r="G475" s="571"/>
      <c r="H475" s="571"/>
      <c r="I475" s="572"/>
      <c r="J475" s="183"/>
      <c r="L475" s="52"/>
    </row>
    <row r="476" spans="1:12" s="20" customFormat="1" ht="17.5" hidden="1">
      <c r="A476" s="3"/>
      <c r="B476" s="180"/>
      <c r="C476" s="181"/>
      <c r="D476" s="46"/>
      <c r="E476" s="573" t="str">
        <f>TEXT(D475,"00000")</f>
        <v>00000</v>
      </c>
      <c r="F476" s="573"/>
      <c r="G476" s="573"/>
      <c r="H476" s="573"/>
      <c r="I476" s="574"/>
      <c r="J476" s="183"/>
      <c r="L476" s="52"/>
    </row>
    <row r="477" spans="1:12" s="20" customFormat="1" ht="17.5">
      <c r="A477" s="3"/>
      <c r="B477" s="534" t="s">
        <v>37</v>
      </c>
      <c r="C477" s="535"/>
      <c r="D477" s="551"/>
      <c r="E477" s="577"/>
      <c r="F477" s="577"/>
      <c r="G477" s="577"/>
      <c r="H477" s="577"/>
      <c r="I477" s="578"/>
      <c r="J477" s="183"/>
      <c r="L477" s="52"/>
    </row>
    <row r="478" spans="1:12" s="20" customFormat="1" ht="17.5">
      <c r="A478" s="3"/>
      <c r="B478" s="575"/>
      <c r="C478" s="576"/>
      <c r="D478" s="557"/>
      <c r="E478" s="579"/>
      <c r="F478" s="579"/>
      <c r="G478" s="579"/>
      <c r="H478" s="579"/>
      <c r="I478" s="580"/>
      <c r="J478" s="183"/>
      <c r="L478" s="52"/>
    </row>
    <row r="479" spans="1:12" s="20" customFormat="1" ht="18" thickBot="1">
      <c r="A479" s="3"/>
      <c r="B479" s="581" t="s">
        <v>56</v>
      </c>
      <c r="C479" s="582"/>
      <c r="D479" s="583"/>
      <c r="E479" s="584"/>
      <c r="F479" s="584"/>
      <c r="G479" s="584"/>
      <c r="H479" s="584"/>
      <c r="I479" s="585"/>
      <c r="J479" s="183"/>
      <c r="L479" s="52"/>
    </row>
    <row r="480" spans="1:12" s="20" customFormat="1" ht="17.5">
      <c r="A480" s="3"/>
      <c r="B480" s="559" t="s">
        <v>57</v>
      </c>
      <c r="C480" s="560"/>
      <c r="D480" s="560"/>
      <c r="E480" s="560"/>
      <c r="F480" s="560"/>
      <c r="G480" s="560"/>
      <c r="H480" s="560"/>
      <c r="I480" s="561"/>
      <c r="J480" s="183"/>
      <c r="L480" s="52"/>
    </row>
    <row r="481" spans="1:12" s="20" customFormat="1" ht="18" thickBot="1">
      <c r="A481" s="3"/>
      <c r="B481" s="47" t="s">
        <v>58</v>
      </c>
      <c r="C481" s="182" t="s">
        <v>27</v>
      </c>
      <c r="D481" s="182" t="s">
        <v>59</v>
      </c>
      <c r="E481" s="562" t="s">
        <v>60</v>
      </c>
      <c r="F481" s="563"/>
      <c r="G481" s="182" t="s">
        <v>54</v>
      </c>
      <c r="H481" s="182" t="s">
        <v>61</v>
      </c>
      <c r="I481" s="48" t="s">
        <v>62</v>
      </c>
      <c r="J481" s="183"/>
      <c r="L481" s="52"/>
    </row>
    <row r="482" spans="1:12" s="20" customFormat="1" ht="18" thickTop="1">
      <c r="A482" s="3"/>
      <c r="B482" s="564">
        <v>1</v>
      </c>
      <c r="C482" s="566"/>
      <c r="D482" s="566" t="str">
        <f>IF(C482&gt;0,VLOOKUP(C482,男子登録情報!$A$2:$H$1688,2,0),"")</f>
        <v/>
      </c>
      <c r="E482" s="567" t="str">
        <f>IF(C482&gt;0,VLOOKUP(C482,男子登録情報!$A$2:$H$1688,3,0),"")</f>
        <v/>
      </c>
      <c r="F482" s="568"/>
      <c r="G482" s="566" t="str">
        <f>IF(C482&gt;0,VLOOKUP(C482,男子登録情報!$A$2:$H$1688,4,0),"")</f>
        <v/>
      </c>
      <c r="H482" s="566" t="str">
        <f>IF(C482&gt;0,VLOOKUP(C482,男子登録情報!$A$2:$H$1688,8,0),"")</f>
        <v/>
      </c>
      <c r="I482" s="569" t="str">
        <f>IF(C482&gt;0,VLOOKUP(C482,男子登録情報!$A$2:$H$1688,5,0),"")</f>
        <v/>
      </c>
      <c r="J482" s="183"/>
      <c r="L482" s="52"/>
    </row>
    <row r="483" spans="1:12" s="20" customFormat="1" ht="17.5">
      <c r="A483" s="3"/>
      <c r="B483" s="565"/>
      <c r="C483" s="556"/>
      <c r="D483" s="556"/>
      <c r="E483" s="557"/>
      <c r="F483" s="558"/>
      <c r="G483" s="556"/>
      <c r="H483" s="556"/>
      <c r="I483" s="555"/>
      <c r="J483" s="183"/>
      <c r="L483" s="52"/>
    </row>
    <row r="484" spans="1:12" s="20" customFormat="1" ht="17.5">
      <c r="A484" s="3"/>
      <c r="B484" s="547">
        <v>2</v>
      </c>
      <c r="C484" s="549"/>
      <c r="D484" s="549" t="str">
        <f>IF(C484,VLOOKUP(C484,男子登録情報!$A$2:$H$1688,2,0),"")</f>
        <v/>
      </c>
      <c r="E484" s="551" t="str">
        <f>IF(C484&gt;0,VLOOKUP(C484,男子登録情報!$A$2:$H$1688,3,0),"")</f>
        <v/>
      </c>
      <c r="F484" s="552"/>
      <c r="G484" s="549" t="str">
        <f>IF(C484&gt;0,VLOOKUP(C484,男子登録情報!$A$2:$H$1688,4,0),"")</f>
        <v/>
      </c>
      <c r="H484" s="549" t="str">
        <f>IF(C484&gt;0,VLOOKUP(C484,男子登録情報!$A$2:$H$1688,8,0),"")</f>
        <v/>
      </c>
      <c r="I484" s="515" t="str">
        <f>IF(C484&gt;0,VLOOKUP(C484,男子登録情報!$A$2:$H$1688,5,0),"")</f>
        <v/>
      </c>
      <c r="J484" s="183"/>
      <c r="L484" s="52"/>
    </row>
    <row r="485" spans="1:12" s="20" customFormat="1" ht="17.5">
      <c r="A485" s="3"/>
      <c r="B485" s="565"/>
      <c r="C485" s="556"/>
      <c r="D485" s="556"/>
      <c r="E485" s="557"/>
      <c r="F485" s="558"/>
      <c r="G485" s="556"/>
      <c r="H485" s="556"/>
      <c r="I485" s="555"/>
      <c r="J485" s="183"/>
      <c r="L485" s="52"/>
    </row>
    <row r="486" spans="1:12" s="20" customFormat="1" ht="17.5">
      <c r="A486" s="3"/>
      <c r="B486" s="547">
        <v>3</v>
      </c>
      <c r="C486" s="549"/>
      <c r="D486" s="549" t="str">
        <f>IF(C486,VLOOKUP(C486,男子登録情報!$A$2:$H$1688,2,0),"")</f>
        <v/>
      </c>
      <c r="E486" s="551" t="str">
        <f>IF(C486&gt;0,VLOOKUP(C486,男子登録情報!$A$2:$H$1688,3,0),"")</f>
        <v/>
      </c>
      <c r="F486" s="552"/>
      <c r="G486" s="549" t="str">
        <f>IF(C486&gt;0,VLOOKUP(C486,男子登録情報!$A$2:$H$1688,4,0),"")</f>
        <v/>
      </c>
      <c r="H486" s="549" t="str">
        <f>IF(C486&gt;0,VLOOKUP(C486,男子登録情報!$A$2:$H$1688,8,0),"")</f>
        <v/>
      </c>
      <c r="I486" s="515" t="str">
        <f>IF(C486&gt;0,VLOOKUP(C486,男子登録情報!$A$2:$H$1688,5,0),"")</f>
        <v/>
      </c>
      <c r="J486" s="183"/>
      <c r="L486" s="52"/>
    </row>
    <row r="487" spans="1:12" s="20" customFormat="1" ht="17.5">
      <c r="A487" s="3"/>
      <c r="B487" s="565"/>
      <c r="C487" s="556"/>
      <c r="D487" s="556"/>
      <c r="E487" s="557"/>
      <c r="F487" s="558"/>
      <c r="G487" s="556"/>
      <c r="H487" s="556"/>
      <c r="I487" s="555"/>
      <c r="J487" s="183"/>
      <c r="L487" s="52"/>
    </row>
    <row r="488" spans="1:12" s="20" customFormat="1" ht="17.5">
      <c r="A488" s="3"/>
      <c r="B488" s="547">
        <v>4</v>
      </c>
      <c r="C488" s="549"/>
      <c r="D488" s="549" t="str">
        <f>IF(C488,VLOOKUP(C488,男子登録情報!$A$2:$H$1688,2,0),"")</f>
        <v/>
      </c>
      <c r="E488" s="551" t="str">
        <f>IF(C488&gt;0,VLOOKUP(C488,男子登録情報!$A$2:$H$1688,3,0),"")</f>
        <v/>
      </c>
      <c r="F488" s="552"/>
      <c r="G488" s="549" t="str">
        <f>IF(C488&gt;0,VLOOKUP(C488,男子登録情報!$A$2:$H$1688,4,0),"")</f>
        <v/>
      </c>
      <c r="H488" s="549" t="str">
        <f>IF(C488&gt;0,VLOOKUP(C488,男子登録情報!$A$2:$H$1688,8,0),"")</f>
        <v/>
      </c>
      <c r="I488" s="515" t="str">
        <f>IF(C488&gt;0,VLOOKUP(C488,男子登録情報!$A$2:$H$1688,5,0),"")</f>
        <v/>
      </c>
      <c r="J488" s="183"/>
      <c r="L488" s="52"/>
    </row>
    <row r="489" spans="1:12" s="20" customFormat="1" ht="17.5">
      <c r="A489" s="3"/>
      <c r="B489" s="565"/>
      <c r="C489" s="556"/>
      <c r="D489" s="556"/>
      <c r="E489" s="557"/>
      <c r="F489" s="558"/>
      <c r="G489" s="556"/>
      <c r="H489" s="556"/>
      <c r="I489" s="555"/>
      <c r="J489" s="183"/>
      <c r="L489" s="52"/>
    </row>
    <row r="490" spans="1:12" s="20" customFormat="1" ht="17.5">
      <c r="A490" s="3"/>
      <c r="B490" s="547">
        <v>5</v>
      </c>
      <c r="C490" s="549"/>
      <c r="D490" s="549" t="str">
        <f>IF(C490,VLOOKUP(C490,男子登録情報!$A$2:$H$1688,2,0),"")</f>
        <v/>
      </c>
      <c r="E490" s="551" t="str">
        <f>IF(C490&gt;0,VLOOKUP(C490,男子登録情報!$A$2:$H$1688,3,0),"")</f>
        <v/>
      </c>
      <c r="F490" s="552"/>
      <c r="G490" s="549" t="str">
        <f>IF(C490&gt;0,VLOOKUP(C490,男子登録情報!$A$2:$H$1688,4,0),"")</f>
        <v/>
      </c>
      <c r="H490" s="549" t="str">
        <f>IF(C490&gt;0,VLOOKUP(C490,男子登録情報!$A$2:$H$1688,8,0),"")</f>
        <v/>
      </c>
      <c r="I490" s="515" t="str">
        <f>IF(C490&gt;0,VLOOKUP(C490,男子登録情報!$A$2:$H$1688,5,0),"")</f>
        <v/>
      </c>
      <c r="J490" s="183"/>
      <c r="L490" s="52"/>
    </row>
    <row r="491" spans="1:12" s="20" customFormat="1" ht="17.5">
      <c r="A491" s="3"/>
      <c r="B491" s="565"/>
      <c r="C491" s="556"/>
      <c r="D491" s="556"/>
      <c r="E491" s="557"/>
      <c r="F491" s="558"/>
      <c r="G491" s="556"/>
      <c r="H491" s="556"/>
      <c r="I491" s="555"/>
      <c r="J491" s="183"/>
      <c r="L491" s="52"/>
    </row>
    <row r="492" spans="1:12" s="20" customFormat="1" ht="17.5">
      <c r="A492" s="3"/>
      <c r="B492" s="547">
        <v>6</v>
      </c>
      <c r="C492" s="549"/>
      <c r="D492" s="549" t="str">
        <f>IF(C492,VLOOKUP(C492,男子登録情報!$A$2:$H$1688,2,0),"")</f>
        <v/>
      </c>
      <c r="E492" s="551" t="str">
        <f>IF(C492&gt;0,VLOOKUP(C492,男子登録情報!$A$2:$H$1688,3,0),"")</f>
        <v/>
      </c>
      <c r="F492" s="552"/>
      <c r="G492" s="549" t="str">
        <f>IF(C492&gt;0,VLOOKUP(C492,男子登録情報!$A$2:$H$1688,4,0),"")</f>
        <v/>
      </c>
      <c r="H492" s="549" t="str">
        <f>IF(C492&gt;0,VLOOKUP(C492,男子登録情報!$A$2:$H$1688,8,0),"")</f>
        <v/>
      </c>
      <c r="I492" s="515" t="str">
        <f>IF(C492&gt;0,VLOOKUP(C492,男子登録情報!$A$2:$H$1688,5,0),"")</f>
        <v/>
      </c>
      <c r="J492" s="183"/>
      <c r="L492" s="52"/>
    </row>
    <row r="493" spans="1:12" s="20" customFormat="1" ht="18" thickBot="1">
      <c r="A493" s="3"/>
      <c r="B493" s="548"/>
      <c r="C493" s="550"/>
      <c r="D493" s="550"/>
      <c r="E493" s="553"/>
      <c r="F493" s="554"/>
      <c r="G493" s="550"/>
      <c r="H493" s="550"/>
      <c r="I493" s="516"/>
      <c r="J493" s="183"/>
      <c r="L493" s="52"/>
    </row>
    <row r="494" spans="1:12" s="20" customFormat="1" ht="17.5">
      <c r="A494" s="3"/>
      <c r="B494" s="517" t="s">
        <v>63</v>
      </c>
      <c r="C494" s="518"/>
      <c r="D494" s="518"/>
      <c r="E494" s="518"/>
      <c r="F494" s="518"/>
      <c r="G494" s="518"/>
      <c r="H494" s="518"/>
      <c r="I494" s="519"/>
      <c r="J494" s="183"/>
      <c r="L494" s="52"/>
    </row>
    <row r="495" spans="1:12" s="20" customFormat="1" ht="17.5">
      <c r="A495" s="3"/>
      <c r="B495" s="520"/>
      <c r="C495" s="521"/>
      <c r="D495" s="521"/>
      <c r="E495" s="521"/>
      <c r="F495" s="521"/>
      <c r="G495" s="521"/>
      <c r="H495" s="521"/>
      <c r="I495" s="522"/>
      <c r="J495" s="183"/>
      <c r="L495" s="52"/>
    </row>
    <row r="496" spans="1:12" s="20" customFormat="1" ht="18" thickBot="1">
      <c r="A496" s="3"/>
      <c r="B496" s="523"/>
      <c r="C496" s="524"/>
      <c r="D496" s="524"/>
      <c r="E496" s="524"/>
      <c r="F496" s="524"/>
      <c r="G496" s="524"/>
      <c r="H496" s="524"/>
      <c r="I496" s="525"/>
      <c r="J496" s="183"/>
      <c r="L496" s="52"/>
    </row>
    <row r="497" spans="1:12" s="20" customFormat="1" ht="17.5">
      <c r="A497" s="51"/>
      <c r="B497" s="51"/>
      <c r="C497" s="51"/>
      <c r="D497" s="51"/>
      <c r="E497" s="51"/>
      <c r="F497" s="51"/>
      <c r="G497" s="51"/>
      <c r="H497" s="51"/>
      <c r="I497" s="51"/>
      <c r="J497" s="56"/>
      <c r="L497" s="52"/>
    </row>
    <row r="498" spans="1:12" s="20" customFormat="1" ht="18" thickBot="1">
      <c r="A498" s="3"/>
      <c r="B498" s="3"/>
      <c r="C498" s="3"/>
      <c r="D498" s="3"/>
      <c r="E498" s="3"/>
      <c r="F498" s="3"/>
      <c r="G498" s="3"/>
      <c r="H498" s="3"/>
      <c r="I498" s="3"/>
      <c r="J498" s="54" t="s">
        <v>80</v>
      </c>
      <c r="L498" s="52"/>
    </row>
    <row r="499" spans="1:12" s="20" customFormat="1" ht="17.5">
      <c r="A499" s="3"/>
      <c r="B499" s="526" t="str">
        <f>CONCATENATE('加盟校情報&amp;大会設定'!$G$5,'加盟校情報&amp;大会設定'!$H$5,'加盟校情報&amp;大会設定'!$I$5,'加盟校情報&amp;大会設定'!$J$5,)&amp;"　男子4×100mR"</f>
        <v>第83回東海学生駅伝 兼 第15回東海学生女子駅伝　男子4×100mR</v>
      </c>
      <c r="C499" s="527"/>
      <c r="D499" s="527"/>
      <c r="E499" s="527"/>
      <c r="F499" s="527"/>
      <c r="G499" s="527"/>
      <c r="H499" s="527"/>
      <c r="I499" s="528"/>
      <c r="J499" s="183"/>
      <c r="L499" s="52"/>
    </row>
    <row r="500" spans="1:12" s="20" customFormat="1" ht="18" thickBot="1">
      <c r="A500" s="3"/>
      <c r="B500" s="529"/>
      <c r="C500" s="530"/>
      <c r="D500" s="530"/>
      <c r="E500" s="530"/>
      <c r="F500" s="530"/>
      <c r="G500" s="530"/>
      <c r="H500" s="530"/>
      <c r="I500" s="531"/>
      <c r="J500" s="183"/>
      <c r="L500" s="52"/>
    </row>
    <row r="501" spans="1:12" s="20" customFormat="1" ht="17.5">
      <c r="A501" s="3"/>
      <c r="B501" s="532" t="s">
        <v>54</v>
      </c>
      <c r="C501" s="533"/>
      <c r="D501" s="538" t="str">
        <f>IF(基本情報登録!$D$6&gt;0,基本情報登録!$D$6,"")</f>
        <v/>
      </c>
      <c r="E501" s="539"/>
      <c r="F501" s="539"/>
      <c r="G501" s="539"/>
      <c r="H501" s="540"/>
      <c r="I501" s="55" t="s">
        <v>55</v>
      </c>
      <c r="J501" s="183"/>
      <c r="L501" s="52"/>
    </row>
    <row r="502" spans="1:12" s="20" customFormat="1" ht="17.5">
      <c r="A502" s="3"/>
      <c r="B502" s="534" t="s">
        <v>1</v>
      </c>
      <c r="C502" s="535"/>
      <c r="D502" s="541" t="str">
        <f>IF(基本情報登録!$D$8&gt;0,基本情報登録!$D$8,"")</f>
        <v/>
      </c>
      <c r="E502" s="542"/>
      <c r="F502" s="542"/>
      <c r="G502" s="542"/>
      <c r="H502" s="543"/>
      <c r="I502" s="515"/>
      <c r="J502" s="183"/>
      <c r="L502" s="52"/>
    </row>
    <row r="503" spans="1:12" s="20" customFormat="1" ht="18" thickBot="1">
      <c r="A503" s="3"/>
      <c r="B503" s="536"/>
      <c r="C503" s="537"/>
      <c r="D503" s="544"/>
      <c r="E503" s="545"/>
      <c r="F503" s="545"/>
      <c r="G503" s="545"/>
      <c r="H503" s="546"/>
      <c r="I503" s="516"/>
      <c r="J503" s="183"/>
      <c r="L503" s="52"/>
    </row>
    <row r="504" spans="1:12" s="20" customFormat="1" ht="17.5">
      <c r="A504" s="3"/>
      <c r="B504" s="532" t="s">
        <v>34</v>
      </c>
      <c r="C504" s="533"/>
      <c r="D504" s="570"/>
      <c r="E504" s="571"/>
      <c r="F504" s="571"/>
      <c r="G504" s="571"/>
      <c r="H504" s="571"/>
      <c r="I504" s="572"/>
      <c r="J504" s="183"/>
      <c r="L504" s="52"/>
    </row>
    <row r="505" spans="1:12" s="20" customFormat="1" ht="17.5" hidden="1">
      <c r="A505" s="3"/>
      <c r="B505" s="180"/>
      <c r="C505" s="181"/>
      <c r="D505" s="46"/>
      <c r="E505" s="573" t="str">
        <f>TEXT(D504,"00000")</f>
        <v>00000</v>
      </c>
      <c r="F505" s="573"/>
      <c r="G505" s="573"/>
      <c r="H505" s="573"/>
      <c r="I505" s="574"/>
      <c r="J505" s="183"/>
      <c r="L505" s="52"/>
    </row>
    <row r="506" spans="1:12" s="20" customFormat="1" ht="17.5">
      <c r="A506" s="3"/>
      <c r="B506" s="534" t="s">
        <v>37</v>
      </c>
      <c r="C506" s="535"/>
      <c r="D506" s="551"/>
      <c r="E506" s="577"/>
      <c r="F506" s="577"/>
      <c r="G506" s="577"/>
      <c r="H506" s="577"/>
      <c r="I506" s="578"/>
      <c r="J506" s="183"/>
      <c r="L506" s="52"/>
    </row>
    <row r="507" spans="1:12" s="20" customFormat="1" ht="17.5">
      <c r="A507" s="3"/>
      <c r="B507" s="575"/>
      <c r="C507" s="576"/>
      <c r="D507" s="557"/>
      <c r="E507" s="579"/>
      <c r="F507" s="579"/>
      <c r="G507" s="579"/>
      <c r="H507" s="579"/>
      <c r="I507" s="580"/>
      <c r="J507" s="183"/>
      <c r="L507" s="52"/>
    </row>
    <row r="508" spans="1:12" s="20" customFormat="1" ht="18" thickBot="1">
      <c r="A508" s="3"/>
      <c r="B508" s="581" t="s">
        <v>56</v>
      </c>
      <c r="C508" s="582"/>
      <c r="D508" s="583"/>
      <c r="E508" s="584"/>
      <c r="F508" s="584"/>
      <c r="G508" s="584"/>
      <c r="H508" s="584"/>
      <c r="I508" s="585"/>
      <c r="J508" s="183"/>
      <c r="L508" s="52"/>
    </row>
    <row r="509" spans="1:12" s="20" customFormat="1" ht="17.5">
      <c r="A509" s="3"/>
      <c r="B509" s="559" t="s">
        <v>57</v>
      </c>
      <c r="C509" s="560"/>
      <c r="D509" s="560"/>
      <c r="E509" s="560"/>
      <c r="F509" s="560"/>
      <c r="G509" s="560"/>
      <c r="H509" s="560"/>
      <c r="I509" s="561"/>
      <c r="J509" s="183"/>
      <c r="L509" s="52"/>
    </row>
    <row r="510" spans="1:12" s="20" customFormat="1" ht="18" thickBot="1">
      <c r="A510" s="3"/>
      <c r="B510" s="47" t="s">
        <v>58</v>
      </c>
      <c r="C510" s="182" t="s">
        <v>27</v>
      </c>
      <c r="D510" s="182" t="s">
        <v>59</v>
      </c>
      <c r="E510" s="562" t="s">
        <v>60</v>
      </c>
      <c r="F510" s="563"/>
      <c r="G510" s="182" t="s">
        <v>54</v>
      </c>
      <c r="H510" s="182" t="s">
        <v>61</v>
      </c>
      <c r="I510" s="48" t="s">
        <v>62</v>
      </c>
      <c r="J510" s="183"/>
      <c r="L510" s="52"/>
    </row>
    <row r="511" spans="1:12" s="20" customFormat="1" ht="18" thickTop="1">
      <c r="A511" s="3"/>
      <c r="B511" s="564">
        <v>1</v>
      </c>
      <c r="C511" s="566"/>
      <c r="D511" s="566" t="str">
        <f>IF(C511&gt;0,VLOOKUP(C511,男子登録情報!$A$2:$H$1688,2,0),"")</f>
        <v/>
      </c>
      <c r="E511" s="567" t="str">
        <f>IF(C511&gt;0,VLOOKUP(C511,男子登録情報!$A$2:$H$1688,3,0),"")</f>
        <v/>
      </c>
      <c r="F511" s="568"/>
      <c r="G511" s="566" t="str">
        <f>IF(C511&gt;0,VLOOKUP(C511,男子登録情報!$A$2:$H$1688,4,0),"")</f>
        <v/>
      </c>
      <c r="H511" s="566" t="str">
        <f>IF(C511&gt;0,VLOOKUP(C511,男子登録情報!$A$2:$H$1688,8,0),"")</f>
        <v/>
      </c>
      <c r="I511" s="569" t="str">
        <f>IF(C511&gt;0,VLOOKUP(C511,男子登録情報!$A$2:$H$1688,5,0),"")</f>
        <v/>
      </c>
      <c r="J511" s="183"/>
      <c r="L511" s="52"/>
    </row>
    <row r="512" spans="1:12" s="20" customFormat="1" ht="17.5">
      <c r="A512" s="3"/>
      <c r="B512" s="565"/>
      <c r="C512" s="556"/>
      <c r="D512" s="556"/>
      <c r="E512" s="557"/>
      <c r="F512" s="558"/>
      <c r="G512" s="556"/>
      <c r="H512" s="556"/>
      <c r="I512" s="555"/>
      <c r="J512" s="183"/>
      <c r="L512" s="52"/>
    </row>
    <row r="513" spans="1:12" s="20" customFormat="1" ht="17.5">
      <c r="A513" s="3"/>
      <c r="B513" s="547">
        <v>2</v>
      </c>
      <c r="C513" s="549"/>
      <c r="D513" s="549" t="str">
        <f>IF(C513,VLOOKUP(C513,男子登録情報!$A$2:$H$1688,2,0),"")</f>
        <v/>
      </c>
      <c r="E513" s="551" t="str">
        <f>IF(C513&gt;0,VLOOKUP(C513,男子登録情報!$A$2:$H$1688,3,0),"")</f>
        <v/>
      </c>
      <c r="F513" s="552"/>
      <c r="G513" s="549" t="str">
        <f>IF(C513&gt;0,VLOOKUP(C513,男子登録情報!$A$2:$H$1688,4,0),"")</f>
        <v/>
      </c>
      <c r="H513" s="549" t="str">
        <f>IF(C513&gt;0,VLOOKUP(C513,男子登録情報!$A$2:$H$1688,8,0),"")</f>
        <v/>
      </c>
      <c r="I513" s="515" t="str">
        <f>IF(C513&gt;0,VLOOKUP(C513,男子登録情報!$A$2:$H$1688,5,0),"")</f>
        <v/>
      </c>
      <c r="J513" s="183"/>
      <c r="L513" s="52"/>
    </row>
    <row r="514" spans="1:12" s="20" customFormat="1" ht="17.5">
      <c r="A514" s="3"/>
      <c r="B514" s="565"/>
      <c r="C514" s="556"/>
      <c r="D514" s="556"/>
      <c r="E514" s="557"/>
      <c r="F514" s="558"/>
      <c r="G514" s="556"/>
      <c r="H514" s="556"/>
      <c r="I514" s="555"/>
      <c r="J514" s="183"/>
      <c r="L514" s="52"/>
    </row>
    <row r="515" spans="1:12" s="20" customFormat="1" ht="17.5">
      <c r="A515" s="3"/>
      <c r="B515" s="547">
        <v>3</v>
      </c>
      <c r="C515" s="549"/>
      <c r="D515" s="549" t="str">
        <f>IF(C515,VLOOKUP(C515,男子登録情報!$A$2:$H$1688,2,0),"")</f>
        <v/>
      </c>
      <c r="E515" s="551" t="str">
        <f>IF(C515&gt;0,VLOOKUP(C515,男子登録情報!$A$2:$H$1688,3,0),"")</f>
        <v/>
      </c>
      <c r="F515" s="552"/>
      <c r="G515" s="549" t="str">
        <f>IF(C515&gt;0,VLOOKUP(C515,男子登録情報!$A$2:$H$1688,4,0),"")</f>
        <v/>
      </c>
      <c r="H515" s="549" t="str">
        <f>IF(C515&gt;0,VLOOKUP(C515,男子登録情報!$A$2:$H$1688,8,0),"")</f>
        <v/>
      </c>
      <c r="I515" s="515" t="str">
        <f>IF(C515&gt;0,VLOOKUP(C515,男子登録情報!$A$2:$H$1688,5,0),"")</f>
        <v/>
      </c>
      <c r="J515" s="183"/>
      <c r="L515" s="52"/>
    </row>
    <row r="516" spans="1:12" s="20" customFormat="1" ht="17.5">
      <c r="A516" s="3"/>
      <c r="B516" s="565"/>
      <c r="C516" s="556"/>
      <c r="D516" s="556"/>
      <c r="E516" s="557"/>
      <c r="F516" s="558"/>
      <c r="G516" s="556"/>
      <c r="H516" s="556"/>
      <c r="I516" s="555"/>
      <c r="J516" s="183"/>
      <c r="L516" s="52"/>
    </row>
    <row r="517" spans="1:12" s="20" customFormat="1" ht="17.5">
      <c r="A517" s="3"/>
      <c r="B517" s="547">
        <v>4</v>
      </c>
      <c r="C517" s="549"/>
      <c r="D517" s="549" t="str">
        <f>IF(C517,VLOOKUP(C517,男子登録情報!$A$2:$H$1688,2,0),"")</f>
        <v/>
      </c>
      <c r="E517" s="551" t="str">
        <f>IF(C517&gt;0,VLOOKUP(C517,男子登録情報!$A$2:$H$1688,3,0),"")</f>
        <v/>
      </c>
      <c r="F517" s="552"/>
      <c r="G517" s="549" t="str">
        <f>IF(C517&gt;0,VLOOKUP(C517,男子登録情報!$A$2:$H$1688,4,0),"")</f>
        <v/>
      </c>
      <c r="H517" s="549" t="str">
        <f>IF(C517&gt;0,VLOOKUP(C517,男子登録情報!$A$2:$H$1688,8,0),"")</f>
        <v/>
      </c>
      <c r="I517" s="515" t="str">
        <f>IF(C517&gt;0,VLOOKUP(C517,男子登録情報!$A$2:$H$1688,5,0),"")</f>
        <v/>
      </c>
      <c r="J517" s="183"/>
      <c r="L517" s="52"/>
    </row>
    <row r="518" spans="1:12" s="20" customFormat="1" ht="17.5">
      <c r="A518" s="3"/>
      <c r="B518" s="565"/>
      <c r="C518" s="556"/>
      <c r="D518" s="556"/>
      <c r="E518" s="557"/>
      <c r="F518" s="558"/>
      <c r="G518" s="556"/>
      <c r="H518" s="556"/>
      <c r="I518" s="555"/>
      <c r="J518" s="183"/>
      <c r="L518" s="52"/>
    </row>
    <row r="519" spans="1:12" s="20" customFormat="1" ht="17.5">
      <c r="A519" s="3"/>
      <c r="B519" s="547">
        <v>5</v>
      </c>
      <c r="C519" s="549"/>
      <c r="D519" s="549" t="str">
        <f>IF(C519,VLOOKUP(C519,男子登録情報!$A$2:$H$1688,2,0),"")</f>
        <v/>
      </c>
      <c r="E519" s="551" t="str">
        <f>IF(C519&gt;0,VLOOKUP(C519,男子登録情報!$A$2:$H$1688,3,0),"")</f>
        <v/>
      </c>
      <c r="F519" s="552"/>
      <c r="G519" s="549" t="str">
        <f>IF(C519&gt;0,VLOOKUP(C519,男子登録情報!$A$2:$H$1688,4,0),"")</f>
        <v/>
      </c>
      <c r="H519" s="549" t="str">
        <f>IF(C519&gt;0,VLOOKUP(C519,男子登録情報!$A$2:$H$1688,8,0),"")</f>
        <v/>
      </c>
      <c r="I519" s="515" t="str">
        <f>IF(C519&gt;0,VLOOKUP(C519,男子登録情報!$A$2:$H$1688,5,0),"")</f>
        <v/>
      </c>
      <c r="J519" s="183"/>
      <c r="L519" s="52"/>
    </row>
    <row r="520" spans="1:12" s="20" customFormat="1" ht="17.5">
      <c r="A520" s="3"/>
      <c r="B520" s="565"/>
      <c r="C520" s="556"/>
      <c r="D520" s="556"/>
      <c r="E520" s="557"/>
      <c r="F520" s="558"/>
      <c r="G520" s="556"/>
      <c r="H520" s="556"/>
      <c r="I520" s="555"/>
      <c r="J520" s="183"/>
      <c r="L520" s="52"/>
    </row>
    <row r="521" spans="1:12" s="20" customFormat="1" ht="17.5">
      <c r="A521" s="3"/>
      <c r="B521" s="547">
        <v>6</v>
      </c>
      <c r="C521" s="549"/>
      <c r="D521" s="549" t="str">
        <f>IF(C521,VLOOKUP(C521,男子登録情報!$A$2:$H$1688,2,0),"")</f>
        <v/>
      </c>
      <c r="E521" s="551" t="str">
        <f>IF(C521&gt;0,VLOOKUP(C521,男子登録情報!$A$2:$H$1688,3,0),"")</f>
        <v/>
      </c>
      <c r="F521" s="552"/>
      <c r="G521" s="549" t="str">
        <f>IF(C521&gt;0,VLOOKUP(C521,男子登録情報!$A$2:$H$1688,4,0),"")</f>
        <v/>
      </c>
      <c r="H521" s="549" t="str">
        <f>IF(C521&gt;0,VLOOKUP(C521,男子登録情報!$A$2:$H$1688,8,0),"")</f>
        <v/>
      </c>
      <c r="I521" s="515" t="str">
        <f>IF(C521&gt;0,VLOOKUP(C521,男子登録情報!$A$2:$H$1688,5,0),"")</f>
        <v/>
      </c>
      <c r="J521" s="183"/>
      <c r="L521" s="52"/>
    </row>
    <row r="522" spans="1:12" s="20" customFormat="1" ht="18" thickBot="1">
      <c r="A522" s="3"/>
      <c r="B522" s="548"/>
      <c r="C522" s="550"/>
      <c r="D522" s="550"/>
      <c r="E522" s="553"/>
      <c r="F522" s="554"/>
      <c r="G522" s="550"/>
      <c r="H522" s="550"/>
      <c r="I522" s="516"/>
      <c r="J522" s="183"/>
      <c r="L522" s="52"/>
    </row>
    <row r="523" spans="1:12" s="20" customFormat="1" ht="17.5">
      <c r="A523" s="3"/>
      <c r="B523" s="517" t="s">
        <v>63</v>
      </c>
      <c r="C523" s="518"/>
      <c r="D523" s="518"/>
      <c r="E523" s="518"/>
      <c r="F523" s="518"/>
      <c r="G523" s="518"/>
      <c r="H523" s="518"/>
      <c r="I523" s="519"/>
      <c r="J523" s="183"/>
      <c r="L523" s="52"/>
    </row>
    <row r="524" spans="1:12" s="20" customFormat="1" ht="17.5">
      <c r="A524" s="3"/>
      <c r="B524" s="520"/>
      <c r="C524" s="521"/>
      <c r="D524" s="521"/>
      <c r="E524" s="521"/>
      <c r="F524" s="521"/>
      <c r="G524" s="521"/>
      <c r="H524" s="521"/>
      <c r="I524" s="522"/>
      <c r="J524" s="183"/>
      <c r="L524" s="52"/>
    </row>
    <row r="525" spans="1:12" s="20" customFormat="1" ht="18" thickBot="1">
      <c r="A525" s="3"/>
      <c r="B525" s="523"/>
      <c r="C525" s="524"/>
      <c r="D525" s="524"/>
      <c r="E525" s="524"/>
      <c r="F525" s="524"/>
      <c r="G525" s="524"/>
      <c r="H525" s="524"/>
      <c r="I525" s="525"/>
      <c r="J525" s="183"/>
      <c r="L525" s="52"/>
    </row>
    <row r="526" spans="1:12" s="20" customFormat="1" ht="17.5">
      <c r="A526" s="51"/>
      <c r="B526" s="51"/>
      <c r="C526" s="51"/>
      <c r="D526" s="51"/>
      <c r="E526" s="51"/>
      <c r="F526" s="51"/>
      <c r="G526" s="51"/>
      <c r="H526" s="51"/>
      <c r="I526" s="51"/>
      <c r="J526" s="56"/>
      <c r="L526" s="52"/>
    </row>
    <row r="527" spans="1:12" s="20" customFormat="1" ht="18" thickBot="1">
      <c r="A527" s="3"/>
      <c r="B527" s="3"/>
      <c r="C527" s="3"/>
      <c r="D527" s="3"/>
      <c r="E527" s="3"/>
      <c r="F527" s="3"/>
      <c r="G527" s="3"/>
      <c r="H527" s="3"/>
      <c r="I527" s="3"/>
      <c r="J527" s="54" t="s">
        <v>81</v>
      </c>
      <c r="L527" s="52"/>
    </row>
    <row r="528" spans="1:12" s="20" customFormat="1" ht="17.5">
      <c r="A528" s="3"/>
      <c r="B528" s="526" t="str">
        <f>CONCATENATE('加盟校情報&amp;大会設定'!$G$5,'加盟校情報&amp;大会設定'!$H$5,'加盟校情報&amp;大会設定'!$I$5,'加盟校情報&amp;大会設定'!$J$5,)&amp;"　男子4×100mR"</f>
        <v>第83回東海学生駅伝 兼 第15回東海学生女子駅伝　男子4×100mR</v>
      </c>
      <c r="C528" s="527"/>
      <c r="D528" s="527"/>
      <c r="E528" s="527"/>
      <c r="F528" s="527"/>
      <c r="G528" s="527"/>
      <c r="H528" s="527"/>
      <c r="I528" s="528"/>
      <c r="J528" s="183"/>
      <c r="L528" s="52"/>
    </row>
    <row r="529" spans="1:12" s="20" customFormat="1" ht="18" thickBot="1">
      <c r="A529" s="3"/>
      <c r="B529" s="529"/>
      <c r="C529" s="530"/>
      <c r="D529" s="530"/>
      <c r="E529" s="530"/>
      <c r="F529" s="530"/>
      <c r="G529" s="530"/>
      <c r="H529" s="530"/>
      <c r="I529" s="531"/>
      <c r="J529" s="183"/>
      <c r="L529" s="52"/>
    </row>
    <row r="530" spans="1:12" s="20" customFormat="1" ht="17.5">
      <c r="A530" s="3"/>
      <c r="B530" s="532" t="s">
        <v>54</v>
      </c>
      <c r="C530" s="533"/>
      <c r="D530" s="538" t="str">
        <f>IF(基本情報登録!$D$6&gt;0,基本情報登録!$D$6,"")</f>
        <v/>
      </c>
      <c r="E530" s="539"/>
      <c r="F530" s="539"/>
      <c r="G530" s="539"/>
      <c r="H530" s="540"/>
      <c r="I530" s="55" t="s">
        <v>55</v>
      </c>
      <c r="J530" s="183"/>
      <c r="L530" s="52"/>
    </row>
    <row r="531" spans="1:12" s="20" customFormat="1" ht="17.5">
      <c r="A531" s="3"/>
      <c r="B531" s="534" t="s">
        <v>1</v>
      </c>
      <c r="C531" s="535"/>
      <c r="D531" s="541" t="str">
        <f>IF(基本情報登録!$D$8&gt;0,基本情報登録!$D$8,"")</f>
        <v/>
      </c>
      <c r="E531" s="542"/>
      <c r="F531" s="542"/>
      <c r="G531" s="542"/>
      <c r="H531" s="543"/>
      <c r="I531" s="515"/>
      <c r="J531" s="183"/>
      <c r="L531" s="52"/>
    </row>
    <row r="532" spans="1:12" s="20" customFormat="1" ht="18" thickBot="1">
      <c r="A532" s="3"/>
      <c r="B532" s="536"/>
      <c r="C532" s="537"/>
      <c r="D532" s="544"/>
      <c r="E532" s="545"/>
      <c r="F532" s="545"/>
      <c r="G532" s="545"/>
      <c r="H532" s="546"/>
      <c r="I532" s="516"/>
      <c r="J532" s="183"/>
      <c r="L532" s="52"/>
    </row>
    <row r="533" spans="1:12" s="20" customFormat="1" ht="17.5">
      <c r="A533" s="3"/>
      <c r="B533" s="532" t="s">
        <v>34</v>
      </c>
      <c r="C533" s="533"/>
      <c r="D533" s="570"/>
      <c r="E533" s="571"/>
      <c r="F533" s="571"/>
      <c r="G533" s="571"/>
      <c r="H533" s="571"/>
      <c r="I533" s="572"/>
      <c r="J533" s="183"/>
      <c r="L533" s="52"/>
    </row>
    <row r="534" spans="1:12" s="20" customFormat="1" ht="17.5" hidden="1">
      <c r="A534" s="3"/>
      <c r="B534" s="180"/>
      <c r="C534" s="181"/>
      <c r="D534" s="46"/>
      <c r="E534" s="573" t="str">
        <f>TEXT(D533,"00000")</f>
        <v>00000</v>
      </c>
      <c r="F534" s="573"/>
      <c r="G534" s="573"/>
      <c r="H534" s="573"/>
      <c r="I534" s="574"/>
      <c r="J534" s="183"/>
      <c r="L534" s="52"/>
    </row>
    <row r="535" spans="1:12" s="20" customFormat="1" ht="17.5">
      <c r="A535" s="3"/>
      <c r="B535" s="534" t="s">
        <v>37</v>
      </c>
      <c r="C535" s="535"/>
      <c r="D535" s="551"/>
      <c r="E535" s="577"/>
      <c r="F535" s="577"/>
      <c r="G535" s="577"/>
      <c r="H535" s="577"/>
      <c r="I535" s="578"/>
      <c r="J535" s="183"/>
      <c r="L535" s="52"/>
    </row>
    <row r="536" spans="1:12" s="20" customFormat="1" ht="17.5">
      <c r="A536" s="3"/>
      <c r="B536" s="575"/>
      <c r="C536" s="576"/>
      <c r="D536" s="557"/>
      <c r="E536" s="579"/>
      <c r="F536" s="579"/>
      <c r="G536" s="579"/>
      <c r="H536" s="579"/>
      <c r="I536" s="580"/>
      <c r="J536" s="183"/>
      <c r="L536" s="52"/>
    </row>
    <row r="537" spans="1:12" s="20" customFormat="1" ht="18" thickBot="1">
      <c r="A537" s="3"/>
      <c r="B537" s="581" t="s">
        <v>56</v>
      </c>
      <c r="C537" s="582"/>
      <c r="D537" s="583"/>
      <c r="E537" s="584"/>
      <c r="F537" s="584"/>
      <c r="G537" s="584"/>
      <c r="H537" s="584"/>
      <c r="I537" s="585"/>
      <c r="J537" s="183"/>
      <c r="L537" s="52"/>
    </row>
    <row r="538" spans="1:12" s="20" customFormat="1" ht="17.5">
      <c r="A538" s="3"/>
      <c r="B538" s="559" t="s">
        <v>57</v>
      </c>
      <c r="C538" s="560"/>
      <c r="D538" s="560"/>
      <c r="E538" s="560"/>
      <c r="F538" s="560"/>
      <c r="G538" s="560"/>
      <c r="H538" s="560"/>
      <c r="I538" s="561"/>
      <c r="J538" s="183"/>
      <c r="L538" s="52"/>
    </row>
    <row r="539" spans="1:12" s="20" customFormat="1" ht="18" thickBot="1">
      <c r="A539" s="3"/>
      <c r="B539" s="47" t="s">
        <v>58</v>
      </c>
      <c r="C539" s="182" t="s">
        <v>27</v>
      </c>
      <c r="D539" s="182" t="s">
        <v>59</v>
      </c>
      <c r="E539" s="562" t="s">
        <v>60</v>
      </c>
      <c r="F539" s="563"/>
      <c r="G539" s="182" t="s">
        <v>54</v>
      </c>
      <c r="H539" s="182" t="s">
        <v>61</v>
      </c>
      <c r="I539" s="48" t="s">
        <v>62</v>
      </c>
      <c r="J539" s="183"/>
      <c r="L539" s="52"/>
    </row>
    <row r="540" spans="1:12" s="20" customFormat="1" ht="18" thickTop="1">
      <c r="A540" s="3"/>
      <c r="B540" s="564">
        <v>1</v>
      </c>
      <c r="C540" s="566"/>
      <c r="D540" s="566" t="str">
        <f>IF(C540&gt;0,VLOOKUP(C540,男子登録情報!$A$2:$H$1688,2,0),"")</f>
        <v/>
      </c>
      <c r="E540" s="567" t="str">
        <f>IF(C540&gt;0,VLOOKUP(C540,男子登録情報!$A$2:$H$1688,3,0),"")</f>
        <v/>
      </c>
      <c r="F540" s="568"/>
      <c r="G540" s="566" t="str">
        <f>IF(C540&gt;0,VLOOKUP(C540,男子登録情報!$A$2:$H$1688,4,0),"")</f>
        <v/>
      </c>
      <c r="H540" s="566" t="str">
        <f>IF(C540&gt;0,VLOOKUP(C540,男子登録情報!$A$2:$H$1688,8,0),"")</f>
        <v/>
      </c>
      <c r="I540" s="569" t="str">
        <f>IF(C540&gt;0,VLOOKUP(C540,男子登録情報!$A$2:$H$1688,5,0),"")</f>
        <v/>
      </c>
      <c r="J540" s="183"/>
      <c r="L540" s="52"/>
    </row>
    <row r="541" spans="1:12" s="20" customFormat="1" ht="17.5">
      <c r="A541" s="3"/>
      <c r="B541" s="565"/>
      <c r="C541" s="556"/>
      <c r="D541" s="556"/>
      <c r="E541" s="557"/>
      <c r="F541" s="558"/>
      <c r="G541" s="556"/>
      <c r="H541" s="556"/>
      <c r="I541" s="555"/>
      <c r="J541" s="183"/>
      <c r="L541" s="52"/>
    </row>
    <row r="542" spans="1:12" s="20" customFormat="1" ht="17.5">
      <c r="A542" s="3"/>
      <c r="B542" s="547">
        <v>2</v>
      </c>
      <c r="C542" s="549"/>
      <c r="D542" s="549" t="str">
        <f>IF(C542,VLOOKUP(C542,男子登録情報!$A$2:$H$1688,2,0),"")</f>
        <v/>
      </c>
      <c r="E542" s="551" t="str">
        <f>IF(C542&gt;0,VLOOKUP(C542,男子登録情報!$A$2:$H$1688,3,0),"")</f>
        <v/>
      </c>
      <c r="F542" s="552"/>
      <c r="G542" s="549" t="str">
        <f>IF(C542&gt;0,VLOOKUP(C542,男子登録情報!$A$2:$H$1688,4,0),"")</f>
        <v/>
      </c>
      <c r="H542" s="549" t="str">
        <f>IF(C542&gt;0,VLOOKUP(C542,男子登録情報!$A$2:$H$1688,8,0),"")</f>
        <v/>
      </c>
      <c r="I542" s="515" t="str">
        <f>IF(C542&gt;0,VLOOKUP(C542,男子登録情報!$A$2:$H$1688,5,0),"")</f>
        <v/>
      </c>
      <c r="J542" s="183"/>
      <c r="L542" s="52"/>
    </row>
    <row r="543" spans="1:12" s="20" customFormat="1" ht="17.5">
      <c r="A543" s="3"/>
      <c r="B543" s="565"/>
      <c r="C543" s="556"/>
      <c r="D543" s="556"/>
      <c r="E543" s="557"/>
      <c r="F543" s="558"/>
      <c r="G543" s="556"/>
      <c r="H543" s="556"/>
      <c r="I543" s="555"/>
      <c r="J543" s="183"/>
      <c r="L543" s="52"/>
    </row>
    <row r="544" spans="1:12" s="20" customFormat="1" ht="17.5">
      <c r="A544" s="3"/>
      <c r="B544" s="547">
        <v>3</v>
      </c>
      <c r="C544" s="549"/>
      <c r="D544" s="549" t="str">
        <f>IF(C544,VLOOKUP(C544,男子登録情報!$A$2:$H$1688,2,0),"")</f>
        <v/>
      </c>
      <c r="E544" s="551" t="str">
        <f>IF(C544&gt;0,VLOOKUP(C544,男子登録情報!$A$2:$H$1688,3,0),"")</f>
        <v/>
      </c>
      <c r="F544" s="552"/>
      <c r="G544" s="549" t="str">
        <f>IF(C544&gt;0,VLOOKUP(C544,男子登録情報!$A$2:$H$1688,4,0),"")</f>
        <v/>
      </c>
      <c r="H544" s="549" t="str">
        <f>IF(C544&gt;0,VLOOKUP(C544,男子登録情報!$A$2:$H$1688,8,0),"")</f>
        <v/>
      </c>
      <c r="I544" s="515" t="str">
        <f>IF(C544&gt;0,VLOOKUP(C544,男子登録情報!$A$2:$H$1688,5,0),"")</f>
        <v/>
      </c>
      <c r="J544" s="183"/>
      <c r="L544" s="52"/>
    </row>
    <row r="545" spans="1:12" s="20" customFormat="1" ht="17.5">
      <c r="A545" s="3"/>
      <c r="B545" s="565"/>
      <c r="C545" s="556"/>
      <c r="D545" s="556"/>
      <c r="E545" s="557"/>
      <c r="F545" s="558"/>
      <c r="G545" s="556"/>
      <c r="H545" s="556"/>
      <c r="I545" s="555"/>
      <c r="J545" s="183"/>
      <c r="L545" s="52"/>
    </row>
    <row r="546" spans="1:12" s="20" customFormat="1" ht="17.5">
      <c r="A546" s="3"/>
      <c r="B546" s="547">
        <v>4</v>
      </c>
      <c r="C546" s="549"/>
      <c r="D546" s="549" t="str">
        <f>IF(C546,VLOOKUP(C546,男子登録情報!$A$2:$H$1688,2,0),"")</f>
        <v/>
      </c>
      <c r="E546" s="551" t="str">
        <f>IF(C546&gt;0,VLOOKUP(C546,男子登録情報!$A$2:$H$1688,3,0),"")</f>
        <v/>
      </c>
      <c r="F546" s="552"/>
      <c r="G546" s="549" t="str">
        <f>IF(C546&gt;0,VLOOKUP(C546,男子登録情報!$A$2:$H$1688,4,0),"")</f>
        <v/>
      </c>
      <c r="H546" s="549" t="str">
        <f>IF(C546&gt;0,VLOOKUP(C546,男子登録情報!$A$2:$H$1688,8,0),"")</f>
        <v/>
      </c>
      <c r="I546" s="515" t="str">
        <f>IF(C546&gt;0,VLOOKUP(C546,男子登録情報!$A$2:$H$1688,5,0),"")</f>
        <v/>
      </c>
      <c r="J546" s="183"/>
      <c r="L546" s="52"/>
    </row>
    <row r="547" spans="1:12" s="20" customFormat="1" ht="17.5">
      <c r="A547" s="3"/>
      <c r="B547" s="565"/>
      <c r="C547" s="556"/>
      <c r="D547" s="556"/>
      <c r="E547" s="557"/>
      <c r="F547" s="558"/>
      <c r="G547" s="556"/>
      <c r="H547" s="556"/>
      <c r="I547" s="555"/>
      <c r="J547" s="183"/>
      <c r="L547" s="52"/>
    </row>
    <row r="548" spans="1:12" s="20" customFormat="1" ht="17.5">
      <c r="A548" s="3"/>
      <c r="B548" s="547">
        <v>5</v>
      </c>
      <c r="C548" s="549"/>
      <c r="D548" s="549" t="str">
        <f>IF(C548,VLOOKUP(C548,男子登録情報!$A$2:$H$1688,2,0),"")</f>
        <v/>
      </c>
      <c r="E548" s="551" t="str">
        <f>IF(C548&gt;0,VLOOKUP(C548,男子登録情報!$A$2:$H$1688,3,0),"")</f>
        <v/>
      </c>
      <c r="F548" s="552"/>
      <c r="G548" s="549" t="str">
        <f>IF(C548&gt;0,VLOOKUP(C548,男子登録情報!$A$2:$H$1688,4,0),"")</f>
        <v/>
      </c>
      <c r="H548" s="549" t="str">
        <f>IF(C548&gt;0,VLOOKUP(C548,男子登録情報!$A$2:$H$1688,8,0),"")</f>
        <v/>
      </c>
      <c r="I548" s="515" t="str">
        <f>IF(C548&gt;0,VLOOKUP(C548,男子登録情報!$A$2:$H$1688,5,0),"")</f>
        <v/>
      </c>
      <c r="J548" s="183"/>
      <c r="L548" s="52"/>
    </row>
    <row r="549" spans="1:12" s="20" customFormat="1" ht="17.5">
      <c r="A549" s="3"/>
      <c r="B549" s="565"/>
      <c r="C549" s="556"/>
      <c r="D549" s="556"/>
      <c r="E549" s="557"/>
      <c r="F549" s="558"/>
      <c r="G549" s="556"/>
      <c r="H549" s="556"/>
      <c r="I549" s="555"/>
      <c r="J549" s="183"/>
      <c r="L549" s="52"/>
    </row>
    <row r="550" spans="1:12" s="20" customFormat="1" ht="17.5">
      <c r="A550" s="3"/>
      <c r="B550" s="547">
        <v>6</v>
      </c>
      <c r="C550" s="549"/>
      <c r="D550" s="549" t="str">
        <f>IF(C550,VLOOKUP(C550,男子登録情報!$A$2:$H$1688,2,0),"")</f>
        <v/>
      </c>
      <c r="E550" s="551" t="str">
        <f>IF(C550&gt;0,VLOOKUP(C550,男子登録情報!$A$2:$H$1688,3,0),"")</f>
        <v/>
      </c>
      <c r="F550" s="552"/>
      <c r="G550" s="549" t="str">
        <f>IF(C550&gt;0,VLOOKUP(C550,男子登録情報!$A$2:$H$1688,4,0),"")</f>
        <v/>
      </c>
      <c r="H550" s="549" t="str">
        <f>IF(C550&gt;0,VLOOKUP(C550,男子登録情報!$A$2:$H$1688,8,0),"")</f>
        <v/>
      </c>
      <c r="I550" s="515" t="str">
        <f>IF(C550&gt;0,VLOOKUP(C550,男子登録情報!$A$2:$H$1688,5,0),"")</f>
        <v/>
      </c>
      <c r="J550" s="183"/>
      <c r="L550" s="52"/>
    </row>
    <row r="551" spans="1:12" s="20" customFormat="1" ht="18" thickBot="1">
      <c r="A551" s="3"/>
      <c r="B551" s="548"/>
      <c r="C551" s="550"/>
      <c r="D551" s="550"/>
      <c r="E551" s="553"/>
      <c r="F551" s="554"/>
      <c r="G551" s="550"/>
      <c r="H551" s="550"/>
      <c r="I551" s="516"/>
      <c r="J551" s="183"/>
      <c r="L551" s="52"/>
    </row>
    <row r="552" spans="1:12" s="20" customFormat="1" ht="17.5">
      <c r="A552" s="3"/>
      <c r="B552" s="517" t="s">
        <v>63</v>
      </c>
      <c r="C552" s="518"/>
      <c r="D552" s="518"/>
      <c r="E552" s="518"/>
      <c r="F552" s="518"/>
      <c r="G552" s="518"/>
      <c r="H552" s="518"/>
      <c r="I552" s="519"/>
      <c r="J552" s="183"/>
      <c r="L552" s="52"/>
    </row>
    <row r="553" spans="1:12" s="20" customFormat="1" ht="17.5">
      <c r="A553" s="3"/>
      <c r="B553" s="520"/>
      <c r="C553" s="521"/>
      <c r="D553" s="521"/>
      <c r="E553" s="521"/>
      <c r="F553" s="521"/>
      <c r="G553" s="521"/>
      <c r="H553" s="521"/>
      <c r="I553" s="522"/>
      <c r="J553" s="183"/>
      <c r="L553" s="52"/>
    </row>
    <row r="554" spans="1:12" s="20" customFormat="1" ht="18" thickBot="1">
      <c r="A554" s="3"/>
      <c r="B554" s="523"/>
      <c r="C554" s="524"/>
      <c r="D554" s="524"/>
      <c r="E554" s="524"/>
      <c r="F554" s="524"/>
      <c r="G554" s="524"/>
      <c r="H554" s="524"/>
      <c r="I554" s="525"/>
      <c r="J554" s="183"/>
      <c r="L554" s="52"/>
    </row>
    <row r="555" spans="1:12" s="20" customFormat="1" ht="17.5">
      <c r="A555" s="51"/>
      <c r="B555" s="51"/>
      <c r="C555" s="51"/>
      <c r="D555" s="51"/>
      <c r="E555" s="51"/>
      <c r="F555" s="51"/>
      <c r="G555" s="51"/>
      <c r="H555" s="51"/>
      <c r="I555" s="51"/>
      <c r="J555" s="56"/>
      <c r="L555" s="52"/>
    </row>
    <row r="556" spans="1:12" s="20" customFormat="1" ht="18" thickBot="1">
      <c r="A556" s="3"/>
      <c r="B556" s="3"/>
      <c r="C556" s="3"/>
      <c r="D556" s="3"/>
      <c r="E556" s="3"/>
      <c r="F556" s="3"/>
      <c r="G556" s="3"/>
      <c r="H556" s="3"/>
      <c r="I556" s="3"/>
      <c r="J556" s="54" t="s">
        <v>82</v>
      </c>
      <c r="L556" s="52"/>
    </row>
    <row r="557" spans="1:12" s="20" customFormat="1" ht="17.5">
      <c r="A557" s="3"/>
      <c r="B557" s="526" t="str">
        <f>CONCATENATE('加盟校情報&amp;大会設定'!$G$5,'加盟校情報&amp;大会設定'!$H$5,'加盟校情報&amp;大会設定'!$I$5,'加盟校情報&amp;大会設定'!$J$5,)&amp;"　男子4×100mR"</f>
        <v>第83回東海学生駅伝 兼 第15回東海学生女子駅伝　男子4×100mR</v>
      </c>
      <c r="C557" s="527"/>
      <c r="D557" s="527"/>
      <c r="E557" s="527"/>
      <c r="F557" s="527"/>
      <c r="G557" s="527"/>
      <c r="H557" s="527"/>
      <c r="I557" s="528"/>
      <c r="J557" s="183"/>
      <c r="L557" s="52"/>
    </row>
    <row r="558" spans="1:12" s="20" customFormat="1" ht="18" thickBot="1">
      <c r="A558" s="3"/>
      <c r="B558" s="529"/>
      <c r="C558" s="530"/>
      <c r="D558" s="530"/>
      <c r="E558" s="530"/>
      <c r="F558" s="530"/>
      <c r="G558" s="530"/>
      <c r="H558" s="530"/>
      <c r="I558" s="531"/>
      <c r="J558" s="183"/>
      <c r="L558" s="52"/>
    </row>
    <row r="559" spans="1:12" s="20" customFormat="1" ht="17.5">
      <c r="A559" s="3"/>
      <c r="B559" s="532" t="s">
        <v>54</v>
      </c>
      <c r="C559" s="533"/>
      <c r="D559" s="538" t="str">
        <f>IF(基本情報登録!$D$6&gt;0,基本情報登録!$D$6,"")</f>
        <v/>
      </c>
      <c r="E559" s="539"/>
      <c r="F559" s="539"/>
      <c r="G559" s="539"/>
      <c r="H559" s="540"/>
      <c r="I559" s="55" t="s">
        <v>55</v>
      </c>
      <c r="J559" s="183"/>
      <c r="L559" s="52"/>
    </row>
    <row r="560" spans="1:12" s="20" customFormat="1" ht="17.5">
      <c r="A560" s="3"/>
      <c r="B560" s="534" t="s">
        <v>1</v>
      </c>
      <c r="C560" s="535"/>
      <c r="D560" s="541" t="str">
        <f>IF(基本情報登録!$D$8&gt;0,基本情報登録!$D$8,"")</f>
        <v/>
      </c>
      <c r="E560" s="542"/>
      <c r="F560" s="542"/>
      <c r="G560" s="542"/>
      <c r="H560" s="543"/>
      <c r="I560" s="515"/>
      <c r="J560" s="183"/>
      <c r="L560" s="52"/>
    </row>
    <row r="561" spans="1:12" s="20" customFormat="1" ht="18" thickBot="1">
      <c r="A561" s="3"/>
      <c r="B561" s="536"/>
      <c r="C561" s="537"/>
      <c r="D561" s="544"/>
      <c r="E561" s="545"/>
      <c r="F561" s="545"/>
      <c r="G561" s="545"/>
      <c r="H561" s="546"/>
      <c r="I561" s="516"/>
      <c r="J561" s="183"/>
      <c r="L561" s="52"/>
    </row>
    <row r="562" spans="1:12" s="20" customFormat="1" ht="17.5">
      <c r="A562" s="3"/>
      <c r="B562" s="532" t="s">
        <v>34</v>
      </c>
      <c r="C562" s="533"/>
      <c r="D562" s="570"/>
      <c r="E562" s="571"/>
      <c r="F562" s="571"/>
      <c r="G562" s="571"/>
      <c r="H562" s="571"/>
      <c r="I562" s="572"/>
      <c r="J562" s="183"/>
      <c r="L562" s="52"/>
    </row>
    <row r="563" spans="1:12" s="20" customFormat="1" ht="17.5" hidden="1">
      <c r="A563" s="3"/>
      <c r="B563" s="180"/>
      <c r="C563" s="181"/>
      <c r="D563" s="46"/>
      <c r="E563" s="573" t="str">
        <f>TEXT(D562,"00000")</f>
        <v>00000</v>
      </c>
      <c r="F563" s="573"/>
      <c r="G563" s="573"/>
      <c r="H563" s="573"/>
      <c r="I563" s="574"/>
      <c r="J563" s="183"/>
      <c r="L563" s="52"/>
    </row>
    <row r="564" spans="1:12" s="20" customFormat="1" ht="17.5">
      <c r="A564" s="3"/>
      <c r="B564" s="534" t="s">
        <v>37</v>
      </c>
      <c r="C564" s="535"/>
      <c r="D564" s="551"/>
      <c r="E564" s="577"/>
      <c r="F564" s="577"/>
      <c r="G564" s="577"/>
      <c r="H564" s="577"/>
      <c r="I564" s="578"/>
      <c r="J564" s="183"/>
      <c r="L564" s="52"/>
    </row>
    <row r="565" spans="1:12" s="20" customFormat="1" ht="17.5">
      <c r="A565" s="3"/>
      <c r="B565" s="575"/>
      <c r="C565" s="576"/>
      <c r="D565" s="557"/>
      <c r="E565" s="579"/>
      <c r="F565" s="579"/>
      <c r="G565" s="579"/>
      <c r="H565" s="579"/>
      <c r="I565" s="580"/>
      <c r="J565" s="183"/>
      <c r="L565" s="52"/>
    </row>
    <row r="566" spans="1:12" s="20" customFormat="1" ht="18" thickBot="1">
      <c r="A566" s="3"/>
      <c r="B566" s="581" t="s">
        <v>56</v>
      </c>
      <c r="C566" s="582"/>
      <c r="D566" s="583"/>
      <c r="E566" s="584"/>
      <c r="F566" s="584"/>
      <c r="G566" s="584"/>
      <c r="H566" s="584"/>
      <c r="I566" s="585"/>
      <c r="J566" s="183"/>
      <c r="L566" s="52"/>
    </row>
    <row r="567" spans="1:12" s="20" customFormat="1" ht="17.5">
      <c r="A567" s="3"/>
      <c r="B567" s="559" t="s">
        <v>57</v>
      </c>
      <c r="C567" s="560"/>
      <c r="D567" s="560"/>
      <c r="E567" s="560"/>
      <c r="F567" s="560"/>
      <c r="G567" s="560"/>
      <c r="H567" s="560"/>
      <c r="I567" s="561"/>
      <c r="J567" s="183"/>
      <c r="L567" s="52"/>
    </row>
    <row r="568" spans="1:12" s="20" customFormat="1" ht="18" thickBot="1">
      <c r="A568" s="3"/>
      <c r="B568" s="47" t="s">
        <v>58</v>
      </c>
      <c r="C568" s="182" t="s">
        <v>27</v>
      </c>
      <c r="D568" s="182" t="s">
        <v>59</v>
      </c>
      <c r="E568" s="562" t="s">
        <v>60</v>
      </c>
      <c r="F568" s="563"/>
      <c r="G568" s="182" t="s">
        <v>54</v>
      </c>
      <c r="H568" s="182" t="s">
        <v>61</v>
      </c>
      <c r="I568" s="48" t="s">
        <v>62</v>
      </c>
      <c r="J568" s="183"/>
      <c r="L568" s="52"/>
    </row>
    <row r="569" spans="1:12" s="20" customFormat="1" ht="18" thickTop="1">
      <c r="A569" s="3"/>
      <c r="B569" s="564">
        <v>1</v>
      </c>
      <c r="C569" s="566"/>
      <c r="D569" s="566" t="str">
        <f>IF(C569&gt;0,VLOOKUP(C569,男子登録情報!$A$2:$H$1688,2,0),"")</f>
        <v/>
      </c>
      <c r="E569" s="567" t="str">
        <f>IF(C569&gt;0,VLOOKUP(C569,男子登録情報!$A$2:$H$1688,3,0),"")</f>
        <v/>
      </c>
      <c r="F569" s="568"/>
      <c r="G569" s="566" t="str">
        <f>IF(C569&gt;0,VLOOKUP(C569,男子登録情報!$A$2:$H$1688,4,0),"")</f>
        <v/>
      </c>
      <c r="H569" s="566" t="str">
        <f>IF(C569&gt;0,VLOOKUP(C569,男子登録情報!$A$2:$H$1688,8,0),"")</f>
        <v/>
      </c>
      <c r="I569" s="569" t="str">
        <f>IF(C569&gt;0,VLOOKUP(C569,男子登録情報!$A$2:$H$1688,5,0),"")</f>
        <v/>
      </c>
      <c r="J569" s="183"/>
      <c r="L569" s="52"/>
    </row>
    <row r="570" spans="1:12" s="20" customFormat="1" ht="17.5">
      <c r="A570" s="3"/>
      <c r="B570" s="565"/>
      <c r="C570" s="556"/>
      <c r="D570" s="556"/>
      <c r="E570" s="557"/>
      <c r="F570" s="558"/>
      <c r="G570" s="556"/>
      <c r="H570" s="556"/>
      <c r="I570" s="555"/>
      <c r="J570" s="183"/>
      <c r="L570" s="52"/>
    </row>
    <row r="571" spans="1:12" s="20" customFormat="1" ht="17.5">
      <c r="A571" s="3"/>
      <c r="B571" s="547">
        <v>2</v>
      </c>
      <c r="C571" s="549"/>
      <c r="D571" s="549" t="str">
        <f>IF(C571,VLOOKUP(C571,男子登録情報!$A$2:$H$1688,2,0),"")</f>
        <v/>
      </c>
      <c r="E571" s="551" t="str">
        <f>IF(C571&gt;0,VLOOKUP(C571,男子登録情報!$A$2:$H$1688,3,0),"")</f>
        <v/>
      </c>
      <c r="F571" s="552"/>
      <c r="G571" s="549" t="str">
        <f>IF(C571&gt;0,VLOOKUP(C571,男子登録情報!$A$2:$H$1688,4,0),"")</f>
        <v/>
      </c>
      <c r="H571" s="549" t="str">
        <f>IF(C571&gt;0,VLOOKUP(C571,男子登録情報!$A$2:$H$1688,8,0),"")</f>
        <v/>
      </c>
      <c r="I571" s="515" t="str">
        <f>IF(C571&gt;0,VLOOKUP(C571,男子登録情報!$A$2:$H$1688,5,0),"")</f>
        <v/>
      </c>
      <c r="J571" s="183"/>
      <c r="L571" s="52"/>
    </row>
    <row r="572" spans="1:12" s="20" customFormat="1" ht="17.5">
      <c r="A572" s="3"/>
      <c r="B572" s="565"/>
      <c r="C572" s="556"/>
      <c r="D572" s="556"/>
      <c r="E572" s="557"/>
      <c r="F572" s="558"/>
      <c r="G572" s="556"/>
      <c r="H572" s="556"/>
      <c r="I572" s="555"/>
      <c r="J572" s="183"/>
      <c r="L572" s="52"/>
    </row>
    <row r="573" spans="1:12" s="20" customFormat="1" ht="17.5">
      <c r="A573" s="3"/>
      <c r="B573" s="547">
        <v>3</v>
      </c>
      <c r="C573" s="549"/>
      <c r="D573" s="549" t="str">
        <f>IF(C573,VLOOKUP(C573,男子登録情報!$A$2:$H$1688,2,0),"")</f>
        <v/>
      </c>
      <c r="E573" s="551" t="str">
        <f>IF(C573&gt;0,VLOOKUP(C573,男子登録情報!$A$2:$H$1688,3,0),"")</f>
        <v/>
      </c>
      <c r="F573" s="552"/>
      <c r="G573" s="549" t="str">
        <f>IF(C573&gt;0,VLOOKUP(C573,男子登録情報!$A$2:$H$1688,4,0),"")</f>
        <v/>
      </c>
      <c r="H573" s="549" t="str">
        <f>IF(C573&gt;0,VLOOKUP(C573,男子登録情報!$A$2:$H$1688,8,0),"")</f>
        <v/>
      </c>
      <c r="I573" s="515" t="str">
        <f>IF(C573&gt;0,VLOOKUP(C573,男子登録情報!$A$2:$H$1688,5,0),"")</f>
        <v/>
      </c>
      <c r="J573" s="183"/>
      <c r="L573" s="52"/>
    </row>
    <row r="574" spans="1:12" s="20" customFormat="1" ht="17.5">
      <c r="A574" s="3"/>
      <c r="B574" s="565"/>
      <c r="C574" s="556"/>
      <c r="D574" s="556"/>
      <c r="E574" s="557"/>
      <c r="F574" s="558"/>
      <c r="G574" s="556"/>
      <c r="H574" s="556"/>
      <c r="I574" s="555"/>
      <c r="J574" s="183"/>
      <c r="L574" s="52"/>
    </row>
    <row r="575" spans="1:12" s="20" customFormat="1" ht="17.5">
      <c r="A575" s="3"/>
      <c r="B575" s="547">
        <v>4</v>
      </c>
      <c r="C575" s="549"/>
      <c r="D575" s="549" t="str">
        <f>IF(C575,VLOOKUP(C575,男子登録情報!$A$2:$H$1688,2,0),"")</f>
        <v/>
      </c>
      <c r="E575" s="551" t="str">
        <f>IF(C575&gt;0,VLOOKUP(C575,男子登録情報!$A$2:$H$1688,3,0),"")</f>
        <v/>
      </c>
      <c r="F575" s="552"/>
      <c r="G575" s="549" t="str">
        <f>IF(C575&gt;0,VLOOKUP(C575,男子登録情報!$A$2:$H$1688,4,0),"")</f>
        <v/>
      </c>
      <c r="H575" s="549" t="str">
        <f>IF(C575&gt;0,VLOOKUP(C575,男子登録情報!$A$2:$H$1688,8,0),"")</f>
        <v/>
      </c>
      <c r="I575" s="515" t="str">
        <f>IF(C575&gt;0,VLOOKUP(C575,男子登録情報!$A$2:$H$1688,5,0),"")</f>
        <v/>
      </c>
      <c r="J575" s="183"/>
      <c r="L575" s="52"/>
    </row>
    <row r="576" spans="1:12" s="20" customFormat="1" ht="17.5">
      <c r="A576" s="3"/>
      <c r="B576" s="565"/>
      <c r="C576" s="556"/>
      <c r="D576" s="556"/>
      <c r="E576" s="557"/>
      <c r="F576" s="558"/>
      <c r="G576" s="556"/>
      <c r="H576" s="556"/>
      <c r="I576" s="555"/>
      <c r="J576" s="183"/>
      <c r="L576" s="52"/>
    </row>
    <row r="577" spans="1:12" s="20" customFormat="1" ht="17.5">
      <c r="A577" s="3"/>
      <c r="B577" s="547">
        <v>5</v>
      </c>
      <c r="C577" s="549"/>
      <c r="D577" s="549" t="str">
        <f>IF(C577,VLOOKUP(C577,男子登録情報!$A$2:$H$1688,2,0),"")</f>
        <v/>
      </c>
      <c r="E577" s="551" t="str">
        <f>IF(C577&gt;0,VLOOKUP(C577,男子登録情報!$A$2:$H$1688,3,0),"")</f>
        <v/>
      </c>
      <c r="F577" s="552"/>
      <c r="G577" s="549" t="str">
        <f>IF(C577&gt;0,VLOOKUP(C577,男子登録情報!$A$2:$H$1688,4,0),"")</f>
        <v/>
      </c>
      <c r="H577" s="549" t="str">
        <f>IF(C577&gt;0,VLOOKUP(C577,男子登録情報!$A$2:$H$1688,8,0),"")</f>
        <v/>
      </c>
      <c r="I577" s="515" t="str">
        <f>IF(C577&gt;0,VLOOKUP(C577,男子登録情報!$A$2:$H$1688,5,0),"")</f>
        <v/>
      </c>
      <c r="J577" s="183"/>
      <c r="L577" s="52"/>
    </row>
    <row r="578" spans="1:12" s="20" customFormat="1" ht="17.5">
      <c r="A578" s="3"/>
      <c r="B578" s="565"/>
      <c r="C578" s="556"/>
      <c r="D578" s="556"/>
      <c r="E578" s="557"/>
      <c r="F578" s="558"/>
      <c r="G578" s="556"/>
      <c r="H578" s="556"/>
      <c r="I578" s="555"/>
      <c r="J578" s="183"/>
      <c r="L578" s="52"/>
    </row>
    <row r="579" spans="1:12" s="20" customFormat="1" ht="17.5">
      <c r="A579" s="3"/>
      <c r="B579" s="547">
        <v>6</v>
      </c>
      <c r="C579" s="549"/>
      <c r="D579" s="549" t="str">
        <f>IF(C579,VLOOKUP(C579,男子登録情報!$A$2:$H$1688,2,0),"")</f>
        <v/>
      </c>
      <c r="E579" s="551" t="str">
        <f>IF(C579&gt;0,VLOOKUP(C579,男子登録情報!$A$2:$H$1688,3,0),"")</f>
        <v/>
      </c>
      <c r="F579" s="552"/>
      <c r="G579" s="549" t="str">
        <f>IF(C579&gt;0,VLOOKUP(C579,男子登録情報!$A$2:$H$1688,4,0),"")</f>
        <v/>
      </c>
      <c r="H579" s="549" t="str">
        <f>IF(C579&gt;0,VLOOKUP(C579,男子登録情報!$A$2:$H$1688,8,0),"")</f>
        <v/>
      </c>
      <c r="I579" s="515" t="str">
        <f>IF(C579&gt;0,VLOOKUP(C579,男子登録情報!$A$2:$H$1688,5,0),"")</f>
        <v/>
      </c>
      <c r="J579" s="183"/>
      <c r="L579" s="52"/>
    </row>
    <row r="580" spans="1:12" s="20" customFormat="1" ht="18" thickBot="1">
      <c r="A580" s="3"/>
      <c r="B580" s="548"/>
      <c r="C580" s="550"/>
      <c r="D580" s="550"/>
      <c r="E580" s="553"/>
      <c r="F580" s="554"/>
      <c r="G580" s="550"/>
      <c r="H580" s="550"/>
      <c r="I580" s="516"/>
      <c r="J580" s="183"/>
      <c r="L580" s="52"/>
    </row>
    <row r="581" spans="1:12" s="20" customFormat="1" ht="17.5">
      <c r="A581" s="3"/>
      <c r="B581" s="517" t="s">
        <v>63</v>
      </c>
      <c r="C581" s="518"/>
      <c r="D581" s="518"/>
      <c r="E581" s="518"/>
      <c r="F581" s="518"/>
      <c r="G581" s="518"/>
      <c r="H581" s="518"/>
      <c r="I581" s="519"/>
      <c r="J581" s="183"/>
      <c r="L581" s="52"/>
    </row>
    <row r="582" spans="1:12" s="20" customFormat="1" ht="17.5">
      <c r="A582" s="3"/>
      <c r="B582" s="520"/>
      <c r="C582" s="521"/>
      <c r="D582" s="521"/>
      <c r="E582" s="521"/>
      <c r="F582" s="521"/>
      <c r="G582" s="521"/>
      <c r="H582" s="521"/>
      <c r="I582" s="522"/>
      <c r="J582" s="183"/>
      <c r="L582" s="52"/>
    </row>
    <row r="583" spans="1:12" s="20" customFormat="1" ht="18" thickBot="1">
      <c r="A583" s="3"/>
      <c r="B583" s="523"/>
      <c r="C583" s="524"/>
      <c r="D583" s="524"/>
      <c r="E583" s="524"/>
      <c r="F583" s="524"/>
      <c r="G583" s="524"/>
      <c r="H583" s="524"/>
      <c r="I583" s="525"/>
      <c r="J583" s="183"/>
      <c r="L583" s="52"/>
    </row>
    <row r="584" spans="1:12" s="20" customFormat="1" ht="17.5">
      <c r="A584" s="51"/>
      <c r="B584" s="51"/>
      <c r="C584" s="51"/>
      <c r="D584" s="51"/>
      <c r="E584" s="51"/>
      <c r="F584" s="51"/>
      <c r="G584" s="51"/>
      <c r="H584" s="51"/>
      <c r="I584" s="51"/>
      <c r="J584" s="56"/>
      <c r="L584" s="52"/>
    </row>
    <row r="585" spans="1:12" s="20" customFormat="1">
      <c r="A585" s="52"/>
      <c r="B585" s="52"/>
      <c r="C585" s="52"/>
      <c r="D585" s="52"/>
      <c r="E585" s="52"/>
      <c r="F585" s="52"/>
      <c r="G585" s="52"/>
      <c r="H585" s="52"/>
      <c r="I585" s="52"/>
      <c r="J585" s="57"/>
      <c r="L585" s="52"/>
    </row>
  </sheetData>
  <mergeCells count="1161">
    <mergeCell ref="B11:C11"/>
    <mergeCell ref="D11:I11"/>
    <mergeCell ref="E12:I12"/>
    <mergeCell ref="B13:C14"/>
    <mergeCell ref="D13:I14"/>
    <mergeCell ref="B15:C15"/>
    <mergeCell ref="D15:I15"/>
    <mergeCell ref="A1:J3"/>
    <mergeCell ref="B6:I7"/>
    <mergeCell ref="B8:C8"/>
    <mergeCell ref="B9:C10"/>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16:I16"/>
    <mergeCell ref="E17:F17"/>
    <mergeCell ref="B18:B19"/>
    <mergeCell ref="C18:C19"/>
    <mergeCell ref="D18:D19"/>
    <mergeCell ref="E18:F19"/>
    <mergeCell ref="G18:G19"/>
    <mergeCell ref="H18:H19"/>
    <mergeCell ref="I18:I19"/>
    <mergeCell ref="I28:I29"/>
    <mergeCell ref="B30:I32"/>
    <mergeCell ref="B28:B29"/>
    <mergeCell ref="C28:C29"/>
    <mergeCell ref="D28:D29"/>
    <mergeCell ref="E28:F29"/>
    <mergeCell ref="G28:G29"/>
    <mergeCell ref="H28:H29"/>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B35:I36"/>
    <mergeCell ref="B37:C37"/>
    <mergeCell ref="B38:C39"/>
    <mergeCell ref="D37:H37"/>
    <mergeCell ref="D38:H39"/>
    <mergeCell ref="I38:I3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B67:C68"/>
    <mergeCell ref="B57:B58"/>
    <mergeCell ref="C57:C58"/>
    <mergeCell ref="D57:D58"/>
    <mergeCell ref="E57:F58"/>
    <mergeCell ref="G57:G58"/>
    <mergeCell ref="H57:H58"/>
    <mergeCell ref="D67:H68"/>
    <mergeCell ref="I67:I68"/>
    <mergeCell ref="D66:H66"/>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B96:C97"/>
    <mergeCell ref="B86:B87"/>
    <mergeCell ref="C86:C87"/>
    <mergeCell ref="D86:D87"/>
    <mergeCell ref="E86:F87"/>
    <mergeCell ref="G86:G87"/>
    <mergeCell ref="H86:H87"/>
    <mergeCell ref="D95:H95"/>
    <mergeCell ref="D96:H97"/>
    <mergeCell ref="I96:I9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B125:C126"/>
    <mergeCell ref="D125:H126"/>
    <mergeCell ref="I125:I126"/>
    <mergeCell ref="B115:B116"/>
    <mergeCell ref="C115:C116"/>
    <mergeCell ref="D115:D116"/>
    <mergeCell ref="E115:F116"/>
    <mergeCell ref="G115:G116"/>
    <mergeCell ref="H115:H116"/>
    <mergeCell ref="D124:H124"/>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B154:C155"/>
    <mergeCell ref="D153:H153"/>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B183:C184"/>
    <mergeCell ref="D182:H182"/>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B212:C213"/>
    <mergeCell ref="D211:H211"/>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B241:C242"/>
    <mergeCell ref="B231:B232"/>
    <mergeCell ref="C231:C232"/>
    <mergeCell ref="D231:D232"/>
    <mergeCell ref="E231:F232"/>
    <mergeCell ref="G231:G232"/>
    <mergeCell ref="H231:H232"/>
    <mergeCell ref="D240:H240"/>
    <mergeCell ref="D241:H242"/>
    <mergeCell ref="I241:I24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2:C272"/>
    <mergeCell ref="D272:I272"/>
    <mergeCell ref="E273:I273"/>
    <mergeCell ref="B274:C275"/>
    <mergeCell ref="D274:I275"/>
    <mergeCell ref="B276:C276"/>
    <mergeCell ref="D276:I276"/>
    <mergeCell ref="I260:I261"/>
    <mergeCell ref="B262:I264"/>
    <mergeCell ref="B267:I268"/>
    <mergeCell ref="B269:C269"/>
    <mergeCell ref="B270:C271"/>
    <mergeCell ref="D269:H269"/>
    <mergeCell ref="D270:H271"/>
    <mergeCell ref="I270:I271"/>
    <mergeCell ref="B260:B261"/>
    <mergeCell ref="C260:C261"/>
    <mergeCell ref="D260:D261"/>
    <mergeCell ref="E260:F261"/>
    <mergeCell ref="G260:G261"/>
    <mergeCell ref="H260:H261"/>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277:I277"/>
    <mergeCell ref="E278:F278"/>
    <mergeCell ref="B279:B280"/>
    <mergeCell ref="C279:C280"/>
    <mergeCell ref="D279:D280"/>
    <mergeCell ref="E279:F280"/>
    <mergeCell ref="G279:G280"/>
    <mergeCell ref="H279:H280"/>
    <mergeCell ref="I279:I280"/>
    <mergeCell ref="I289:I290"/>
    <mergeCell ref="B291:I293"/>
    <mergeCell ref="B296:I297"/>
    <mergeCell ref="B298:C298"/>
    <mergeCell ref="B299:C300"/>
    <mergeCell ref="D298:H298"/>
    <mergeCell ref="D299:H300"/>
    <mergeCell ref="I299:I300"/>
    <mergeCell ref="B289:B290"/>
    <mergeCell ref="C289:C290"/>
    <mergeCell ref="D289:D290"/>
    <mergeCell ref="E289:F290"/>
    <mergeCell ref="G289:G290"/>
    <mergeCell ref="H289:H290"/>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312:I313"/>
    <mergeCell ref="B310:B311"/>
    <mergeCell ref="C310:C311"/>
    <mergeCell ref="D310:D311"/>
    <mergeCell ref="E310:F311"/>
    <mergeCell ref="G310:G311"/>
    <mergeCell ref="H310:H311"/>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310:I311"/>
    <mergeCell ref="B312:B313"/>
    <mergeCell ref="C312:C313"/>
    <mergeCell ref="D312:D313"/>
    <mergeCell ref="E312:F313"/>
    <mergeCell ref="G312:G313"/>
    <mergeCell ref="H312:H313"/>
    <mergeCell ref="I318:I319"/>
    <mergeCell ref="B320:I322"/>
    <mergeCell ref="B318:B319"/>
    <mergeCell ref="C318:C319"/>
    <mergeCell ref="D318:D319"/>
    <mergeCell ref="E318:F319"/>
    <mergeCell ref="G318:G319"/>
    <mergeCell ref="H318:H319"/>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B334:C334"/>
    <mergeCell ref="D334:I334"/>
    <mergeCell ref="B335:I335"/>
    <mergeCell ref="E336:F336"/>
    <mergeCell ref="B337:B338"/>
    <mergeCell ref="C337:C338"/>
    <mergeCell ref="D337:D338"/>
    <mergeCell ref="E337:F338"/>
    <mergeCell ref="G337:G338"/>
    <mergeCell ref="H337:H338"/>
    <mergeCell ref="B328:C329"/>
    <mergeCell ref="B330:C330"/>
    <mergeCell ref="D330:I330"/>
    <mergeCell ref="E331:I331"/>
    <mergeCell ref="B332:C333"/>
    <mergeCell ref="D332:I333"/>
    <mergeCell ref="B325:I326"/>
    <mergeCell ref="B327:C327"/>
    <mergeCell ref="D327:H327"/>
    <mergeCell ref="D328:H329"/>
    <mergeCell ref="I328:I329"/>
    <mergeCell ref="I341:I342"/>
    <mergeCell ref="B343:B344"/>
    <mergeCell ref="C343:C344"/>
    <mergeCell ref="D343:D344"/>
    <mergeCell ref="E343:F344"/>
    <mergeCell ref="G343:G344"/>
    <mergeCell ref="H343:H344"/>
    <mergeCell ref="I343:I344"/>
    <mergeCell ref="B341:B342"/>
    <mergeCell ref="C341:C342"/>
    <mergeCell ref="D341:D342"/>
    <mergeCell ref="E341:F342"/>
    <mergeCell ref="G341:G342"/>
    <mergeCell ref="H341:H342"/>
    <mergeCell ref="I337:I338"/>
    <mergeCell ref="B339:B340"/>
    <mergeCell ref="C339:C340"/>
    <mergeCell ref="D339:D340"/>
    <mergeCell ref="E339:F340"/>
    <mergeCell ref="G339:G340"/>
    <mergeCell ref="H339:H340"/>
    <mergeCell ref="I339:I340"/>
    <mergeCell ref="B359:C359"/>
    <mergeCell ref="D359:I359"/>
    <mergeCell ref="E360:I360"/>
    <mergeCell ref="B361:C362"/>
    <mergeCell ref="D361:I362"/>
    <mergeCell ref="B363:C363"/>
    <mergeCell ref="D363:I363"/>
    <mergeCell ref="B349:I351"/>
    <mergeCell ref="B354:I355"/>
    <mergeCell ref="B356:C356"/>
    <mergeCell ref="B357:C358"/>
    <mergeCell ref="I345:I346"/>
    <mergeCell ref="B347:B348"/>
    <mergeCell ref="C347:C348"/>
    <mergeCell ref="D347:D348"/>
    <mergeCell ref="E347:F348"/>
    <mergeCell ref="G347:G348"/>
    <mergeCell ref="H347:H348"/>
    <mergeCell ref="I347:I348"/>
    <mergeCell ref="B345:B346"/>
    <mergeCell ref="C345:C346"/>
    <mergeCell ref="D345:D346"/>
    <mergeCell ref="E345:F346"/>
    <mergeCell ref="G345:G346"/>
    <mergeCell ref="H345:H346"/>
    <mergeCell ref="D356:H356"/>
    <mergeCell ref="D357:H358"/>
    <mergeCell ref="I357:I358"/>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64:I364"/>
    <mergeCell ref="E365:F365"/>
    <mergeCell ref="B366:B367"/>
    <mergeCell ref="C366:C367"/>
    <mergeCell ref="D366:D367"/>
    <mergeCell ref="E366:F367"/>
    <mergeCell ref="G366:G367"/>
    <mergeCell ref="H366:H367"/>
    <mergeCell ref="I366:I367"/>
    <mergeCell ref="I376:I377"/>
    <mergeCell ref="B378:I380"/>
    <mergeCell ref="B383:I384"/>
    <mergeCell ref="B385:C385"/>
    <mergeCell ref="D385:H385"/>
    <mergeCell ref="B376:B377"/>
    <mergeCell ref="C376:C377"/>
    <mergeCell ref="D376:D377"/>
    <mergeCell ref="E376:F377"/>
    <mergeCell ref="G376:G377"/>
    <mergeCell ref="H376:H377"/>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B392:C392"/>
    <mergeCell ref="D392:I392"/>
    <mergeCell ref="B393:I393"/>
    <mergeCell ref="E394:F394"/>
    <mergeCell ref="B395:B396"/>
    <mergeCell ref="C395:C396"/>
    <mergeCell ref="D395:D396"/>
    <mergeCell ref="E395:F396"/>
    <mergeCell ref="G395:G396"/>
    <mergeCell ref="H395:H396"/>
    <mergeCell ref="B386:C387"/>
    <mergeCell ref="B388:C388"/>
    <mergeCell ref="D388:I388"/>
    <mergeCell ref="E389:I389"/>
    <mergeCell ref="B390:C391"/>
    <mergeCell ref="D390:I391"/>
    <mergeCell ref="D386:H387"/>
    <mergeCell ref="I386:I387"/>
    <mergeCell ref="I399:I400"/>
    <mergeCell ref="B401:B402"/>
    <mergeCell ref="C401:C402"/>
    <mergeCell ref="D401:D402"/>
    <mergeCell ref="E401:F402"/>
    <mergeCell ref="G401:G402"/>
    <mergeCell ref="H401:H402"/>
    <mergeCell ref="I401:I402"/>
    <mergeCell ref="B399:B400"/>
    <mergeCell ref="C399:C400"/>
    <mergeCell ref="D399:D400"/>
    <mergeCell ref="E399:F400"/>
    <mergeCell ref="G399:G400"/>
    <mergeCell ref="H399:H400"/>
    <mergeCell ref="I395:I396"/>
    <mergeCell ref="B397:B398"/>
    <mergeCell ref="C397:C398"/>
    <mergeCell ref="D397:D398"/>
    <mergeCell ref="E397:F398"/>
    <mergeCell ref="G397:G398"/>
    <mergeCell ref="H397:H398"/>
    <mergeCell ref="I397:I398"/>
    <mergeCell ref="B417:C417"/>
    <mergeCell ref="D417:I417"/>
    <mergeCell ref="E418:I418"/>
    <mergeCell ref="B419:C420"/>
    <mergeCell ref="D419:I420"/>
    <mergeCell ref="B421:C421"/>
    <mergeCell ref="D421:I421"/>
    <mergeCell ref="B407:I409"/>
    <mergeCell ref="B412:I413"/>
    <mergeCell ref="B414:C414"/>
    <mergeCell ref="B415:C416"/>
    <mergeCell ref="D414:H414"/>
    <mergeCell ref="D415:H416"/>
    <mergeCell ref="I415:I416"/>
    <mergeCell ref="I403:I404"/>
    <mergeCell ref="B405:B406"/>
    <mergeCell ref="C405:C406"/>
    <mergeCell ref="D405:D406"/>
    <mergeCell ref="E405:F406"/>
    <mergeCell ref="G405:G406"/>
    <mergeCell ref="H405:H406"/>
    <mergeCell ref="I405:I406"/>
    <mergeCell ref="B403:B404"/>
    <mergeCell ref="C403:C404"/>
    <mergeCell ref="D403:D404"/>
    <mergeCell ref="E403:F404"/>
    <mergeCell ref="G403:G404"/>
    <mergeCell ref="H403:H404"/>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22:I422"/>
    <mergeCell ref="E423:F423"/>
    <mergeCell ref="B424:B425"/>
    <mergeCell ref="C424:C425"/>
    <mergeCell ref="D424:D425"/>
    <mergeCell ref="E424:F425"/>
    <mergeCell ref="G424:G425"/>
    <mergeCell ref="H424:H425"/>
    <mergeCell ref="I424:I425"/>
    <mergeCell ref="I434:I435"/>
    <mergeCell ref="B436:I438"/>
    <mergeCell ref="D443:H443"/>
    <mergeCell ref="I444:I445"/>
    <mergeCell ref="B434:B435"/>
    <mergeCell ref="C434:C435"/>
    <mergeCell ref="D434:D435"/>
    <mergeCell ref="E434:F435"/>
    <mergeCell ref="G434:G435"/>
    <mergeCell ref="H434:H435"/>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B441:I442"/>
    <mergeCell ref="B443:C443"/>
    <mergeCell ref="B444:C445"/>
    <mergeCell ref="D444:H445"/>
    <mergeCell ref="B446:C446"/>
    <mergeCell ref="D446:I446"/>
    <mergeCell ref="E447:I447"/>
    <mergeCell ref="B463:B464"/>
    <mergeCell ref="C463:C464"/>
    <mergeCell ref="D463:D464"/>
    <mergeCell ref="E463:F464"/>
    <mergeCell ref="B459:B460"/>
    <mergeCell ref="C459:C460"/>
    <mergeCell ref="D459:D460"/>
    <mergeCell ref="E459:F460"/>
    <mergeCell ref="G459:G460"/>
    <mergeCell ref="H459:H460"/>
    <mergeCell ref="B455:B456"/>
    <mergeCell ref="C455:C456"/>
    <mergeCell ref="D455:D456"/>
    <mergeCell ref="E455:F456"/>
    <mergeCell ref="G455:G456"/>
    <mergeCell ref="H455:H456"/>
    <mergeCell ref="B450:C450"/>
    <mergeCell ref="B448:C449"/>
    <mergeCell ref="D448:I449"/>
    <mergeCell ref="I455:I456"/>
    <mergeCell ref="B457:B458"/>
    <mergeCell ref="C457:C458"/>
    <mergeCell ref="D457:D458"/>
    <mergeCell ref="E457:F458"/>
    <mergeCell ref="G457:G458"/>
    <mergeCell ref="H457:H458"/>
    <mergeCell ref="I457:I458"/>
    <mergeCell ref="D450:I450"/>
    <mergeCell ref="B451:I451"/>
    <mergeCell ref="E452:F452"/>
    <mergeCell ref="B453:B454"/>
    <mergeCell ref="C453:C454"/>
    <mergeCell ref="D453:D454"/>
    <mergeCell ref="E453:F454"/>
    <mergeCell ref="G453:G454"/>
    <mergeCell ref="H453:H454"/>
    <mergeCell ref="I453:I454"/>
    <mergeCell ref="B473:C474"/>
    <mergeCell ref="B475:C475"/>
    <mergeCell ref="D475:I475"/>
    <mergeCell ref="E476:I476"/>
    <mergeCell ref="B477:C478"/>
    <mergeCell ref="D477:I478"/>
    <mergeCell ref="D473:H474"/>
    <mergeCell ref="I473:I474"/>
    <mergeCell ref="G463:G464"/>
    <mergeCell ref="H463:H464"/>
    <mergeCell ref="I463:I464"/>
    <mergeCell ref="B465:I467"/>
    <mergeCell ref="B470:I471"/>
    <mergeCell ref="B472:C472"/>
    <mergeCell ref="D472:H472"/>
    <mergeCell ref="I459:I460"/>
    <mergeCell ref="B461:B462"/>
    <mergeCell ref="C461:C462"/>
    <mergeCell ref="D461:D462"/>
    <mergeCell ref="E461:F462"/>
    <mergeCell ref="G461:G462"/>
    <mergeCell ref="H461:H462"/>
    <mergeCell ref="I461:I462"/>
    <mergeCell ref="I482:I483"/>
    <mergeCell ref="B484:B485"/>
    <mergeCell ref="C484:C485"/>
    <mergeCell ref="D484:D485"/>
    <mergeCell ref="E484:F485"/>
    <mergeCell ref="G484:G485"/>
    <mergeCell ref="H484:H485"/>
    <mergeCell ref="I484:I485"/>
    <mergeCell ref="B479:C479"/>
    <mergeCell ref="D479:I479"/>
    <mergeCell ref="B480:I480"/>
    <mergeCell ref="E481:F481"/>
    <mergeCell ref="B482:B483"/>
    <mergeCell ref="C482:C483"/>
    <mergeCell ref="D482:D483"/>
    <mergeCell ref="E482:F483"/>
    <mergeCell ref="G482:G483"/>
    <mergeCell ref="H482:H483"/>
    <mergeCell ref="I490:I491"/>
    <mergeCell ref="B492:B493"/>
    <mergeCell ref="C492:C493"/>
    <mergeCell ref="D492:D493"/>
    <mergeCell ref="E492:F493"/>
    <mergeCell ref="G492:G493"/>
    <mergeCell ref="H492:H493"/>
    <mergeCell ref="I492:I493"/>
    <mergeCell ref="B490:B491"/>
    <mergeCell ref="C490:C491"/>
    <mergeCell ref="D490:D491"/>
    <mergeCell ref="E490:F491"/>
    <mergeCell ref="G490:G491"/>
    <mergeCell ref="H490:H491"/>
    <mergeCell ref="I486:I487"/>
    <mergeCell ref="B488:B489"/>
    <mergeCell ref="C488:C489"/>
    <mergeCell ref="D488:D489"/>
    <mergeCell ref="E488:F489"/>
    <mergeCell ref="G488:G489"/>
    <mergeCell ref="H488:H489"/>
    <mergeCell ref="I488:I489"/>
    <mergeCell ref="B486:B487"/>
    <mergeCell ref="C486:C487"/>
    <mergeCell ref="D486:D487"/>
    <mergeCell ref="E486:F487"/>
    <mergeCell ref="G486:G487"/>
    <mergeCell ref="H486:H487"/>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B494:I496"/>
    <mergeCell ref="B499:I500"/>
    <mergeCell ref="B501:C501"/>
    <mergeCell ref="B502:C503"/>
    <mergeCell ref="D501:H501"/>
    <mergeCell ref="D502:H503"/>
    <mergeCell ref="I502:I50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3:C533"/>
    <mergeCell ref="D533:I533"/>
    <mergeCell ref="E534:I534"/>
    <mergeCell ref="B535:C536"/>
    <mergeCell ref="D535:I536"/>
    <mergeCell ref="B537:C537"/>
    <mergeCell ref="D537:I537"/>
    <mergeCell ref="I521:I522"/>
    <mergeCell ref="B523:I525"/>
    <mergeCell ref="B528:I529"/>
    <mergeCell ref="B530:C530"/>
    <mergeCell ref="B531:C532"/>
    <mergeCell ref="D530:H530"/>
    <mergeCell ref="D531:H532"/>
    <mergeCell ref="I531:I532"/>
    <mergeCell ref="B521:B522"/>
    <mergeCell ref="C521:C522"/>
    <mergeCell ref="D521:D522"/>
    <mergeCell ref="E521:F522"/>
    <mergeCell ref="G521:G522"/>
    <mergeCell ref="H521:H522"/>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38:I538"/>
    <mergeCell ref="E539:F539"/>
    <mergeCell ref="B540:B541"/>
    <mergeCell ref="C540:C541"/>
    <mergeCell ref="D540:D541"/>
    <mergeCell ref="E540:F541"/>
    <mergeCell ref="G540:G541"/>
    <mergeCell ref="H540:H541"/>
    <mergeCell ref="I540:I541"/>
    <mergeCell ref="D562:I562"/>
    <mergeCell ref="E563:I563"/>
    <mergeCell ref="B564:C565"/>
    <mergeCell ref="D564:I565"/>
    <mergeCell ref="B566:C566"/>
    <mergeCell ref="D566:I566"/>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D9:H10"/>
    <mergeCell ref="D8:H8"/>
    <mergeCell ref="I9:I10"/>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 ref="I571:I572"/>
    <mergeCell ref="B573:B574"/>
    <mergeCell ref="C573:C574"/>
    <mergeCell ref="D573:D574"/>
    <mergeCell ref="E573:F574"/>
    <mergeCell ref="G573:G574"/>
    <mergeCell ref="H573:H574"/>
    <mergeCell ref="I573:I574"/>
    <mergeCell ref="B571:B572"/>
    <mergeCell ref="I579:I580"/>
    <mergeCell ref="I550:I551"/>
    <mergeCell ref="B552:I554"/>
    <mergeCell ref="B557:I558"/>
    <mergeCell ref="B559:C559"/>
    <mergeCell ref="B560:C561"/>
    <mergeCell ref="D559:H559"/>
    <mergeCell ref="D560:H561"/>
    <mergeCell ref="I560:I561"/>
    <mergeCell ref="B550:B551"/>
    <mergeCell ref="C550:C551"/>
    <mergeCell ref="D550:D551"/>
    <mergeCell ref="E550:F551"/>
    <mergeCell ref="G550:G551"/>
    <mergeCell ref="H550:H551"/>
    <mergeCell ref="I546:I547"/>
    <mergeCell ref="B581:I583"/>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B562:C562"/>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2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男子登録情報!$M$1:$M$22</xm:f>
          </x14:formula1>
          <xm:sqref>I9:I10</xm:sqref>
        </x14:dataValidation>
        <x14:dataValidation type="list" allowBlank="1" showInputMessage="1" showErrorMessage="1" xr:uid="{00000000-0002-0000-0200-000002000000}">
          <x14:formula1>
            <xm:f>男子登録情報!$M$1:$M$21</xm:f>
          </x14:formula1>
          <xm:sqref>I38:I39 I67:I68 I96:I97 I125:I126 I154:I155 I183:I184 I212:I213 I241:I242 I270:I271 I299:I300 I328:I329 I357:I358 I386:I387 I415:I416 I444:I445 I473:I474 I502:I503 I531:I532 I560:I561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AA585"/>
  <sheetViews>
    <sheetView zoomScaleNormal="100" workbookViewId="0">
      <selection activeCell="D9" sqref="D9:H10"/>
    </sheetView>
  </sheetViews>
  <sheetFormatPr defaultRowHeight="13"/>
  <cols>
    <col min="1" max="1" width="10.6328125" style="52" customWidth="1"/>
    <col min="2" max="2" width="5.08984375" style="52" bestFit="1" customWidth="1"/>
    <col min="3" max="3" width="11" style="52" customWidth="1"/>
    <col min="4" max="4" width="14.08984375" style="52" hidden="1" customWidth="1"/>
    <col min="5" max="6" width="15.6328125" style="52" customWidth="1"/>
    <col min="7" max="7" width="30.6328125" style="52" customWidth="1"/>
    <col min="8" max="8" width="9" style="52"/>
    <col min="9" max="9" width="12.08984375" style="52" customWidth="1"/>
    <col min="10" max="10" width="10.6328125" style="57" customWidth="1"/>
    <col min="11" max="11" width="9" style="20"/>
    <col min="12" max="12" width="0" style="52" hidden="1" customWidth="1"/>
    <col min="13" max="27" width="9" style="20"/>
  </cols>
  <sheetData>
    <row r="1" spans="1:12" s="20" customFormat="1" ht="13.5" customHeight="1">
      <c r="A1" s="595" t="str">
        <f>CONCATENATE('加盟校情報&amp;大会設定'!G5,'加盟校情報&amp;大会設定'!H5,'加盟校情報&amp;大会設定'!I5,'加盟校情報&amp;大会設定'!J5)&amp;"　様式Ⅱ(男子4×400mR)個票"</f>
        <v>第83回東海学生駅伝 兼 第15回東海学生女子駅伝　様式Ⅱ(男子4×400mR)個票</v>
      </c>
      <c r="B1" s="595"/>
      <c r="C1" s="595"/>
      <c r="D1" s="595"/>
      <c r="E1" s="595"/>
      <c r="F1" s="595"/>
      <c r="G1" s="595"/>
      <c r="H1" s="595"/>
      <c r="I1" s="595"/>
      <c r="J1" s="595"/>
      <c r="L1" s="52"/>
    </row>
    <row r="2" spans="1:12" s="20" customFormat="1" ht="13.5" customHeight="1">
      <c r="A2" s="595"/>
      <c r="B2" s="595"/>
      <c r="C2" s="595"/>
      <c r="D2" s="595"/>
      <c r="E2" s="595"/>
      <c r="F2" s="595"/>
      <c r="G2" s="595"/>
      <c r="H2" s="595"/>
      <c r="I2" s="595"/>
      <c r="J2" s="595"/>
      <c r="L2" s="52"/>
    </row>
    <row r="3" spans="1:12" s="20" customFormat="1" ht="13.5" customHeight="1">
      <c r="A3" s="595"/>
      <c r="B3" s="595"/>
      <c r="C3" s="595"/>
      <c r="D3" s="595"/>
      <c r="E3" s="595"/>
      <c r="F3" s="595"/>
      <c r="G3" s="595"/>
      <c r="H3" s="595"/>
      <c r="I3" s="595"/>
      <c r="J3" s="595"/>
      <c r="L3" s="52"/>
    </row>
    <row r="4" spans="1:12" s="20" customFormat="1" ht="17.5">
      <c r="A4" s="3"/>
      <c r="B4" s="3"/>
      <c r="C4" s="3"/>
      <c r="D4" s="3"/>
      <c r="E4" s="3"/>
      <c r="F4" s="3"/>
      <c r="G4" s="3"/>
      <c r="H4" s="3"/>
      <c r="I4" s="3"/>
      <c r="J4" s="50"/>
      <c r="L4" s="52"/>
    </row>
    <row r="5" spans="1:12" s="20" customFormat="1" ht="18" thickBot="1">
      <c r="A5" s="3"/>
      <c r="B5" s="3"/>
      <c r="C5" s="3"/>
      <c r="D5" s="3"/>
      <c r="E5" s="3"/>
      <c r="F5" s="3"/>
      <c r="G5" s="3"/>
      <c r="H5" s="3"/>
      <c r="I5" s="3"/>
      <c r="J5" s="54" t="s">
        <v>53</v>
      </c>
      <c r="L5" s="52"/>
    </row>
    <row r="6" spans="1:12" s="20" customFormat="1" ht="18.75" customHeight="1">
      <c r="A6" s="3"/>
      <c r="B6" s="526" t="str">
        <f>CONCATENATE('加盟校情報&amp;大会設定'!$G$5,'加盟校情報&amp;大会設定'!$H$5,'加盟校情報&amp;大会設定'!$I$5,'加盟校情報&amp;大会設定'!$J$5,)&amp;"　男子4×400mR"</f>
        <v>第83回東海学生駅伝 兼 第15回東海学生女子駅伝　男子4×400mR</v>
      </c>
      <c r="C6" s="527"/>
      <c r="D6" s="527"/>
      <c r="E6" s="527"/>
      <c r="F6" s="527"/>
      <c r="G6" s="527"/>
      <c r="H6" s="527"/>
      <c r="I6" s="528"/>
      <c r="J6" s="183"/>
      <c r="L6" s="52">
        <f>COUNTA(C18,C47,C76,C105,C134,C163,C192,C221,C250,C279,C308,C337,C366,C395,C424,C453,C482,C511,C540,C569)</f>
        <v>0</v>
      </c>
    </row>
    <row r="7" spans="1:12" s="20" customFormat="1" ht="19.5" customHeight="1" thickBot="1">
      <c r="A7" s="3"/>
      <c r="B7" s="529"/>
      <c r="C7" s="530"/>
      <c r="D7" s="530"/>
      <c r="E7" s="530"/>
      <c r="F7" s="530"/>
      <c r="G7" s="530"/>
      <c r="H7" s="530"/>
      <c r="I7" s="531"/>
      <c r="J7" s="183"/>
      <c r="L7" s="52"/>
    </row>
    <row r="8" spans="1:12" s="20" customFormat="1" ht="17.5">
      <c r="A8" s="3"/>
      <c r="B8" s="532" t="s">
        <v>54</v>
      </c>
      <c r="C8" s="533"/>
      <c r="D8" s="538" t="str">
        <f>IF(基本情報登録!$D$6&gt;0,基本情報登録!$D$6,"")</f>
        <v/>
      </c>
      <c r="E8" s="539"/>
      <c r="F8" s="539"/>
      <c r="G8" s="539"/>
      <c r="H8" s="540"/>
      <c r="I8" s="49" t="s">
        <v>55</v>
      </c>
      <c r="J8" s="183"/>
      <c r="L8" s="52"/>
    </row>
    <row r="9" spans="1:12" s="20" customFormat="1" ht="18.75" customHeight="1">
      <c r="A9" s="3"/>
      <c r="B9" s="596" t="s">
        <v>1</v>
      </c>
      <c r="C9" s="597"/>
      <c r="D9" s="541" t="str">
        <f>IF(基本情報登録!$D$8&gt;0,基本情報登録!$D$8,"")</f>
        <v/>
      </c>
      <c r="E9" s="542"/>
      <c r="F9" s="542"/>
      <c r="G9" s="542"/>
      <c r="H9" s="543"/>
      <c r="I9" s="515"/>
      <c r="J9" s="183"/>
      <c r="L9" s="52"/>
    </row>
    <row r="10" spans="1:12" s="20" customFormat="1" ht="19.5" customHeight="1" thickBot="1">
      <c r="A10" s="3"/>
      <c r="B10" s="536"/>
      <c r="C10" s="537"/>
      <c r="D10" s="544"/>
      <c r="E10" s="545"/>
      <c r="F10" s="545"/>
      <c r="G10" s="545"/>
      <c r="H10" s="546"/>
      <c r="I10" s="516"/>
      <c r="J10" s="183"/>
      <c r="L10" s="52"/>
    </row>
    <row r="11" spans="1:12" s="20" customFormat="1" ht="17.5">
      <c r="A11" s="3"/>
      <c r="B11" s="532" t="s">
        <v>34</v>
      </c>
      <c r="C11" s="533"/>
      <c r="D11" s="570"/>
      <c r="E11" s="571"/>
      <c r="F11" s="571"/>
      <c r="G11" s="571"/>
      <c r="H11" s="571"/>
      <c r="I11" s="572"/>
      <c r="J11" s="183"/>
      <c r="L11" s="52"/>
    </row>
    <row r="12" spans="1:12" s="20" customFormat="1" ht="17.5" hidden="1">
      <c r="A12" s="3"/>
      <c r="B12" s="180"/>
      <c r="C12" s="181"/>
      <c r="D12" s="46"/>
      <c r="E12" s="573" t="str">
        <f>TEXT(D11,"00000")</f>
        <v>00000</v>
      </c>
      <c r="F12" s="573"/>
      <c r="G12" s="573"/>
      <c r="H12" s="573"/>
      <c r="I12" s="574"/>
      <c r="J12" s="183"/>
      <c r="L12" s="52"/>
    </row>
    <row r="13" spans="1:12" s="20" customFormat="1" ht="18.75" customHeight="1">
      <c r="A13" s="3"/>
      <c r="B13" s="534" t="s">
        <v>37</v>
      </c>
      <c r="C13" s="535"/>
      <c r="D13" s="551"/>
      <c r="E13" s="577"/>
      <c r="F13" s="577"/>
      <c r="G13" s="577"/>
      <c r="H13" s="577"/>
      <c r="I13" s="578"/>
      <c r="J13" s="183"/>
      <c r="L13" s="52"/>
    </row>
    <row r="14" spans="1:12" s="20" customFormat="1" ht="18.75" customHeight="1">
      <c r="A14" s="3"/>
      <c r="B14" s="575"/>
      <c r="C14" s="576"/>
      <c r="D14" s="557"/>
      <c r="E14" s="579"/>
      <c r="F14" s="579"/>
      <c r="G14" s="579"/>
      <c r="H14" s="579"/>
      <c r="I14" s="580"/>
      <c r="J14" s="183"/>
      <c r="L14" s="52"/>
    </row>
    <row r="15" spans="1:12" s="20" customFormat="1" ht="18" thickBot="1">
      <c r="A15" s="3"/>
      <c r="B15" s="536" t="s">
        <v>56</v>
      </c>
      <c r="C15" s="537"/>
      <c r="D15" s="553"/>
      <c r="E15" s="586"/>
      <c r="F15" s="586"/>
      <c r="G15" s="586"/>
      <c r="H15" s="586"/>
      <c r="I15" s="594"/>
      <c r="J15" s="183"/>
      <c r="L15" s="52"/>
    </row>
    <row r="16" spans="1:12" s="20" customFormat="1" ht="17.5">
      <c r="A16" s="3"/>
      <c r="B16" s="598" t="s">
        <v>57</v>
      </c>
      <c r="C16" s="599"/>
      <c r="D16" s="599"/>
      <c r="E16" s="599"/>
      <c r="F16" s="599"/>
      <c r="G16" s="599"/>
      <c r="H16" s="599"/>
      <c r="I16" s="600"/>
      <c r="J16" s="183"/>
      <c r="L16" s="52"/>
    </row>
    <row r="17" spans="1:12" s="20" customFormat="1" ht="18" thickBot="1">
      <c r="A17" s="3"/>
      <c r="B17" s="47" t="s">
        <v>58</v>
      </c>
      <c r="C17" s="182" t="s">
        <v>27</v>
      </c>
      <c r="D17" s="182" t="s">
        <v>59</v>
      </c>
      <c r="E17" s="601" t="s">
        <v>60</v>
      </c>
      <c r="F17" s="601"/>
      <c r="G17" s="182" t="s">
        <v>54</v>
      </c>
      <c r="H17" s="182" t="s">
        <v>61</v>
      </c>
      <c r="I17" s="48" t="s">
        <v>62</v>
      </c>
      <c r="J17" s="183"/>
      <c r="L17" s="52"/>
    </row>
    <row r="18" spans="1:12" s="20" customFormat="1" ht="19.5" customHeight="1" thickTop="1">
      <c r="A18" s="3"/>
      <c r="B18" s="565">
        <v>1</v>
      </c>
      <c r="C18" s="556"/>
      <c r="D18" s="556" t="str">
        <f>IF(C18&gt;0,VLOOKUP(C18,男子登録情報!$A$2:$H$1688,2,0),"")</f>
        <v/>
      </c>
      <c r="E18" s="556" t="str">
        <f>IF(C18&gt;0,VLOOKUP(C18,男子登録情報!$A$2:$H$1688,3,0),"")</f>
        <v/>
      </c>
      <c r="F18" s="556"/>
      <c r="G18" s="593" t="str">
        <f>IF(C18&gt;0,VLOOKUP(C18,男子登録情報!$A$2:$H$1688,4,0),"")</f>
        <v/>
      </c>
      <c r="H18" s="556" t="str">
        <f>IF(C18&gt;0,VLOOKUP(C18,男子登録情報!$A$2:$H$1688,8,0),"")</f>
        <v/>
      </c>
      <c r="I18" s="555" t="str">
        <f>IF(C18&gt;0,VLOOKUP(C18,男子登録情報!$A$2:$H$1688,5,0),"")</f>
        <v/>
      </c>
      <c r="J18" s="183"/>
      <c r="L18" s="52"/>
    </row>
    <row r="19" spans="1:12" s="20" customFormat="1" ht="18.75" customHeight="1">
      <c r="A19" s="3"/>
      <c r="B19" s="590"/>
      <c r="C19" s="587"/>
      <c r="D19" s="587"/>
      <c r="E19" s="587"/>
      <c r="F19" s="587"/>
      <c r="G19" s="593"/>
      <c r="H19" s="587"/>
      <c r="I19" s="588"/>
      <c r="J19" s="183"/>
      <c r="L19" s="52"/>
    </row>
    <row r="20" spans="1:12" s="20" customFormat="1" ht="18.75" customHeight="1">
      <c r="A20" s="3"/>
      <c r="B20" s="590">
        <v>2</v>
      </c>
      <c r="C20" s="587"/>
      <c r="D20" s="556" t="str">
        <f>IF(C20,VLOOKUP(C20,男子登録情報!$A$2:$H$1688,2,0),"")</f>
        <v/>
      </c>
      <c r="E20" s="556" t="str">
        <f>IF(C20&gt;0,VLOOKUP(C20,男子登録情報!$A$2:$H$1688,3,0),"")</f>
        <v/>
      </c>
      <c r="F20" s="556"/>
      <c r="G20" s="587" t="str">
        <f>IF(C20&gt;0,VLOOKUP(C20,男子登録情報!$A$2:$H$1688,4,0),"")</f>
        <v/>
      </c>
      <c r="H20" s="587" t="str">
        <f>IF(C20&gt;0,VLOOKUP(C20,男子登録情報!$A$2:$H$1688,8,0),"")</f>
        <v/>
      </c>
      <c r="I20" s="588" t="str">
        <f>IF(C20&gt;0,VLOOKUP(C20,男子登録情報!$A$2:$H$1688,5,0),"")</f>
        <v/>
      </c>
      <c r="J20" s="183"/>
      <c r="L20" s="52"/>
    </row>
    <row r="21" spans="1:12" s="20" customFormat="1" ht="18.75" customHeight="1">
      <c r="A21" s="3"/>
      <c r="B21" s="590"/>
      <c r="C21" s="587"/>
      <c r="D21" s="587"/>
      <c r="E21" s="587"/>
      <c r="F21" s="587"/>
      <c r="G21" s="587"/>
      <c r="H21" s="587"/>
      <c r="I21" s="588"/>
      <c r="J21" s="183"/>
      <c r="L21" s="52"/>
    </row>
    <row r="22" spans="1:12" s="20" customFormat="1" ht="18.75" customHeight="1">
      <c r="A22" s="3"/>
      <c r="B22" s="590">
        <v>3</v>
      </c>
      <c r="C22" s="587"/>
      <c r="D22" s="556" t="str">
        <f>IF(C22,VLOOKUP(C22,男子登録情報!$A$2:$H$1688,2,0),"")</f>
        <v/>
      </c>
      <c r="E22" s="556" t="str">
        <f>IF(C22&gt;0,VLOOKUP(C22,男子登録情報!$A$2:$H$1688,3,0),"")</f>
        <v/>
      </c>
      <c r="F22" s="556"/>
      <c r="G22" s="587" t="str">
        <f>IF(C22&gt;0,VLOOKUP(C22,男子登録情報!$A$2:$H$1688,4,0),"")</f>
        <v/>
      </c>
      <c r="H22" s="587" t="str">
        <f>IF(C22&gt;0,VLOOKUP(C22,男子登録情報!$A$2:$H$1688,8,0),"")</f>
        <v/>
      </c>
      <c r="I22" s="588" t="str">
        <f>IF(C22&gt;0,VLOOKUP(C22,男子登録情報!$A$2:$H$1688,5,0),"")</f>
        <v/>
      </c>
      <c r="J22" s="183"/>
      <c r="L22" s="52"/>
    </row>
    <row r="23" spans="1:12" s="20" customFormat="1" ht="18.75" customHeight="1">
      <c r="A23" s="3"/>
      <c r="B23" s="590"/>
      <c r="C23" s="587"/>
      <c r="D23" s="587"/>
      <c r="E23" s="587"/>
      <c r="F23" s="587"/>
      <c r="G23" s="587"/>
      <c r="H23" s="587"/>
      <c r="I23" s="588"/>
      <c r="J23" s="183"/>
      <c r="L23" s="52"/>
    </row>
    <row r="24" spans="1:12" s="20" customFormat="1" ht="18.75" customHeight="1">
      <c r="A24" s="3"/>
      <c r="B24" s="590">
        <v>4</v>
      </c>
      <c r="C24" s="587"/>
      <c r="D24" s="556" t="str">
        <f>IF(C24,VLOOKUP(C24,男子登録情報!$A$2:$H$1688,2,0),"")</f>
        <v/>
      </c>
      <c r="E24" s="556" t="str">
        <f>IF(C24&gt;0,VLOOKUP(C24,男子登録情報!$A$2:$H$1688,3,0),"")</f>
        <v/>
      </c>
      <c r="F24" s="556"/>
      <c r="G24" s="587" t="str">
        <f>IF(C24&gt;0,VLOOKUP(C24,男子登録情報!$A$2:$H$1688,4,0),"")</f>
        <v/>
      </c>
      <c r="H24" s="587" t="str">
        <f>IF(C24&gt;0,VLOOKUP(C24,男子登録情報!$A$2:$H$1688,8,0),"")</f>
        <v/>
      </c>
      <c r="I24" s="588" t="str">
        <f>IF(C24&gt;0,VLOOKUP(C24,男子登録情報!$A$2:$H$1688,5,0),"")</f>
        <v/>
      </c>
      <c r="J24" s="183"/>
      <c r="L24" s="52"/>
    </row>
    <row r="25" spans="1:12" s="20" customFormat="1" ht="18.75" customHeight="1">
      <c r="A25" s="3"/>
      <c r="B25" s="590"/>
      <c r="C25" s="587"/>
      <c r="D25" s="587"/>
      <c r="E25" s="587"/>
      <c r="F25" s="587"/>
      <c r="G25" s="587"/>
      <c r="H25" s="587"/>
      <c r="I25" s="588"/>
      <c r="J25" s="183"/>
      <c r="L25" s="52"/>
    </row>
    <row r="26" spans="1:12" s="20" customFormat="1" ht="18.75" customHeight="1">
      <c r="A26" s="3"/>
      <c r="B26" s="590">
        <v>5</v>
      </c>
      <c r="C26" s="587"/>
      <c r="D26" s="556" t="str">
        <f>IF(C26,VLOOKUP(C26,男子登録情報!$A$2:$H$1688,2,0),"")</f>
        <v/>
      </c>
      <c r="E26" s="556" t="str">
        <f>IF(C26&gt;0,VLOOKUP(C26,男子登録情報!$A$2:$H$1688,3,0),"")</f>
        <v/>
      </c>
      <c r="F26" s="556"/>
      <c r="G26" s="587" t="str">
        <f>IF(C26&gt;0,VLOOKUP(C26,男子登録情報!$A$2:$H$1688,4,0),"")</f>
        <v/>
      </c>
      <c r="H26" s="587" t="str">
        <f>IF(C26&gt;0,VLOOKUP(C26,男子登録情報!$A$2:$H$1688,8,0),"")</f>
        <v/>
      </c>
      <c r="I26" s="588" t="str">
        <f>IF(C26&gt;0,VLOOKUP(C26,男子登録情報!$A$2:$H$1688,5,0),"")</f>
        <v/>
      </c>
      <c r="J26" s="183"/>
      <c r="L26" s="52"/>
    </row>
    <row r="27" spans="1:12" s="20" customFormat="1" ht="18.75" customHeight="1">
      <c r="A27" s="3"/>
      <c r="B27" s="590"/>
      <c r="C27" s="587"/>
      <c r="D27" s="587"/>
      <c r="E27" s="587"/>
      <c r="F27" s="587"/>
      <c r="G27" s="587"/>
      <c r="H27" s="587"/>
      <c r="I27" s="588"/>
      <c r="J27" s="183"/>
      <c r="L27" s="52"/>
    </row>
    <row r="28" spans="1:12" s="20" customFormat="1" ht="18.75" customHeight="1">
      <c r="A28" s="3"/>
      <c r="B28" s="590">
        <v>6</v>
      </c>
      <c r="C28" s="587"/>
      <c r="D28" s="556" t="str">
        <f>IF(C28,VLOOKUP(C28,男子登録情報!$A$2:$H$1688,2,0),"")</f>
        <v/>
      </c>
      <c r="E28" s="556" t="str">
        <f>IF(C28&gt;0,VLOOKUP(C28,男子登録情報!$A$2:$H$1688,3,0),"")</f>
        <v/>
      </c>
      <c r="F28" s="556"/>
      <c r="G28" s="593" t="str">
        <f>IF(C28&gt;0,VLOOKUP(C28,男子登録情報!$A$2:$H$1688,4,0),"")</f>
        <v/>
      </c>
      <c r="H28" s="593" t="str">
        <f>IF(C28&gt;0,VLOOKUP(C28,男子登録情報!$A$2:$H$1688,8,0),"")</f>
        <v/>
      </c>
      <c r="I28" s="555" t="str">
        <f>IF(C28&gt;0,VLOOKUP(C28,男子登録情報!$A$2:$H$1688,5,0),"")</f>
        <v/>
      </c>
      <c r="J28" s="183"/>
      <c r="L28" s="52"/>
    </row>
    <row r="29" spans="1:12" s="20" customFormat="1" ht="19.5" customHeight="1" thickBot="1">
      <c r="A29" s="3"/>
      <c r="B29" s="591"/>
      <c r="C29" s="592"/>
      <c r="D29" s="592"/>
      <c r="E29" s="592"/>
      <c r="F29" s="592"/>
      <c r="G29" s="550"/>
      <c r="H29" s="550"/>
      <c r="I29" s="589"/>
      <c r="J29" s="183"/>
      <c r="L29" s="52"/>
    </row>
    <row r="30" spans="1:12" s="20" customFormat="1" ht="17.5">
      <c r="A30" s="3"/>
      <c r="B30" s="517" t="s">
        <v>63</v>
      </c>
      <c r="C30" s="518"/>
      <c r="D30" s="518"/>
      <c r="E30" s="518"/>
      <c r="F30" s="518"/>
      <c r="G30" s="518"/>
      <c r="H30" s="518"/>
      <c r="I30" s="519"/>
      <c r="J30" s="183"/>
      <c r="L30" s="52"/>
    </row>
    <row r="31" spans="1:12" s="20" customFormat="1" ht="17.5">
      <c r="A31" s="3"/>
      <c r="B31" s="520"/>
      <c r="C31" s="521"/>
      <c r="D31" s="521"/>
      <c r="E31" s="521"/>
      <c r="F31" s="521"/>
      <c r="G31" s="521"/>
      <c r="H31" s="521"/>
      <c r="I31" s="522"/>
      <c r="J31" s="183"/>
      <c r="L31" s="52"/>
    </row>
    <row r="32" spans="1:12" s="20" customFormat="1" ht="18" thickBot="1">
      <c r="A32" s="3"/>
      <c r="B32" s="523"/>
      <c r="C32" s="524"/>
      <c r="D32" s="524"/>
      <c r="E32" s="524"/>
      <c r="F32" s="524"/>
      <c r="G32" s="524"/>
      <c r="H32" s="524"/>
      <c r="I32" s="525"/>
      <c r="J32" s="183"/>
      <c r="L32" s="52"/>
    </row>
    <row r="33" spans="1:12" s="20" customFormat="1" ht="17.5">
      <c r="A33" s="51"/>
      <c r="B33" s="51"/>
      <c r="C33" s="51"/>
      <c r="D33" s="51"/>
      <c r="E33" s="51"/>
      <c r="F33" s="51"/>
      <c r="G33" s="51"/>
      <c r="H33" s="51"/>
      <c r="I33" s="51"/>
      <c r="J33" s="56"/>
      <c r="L33" s="52"/>
    </row>
    <row r="34" spans="1:12" s="20" customFormat="1" ht="18" thickBot="1">
      <c r="A34" s="3"/>
      <c r="B34" s="3"/>
      <c r="C34" s="3"/>
      <c r="D34" s="3"/>
      <c r="E34" s="3"/>
      <c r="F34" s="3"/>
      <c r="G34" s="3"/>
      <c r="H34" s="3"/>
      <c r="I34" s="3"/>
      <c r="J34" s="54" t="s">
        <v>64</v>
      </c>
      <c r="L34" s="52"/>
    </row>
    <row r="35" spans="1:12" s="20" customFormat="1" ht="18.75" customHeight="1">
      <c r="A35" s="3"/>
      <c r="B35" s="526" t="str">
        <f>CONCATENATE('加盟校情報&amp;大会設定'!$G$5,'加盟校情報&amp;大会設定'!$H$5,'加盟校情報&amp;大会設定'!$I$5,'加盟校情報&amp;大会設定'!$J$5,)&amp;"　男子4×400mR"</f>
        <v>第83回東海学生駅伝 兼 第15回東海学生女子駅伝　男子4×400mR</v>
      </c>
      <c r="C35" s="527"/>
      <c r="D35" s="527"/>
      <c r="E35" s="527"/>
      <c r="F35" s="527"/>
      <c r="G35" s="527"/>
      <c r="H35" s="527"/>
      <c r="I35" s="528"/>
      <c r="J35" s="183"/>
      <c r="L35" s="52"/>
    </row>
    <row r="36" spans="1:12" s="20" customFormat="1" ht="19.5" customHeight="1" thickBot="1">
      <c r="A36" s="3"/>
      <c r="B36" s="529"/>
      <c r="C36" s="530"/>
      <c r="D36" s="530"/>
      <c r="E36" s="530"/>
      <c r="F36" s="530"/>
      <c r="G36" s="530"/>
      <c r="H36" s="530"/>
      <c r="I36" s="531"/>
      <c r="J36" s="183"/>
      <c r="L36" s="52"/>
    </row>
    <row r="37" spans="1:12" s="20" customFormat="1" ht="17.5">
      <c r="A37" s="3"/>
      <c r="B37" s="532" t="s">
        <v>54</v>
      </c>
      <c r="C37" s="533"/>
      <c r="D37" s="538" t="str">
        <f>IF(基本情報登録!$D$6&gt;0,基本情報登録!$D$6,"")</f>
        <v/>
      </c>
      <c r="E37" s="539"/>
      <c r="F37" s="539"/>
      <c r="G37" s="539"/>
      <c r="H37" s="540"/>
      <c r="I37" s="55" t="s">
        <v>55</v>
      </c>
      <c r="J37" s="183"/>
      <c r="L37" s="52"/>
    </row>
    <row r="38" spans="1:12" s="20" customFormat="1" ht="18.75" customHeight="1">
      <c r="A38" s="3"/>
      <c r="B38" s="534" t="s">
        <v>1</v>
      </c>
      <c r="C38" s="535"/>
      <c r="D38" s="541" t="str">
        <f>IF(基本情報登録!$D$8&gt;0,基本情報登録!$D$8,"")</f>
        <v/>
      </c>
      <c r="E38" s="542"/>
      <c r="F38" s="542"/>
      <c r="G38" s="542"/>
      <c r="H38" s="543"/>
      <c r="I38" s="515"/>
      <c r="J38" s="183"/>
      <c r="L38" s="52"/>
    </row>
    <row r="39" spans="1:12" s="20" customFormat="1" ht="19.5" customHeight="1" thickBot="1">
      <c r="A39" s="3"/>
      <c r="B39" s="536"/>
      <c r="C39" s="537"/>
      <c r="D39" s="544"/>
      <c r="E39" s="545"/>
      <c r="F39" s="545"/>
      <c r="G39" s="545"/>
      <c r="H39" s="546"/>
      <c r="I39" s="516"/>
      <c r="J39" s="183"/>
      <c r="L39" s="52"/>
    </row>
    <row r="40" spans="1:12" s="20" customFormat="1" ht="17.5">
      <c r="A40" s="3"/>
      <c r="B40" s="532" t="s">
        <v>34</v>
      </c>
      <c r="C40" s="533"/>
      <c r="D40" s="570"/>
      <c r="E40" s="571"/>
      <c r="F40" s="571"/>
      <c r="G40" s="571"/>
      <c r="H40" s="571"/>
      <c r="I40" s="572"/>
      <c r="J40" s="183"/>
      <c r="L40" s="52"/>
    </row>
    <row r="41" spans="1:12" s="20" customFormat="1" ht="18.75" hidden="1" customHeight="1">
      <c r="A41" s="3"/>
      <c r="B41" s="180"/>
      <c r="C41" s="181"/>
      <c r="D41" s="46"/>
      <c r="E41" s="573" t="str">
        <f>TEXT(D40,"00000")</f>
        <v>00000</v>
      </c>
      <c r="F41" s="573"/>
      <c r="G41" s="573"/>
      <c r="H41" s="573"/>
      <c r="I41" s="574"/>
      <c r="J41" s="183"/>
      <c r="L41" s="52"/>
    </row>
    <row r="42" spans="1:12" s="20" customFormat="1" ht="18.75" customHeight="1">
      <c r="A42" s="3"/>
      <c r="B42" s="534" t="s">
        <v>37</v>
      </c>
      <c r="C42" s="535"/>
      <c r="D42" s="551"/>
      <c r="E42" s="577"/>
      <c r="F42" s="577"/>
      <c r="G42" s="577"/>
      <c r="H42" s="577"/>
      <c r="I42" s="578"/>
      <c r="J42" s="183"/>
      <c r="L42" s="52"/>
    </row>
    <row r="43" spans="1:12" s="20" customFormat="1" ht="18.75" customHeight="1">
      <c r="A43" s="3"/>
      <c r="B43" s="575"/>
      <c r="C43" s="576"/>
      <c r="D43" s="557"/>
      <c r="E43" s="579"/>
      <c r="F43" s="579"/>
      <c r="G43" s="579"/>
      <c r="H43" s="579"/>
      <c r="I43" s="580"/>
      <c r="J43" s="183"/>
      <c r="L43" s="52"/>
    </row>
    <row r="44" spans="1:12" s="20" customFormat="1" ht="18" thickBot="1">
      <c r="A44" s="3"/>
      <c r="B44" s="581" t="s">
        <v>56</v>
      </c>
      <c r="C44" s="582"/>
      <c r="D44" s="583"/>
      <c r="E44" s="584"/>
      <c r="F44" s="584"/>
      <c r="G44" s="584"/>
      <c r="H44" s="584"/>
      <c r="I44" s="585"/>
      <c r="J44" s="183"/>
      <c r="L44" s="52"/>
    </row>
    <row r="45" spans="1:12" s="20" customFormat="1" ht="17.5">
      <c r="A45" s="3"/>
      <c r="B45" s="559" t="s">
        <v>57</v>
      </c>
      <c r="C45" s="560"/>
      <c r="D45" s="560"/>
      <c r="E45" s="560"/>
      <c r="F45" s="560"/>
      <c r="G45" s="560"/>
      <c r="H45" s="560"/>
      <c r="I45" s="561"/>
      <c r="J45" s="183"/>
      <c r="L45" s="52"/>
    </row>
    <row r="46" spans="1:12" s="20" customFormat="1" ht="18" thickBot="1">
      <c r="A46" s="3"/>
      <c r="B46" s="47" t="s">
        <v>58</v>
      </c>
      <c r="C46" s="182" t="s">
        <v>27</v>
      </c>
      <c r="D46" s="182" t="s">
        <v>59</v>
      </c>
      <c r="E46" s="562" t="s">
        <v>60</v>
      </c>
      <c r="F46" s="563"/>
      <c r="G46" s="182" t="s">
        <v>54</v>
      </c>
      <c r="H46" s="182" t="s">
        <v>61</v>
      </c>
      <c r="I46" s="48" t="s">
        <v>62</v>
      </c>
      <c r="J46" s="183"/>
      <c r="L46" s="52"/>
    </row>
    <row r="47" spans="1:12" s="20" customFormat="1" ht="19.5" customHeight="1" thickTop="1">
      <c r="A47" s="3"/>
      <c r="B47" s="564">
        <v>1</v>
      </c>
      <c r="C47" s="566"/>
      <c r="D47" s="566" t="str">
        <f>IF(C47&gt;0,VLOOKUP(C47,男子登録情報!$A$2:$H$1688,2,0),"")</f>
        <v/>
      </c>
      <c r="E47" s="567" t="str">
        <f>IF(C47&gt;0,VLOOKUP(C47,男子登録情報!$A$2:$H$1688,3,0),"")</f>
        <v/>
      </c>
      <c r="F47" s="568"/>
      <c r="G47" s="566" t="str">
        <f>IF(C47&gt;0,VLOOKUP(C47,男子登録情報!$A$2:$H$1688,4,0),"")</f>
        <v/>
      </c>
      <c r="H47" s="566" t="str">
        <f>IF(C47&gt;0,VLOOKUP(C47,男子登録情報!$A$2:$H$1688,8,0),"")</f>
        <v/>
      </c>
      <c r="I47" s="569" t="str">
        <f>IF(C47&gt;0,VLOOKUP(C47,男子登録情報!$A$2:$H$1688,5,0),"")</f>
        <v/>
      </c>
      <c r="J47" s="183"/>
      <c r="L47" s="52"/>
    </row>
    <row r="48" spans="1:12" s="20" customFormat="1" ht="18.75" customHeight="1">
      <c r="A48" s="3"/>
      <c r="B48" s="565"/>
      <c r="C48" s="556"/>
      <c r="D48" s="556"/>
      <c r="E48" s="557"/>
      <c r="F48" s="558"/>
      <c r="G48" s="556"/>
      <c r="H48" s="556"/>
      <c r="I48" s="555"/>
      <c r="J48" s="183"/>
      <c r="L48" s="52"/>
    </row>
    <row r="49" spans="1:12" s="20" customFormat="1" ht="18.75" customHeight="1">
      <c r="A49" s="3"/>
      <c r="B49" s="547">
        <v>2</v>
      </c>
      <c r="C49" s="549"/>
      <c r="D49" s="549" t="str">
        <f>IF(C49,VLOOKUP(C49,男子登録情報!$A$2:$H$1688,2,0),"")</f>
        <v/>
      </c>
      <c r="E49" s="551" t="str">
        <f>IF(C49&gt;0,VLOOKUP(C49,男子登録情報!$A$2:$H$1688,3,0),"")</f>
        <v/>
      </c>
      <c r="F49" s="552"/>
      <c r="G49" s="549" t="str">
        <f>IF(C49&gt;0,VLOOKUP(C49,男子登録情報!$A$2:$H$1688,4,0),"")</f>
        <v/>
      </c>
      <c r="H49" s="549" t="str">
        <f>IF(C49&gt;0,VLOOKUP(C49,男子登録情報!$A$2:$H$1688,8,0),"")</f>
        <v/>
      </c>
      <c r="I49" s="515" t="str">
        <f>IF(C49&gt;0,VLOOKUP(C49,男子登録情報!$A$2:$H$1688,5,0),"")</f>
        <v/>
      </c>
      <c r="J49" s="183"/>
      <c r="L49" s="52"/>
    </row>
    <row r="50" spans="1:12" s="20" customFormat="1" ht="18.75" customHeight="1">
      <c r="A50" s="3"/>
      <c r="B50" s="565"/>
      <c r="C50" s="556"/>
      <c r="D50" s="556"/>
      <c r="E50" s="557"/>
      <c r="F50" s="558"/>
      <c r="G50" s="556"/>
      <c r="H50" s="556"/>
      <c r="I50" s="555"/>
      <c r="J50" s="183"/>
      <c r="L50" s="52"/>
    </row>
    <row r="51" spans="1:12" s="20" customFormat="1" ht="18.75" customHeight="1">
      <c r="A51" s="3"/>
      <c r="B51" s="547">
        <v>3</v>
      </c>
      <c r="C51" s="549"/>
      <c r="D51" s="549" t="str">
        <f>IF(C51,VLOOKUP(C51,男子登録情報!$A$2:$H$1688,2,0),"")</f>
        <v/>
      </c>
      <c r="E51" s="551" t="str">
        <f>IF(C51&gt;0,VLOOKUP(C51,男子登録情報!$A$2:$H$1688,3,0),"")</f>
        <v/>
      </c>
      <c r="F51" s="552"/>
      <c r="G51" s="549" t="str">
        <f>IF(C51&gt;0,VLOOKUP(C51,男子登録情報!$A$2:$H$1688,4,0),"")</f>
        <v/>
      </c>
      <c r="H51" s="549" t="str">
        <f>IF(C51&gt;0,VLOOKUP(C51,男子登録情報!$A$2:$H$1688,8,0),"")</f>
        <v/>
      </c>
      <c r="I51" s="515" t="str">
        <f>IF(C51&gt;0,VLOOKUP(C51,男子登録情報!$A$2:$H$1688,5,0),"")</f>
        <v/>
      </c>
      <c r="J51" s="183"/>
      <c r="L51" s="52"/>
    </row>
    <row r="52" spans="1:12" s="20" customFormat="1" ht="18.75" customHeight="1">
      <c r="A52" s="3"/>
      <c r="B52" s="565"/>
      <c r="C52" s="556"/>
      <c r="D52" s="556"/>
      <c r="E52" s="557"/>
      <c r="F52" s="558"/>
      <c r="G52" s="556"/>
      <c r="H52" s="556"/>
      <c r="I52" s="555"/>
      <c r="J52" s="183"/>
      <c r="L52" s="52"/>
    </row>
    <row r="53" spans="1:12" s="20" customFormat="1" ht="18.75" customHeight="1">
      <c r="A53" s="3"/>
      <c r="B53" s="547">
        <v>4</v>
      </c>
      <c r="C53" s="549"/>
      <c r="D53" s="549" t="str">
        <f>IF(C53,VLOOKUP(C53,男子登録情報!$A$2:$H$1688,2,0),"")</f>
        <v/>
      </c>
      <c r="E53" s="551" t="str">
        <f>IF(C53&gt;0,VLOOKUP(C53,男子登録情報!$A$2:$H$1688,3,0),"")</f>
        <v/>
      </c>
      <c r="F53" s="552"/>
      <c r="G53" s="549" t="str">
        <f>IF(C53&gt;0,VLOOKUP(C53,男子登録情報!$A$2:$H$1688,4,0),"")</f>
        <v/>
      </c>
      <c r="H53" s="549" t="str">
        <f>IF(C53&gt;0,VLOOKUP(C53,男子登録情報!$A$2:$H$1688,8,0),"")</f>
        <v/>
      </c>
      <c r="I53" s="515" t="str">
        <f>IF(C53&gt;0,VLOOKUP(C53,男子登録情報!$A$2:$H$1688,5,0),"")</f>
        <v/>
      </c>
      <c r="J53" s="183"/>
      <c r="L53" s="52"/>
    </row>
    <row r="54" spans="1:12" s="20" customFormat="1" ht="18.75" customHeight="1">
      <c r="A54" s="3"/>
      <c r="B54" s="565"/>
      <c r="C54" s="556"/>
      <c r="D54" s="556"/>
      <c r="E54" s="557"/>
      <c r="F54" s="558"/>
      <c r="G54" s="556"/>
      <c r="H54" s="556"/>
      <c r="I54" s="555"/>
      <c r="J54" s="183"/>
      <c r="L54" s="52"/>
    </row>
    <row r="55" spans="1:12" s="20" customFormat="1" ht="18.75" customHeight="1">
      <c r="A55" s="3"/>
      <c r="B55" s="547">
        <v>5</v>
      </c>
      <c r="C55" s="549"/>
      <c r="D55" s="549" t="str">
        <f>IF(C55,VLOOKUP(C55,男子登録情報!$A$2:$H$1688,2,0),"")</f>
        <v/>
      </c>
      <c r="E55" s="551" t="str">
        <f>IF(C55&gt;0,VLOOKUP(C55,男子登録情報!$A$2:$H$1688,3,0),"")</f>
        <v/>
      </c>
      <c r="F55" s="552"/>
      <c r="G55" s="549" t="str">
        <f>IF(C55&gt;0,VLOOKUP(C55,男子登録情報!$A$2:$H$1688,4,0),"")</f>
        <v/>
      </c>
      <c r="H55" s="549" t="str">
        <f>IF(C55&gt;0,VLOOKUP(C55,男子登録情報!$A$2:$H$1688,8,0),"")</f>
        <v/>
      </c>
      <c r="I55" s="515" t="str">
        <f>IF(C55&gt;0,VLOOKUP(C55,男子登録情報!$A$2:$H$1688,5,0),"")</f>
        <v/>
      </c>
      <c r="J55" s="183"/>
      <c r="L55" s="52"/>
    </row>
    <row r="56" spans="1:12" s="20" customFormat="1" ht="18.75" customHeight="1">
      <c r="A56" s="3"/>
      <c r="B56" s="565"/>
      <c r="C56" s="556"/>
      <c r="D56" s="556"/>
      <c r="E56" s="557"/>
      <c r="F56" s="558"/>
      <c r="G56" s="556"/>
      <c r="H56" s="556"/>
      <c r="I56" s="555"/>
      <c r="J56" s="183"/>
      <c r="L56" s="52"/>
    </row>
    <row r="57" spans="1:12" s="20" customFormat="1" ht="18.75" customHeight="1">
      <c r="A57" s="3"/>
      <c r="B57" s="547">
        <v>6</v>
      </c>
      <c r="C57" s="549"/>
      <c r="D57" s="549" t="str">
        <f>IF(C57,VLOOKUP(C57,男子登録情報!$A$2:$H$1688,2,0),"")</f>
        <v/>
      </c>
      <c r="E57" s="551" t="str">
        <f>IF(C57&gt;0,VLOOKUP(C57,男子登録情報!$A$2:$H$1688,3,0),"")</f>
        <v/>
      </c>
      <c r="F57" s="552"/>
      <c r="G57" s="549" t="str">
        <f>IF(C57&gt;0,VLOOKUP(C57,男子登録情報!$A$2:$H$1688,4,0),"")</f>
        <v/>
      </c>
      <c r="H57" s="549" t="str">
        <f>IF(C57&gt;0,VLOOKUP(C57,男子登録情報!$A$2:$H$1688,8,0),"")</f>
        <v/>
      </c>
      <c r="I57" s="515" t="str">
        <f>IF(C57&gt;0,VLOOKUP(C57,男子登録情報!$A$2:$H$1688,5,0),"")</f>
        <v/>
      </c>
      <c r="J57" s="183"/>
      <c r="L57" s="52"/>
    </row>
    <row r="58" spans="1:12" s="20" customFormat="1" ht="19.5" customHeight="1" thickBot="1">
      <c r="A58" s="3"/>
      <c r="B58" s="548"/>
      <c r="C58" s="550"/>
      <c r="D58" s="550"/>
      <c r="E58" s="553"/>
      <c r="F58" s="554"/>
      <c r="G58" s="550"/>
      <c r="H58" s="550"/>
      <c r="I58" s="516"/>
      <c r="J58" s="183"/>
      <c r="L58" s="52"/>
    </row>
    <row r="59" spans="1:12" s="20" customFormat="1" ht="17.5">
      <c r="A59" s="3"/>
      <c r="B59" s="517" t="s">
        <v>63</v>
      </c>
      <c r="C59" s="518"/>
      <c r="D59" s="518"/>
      <c r="E59" s="518"/>
      <c r="F59" s="518"/>
      <c r="G59" s="518"/>
      <c r="H59" s="518"/>
      <c r="I59" s="519"/>
      <c r="J59" s="183"/>
      <c r="L59" s="52"/>
    </row>
    <row r="60" spans="1:12" s="20" customFormat="1" ht="17.5">
      <c r="A60" s="3"/>
      <c r="B60" s="520"/>
      <c r="C60" s="521"/>
      <c r="D60" s="521"/>
      <c r="E60" s="521"/>
      <c r="F60" s="521"/>
      <c r="G60" s="521"/>
      <c r="H60" s="521"/>
      <c r="I60" s="522"/>
      <c r="J60" s="183"/>
      <c r="L60" s="52"/>
    </row>
    <row r="61" spans="1:12" s="20" customFormat="1" ht="18" thickBot="1">
      <c r="A61" s="3"/>
      <c r="B61" s="523"/>
      <c r="C61" s="524"/>
      <c r="D61" s="524"/>
      <c r="E61" s="524"/>
      <c r="F61" s="524"/>
      <c r="G61" s="524"/>
      <c r="H61" s="524"/>
      <c r="I61" s="525"/>
      <c r="J61" s="183"/>
      <c r="L61" s="52"/>
    </row>
    <row r="62" spans="1:12" s="20" customFormat="1" ht="17.5">
      <c r="A62" s="51"/>
      <c r="B62" s="51"/>
      <c r="C62" s="51"/>
      <c r="D62" s="51"/>
      <c r="E62" s="51"/>
      <c r="F62" s="51"/>
      <c r="G62" s="51"/>
      <c r="H62" s="51"/>
      <c r="I62" s="51"/>
      <c r="J62" s="56"/>
      <c r="L62" s="52"/>
    </row>
    <row r="63" spans="1:12" s="20" customFormat="1" ht="18" thickBot="1">
      <c r="A63" s="3"/>
      <c r="B63" s="3"/>
      <c r="C63" s="3"/>
      <c r="D63" s="3"/>
      <c r="E63" s="3"/>
      <c r="F63" s="3"/>
      <c r="G63" s="3"/>
      <c r="H63" s="3"/>
      <c r="I63" s="3"/>
      <c r="J63" s="54" t="s">
        <v>65</v>
      </c>
      <c r="L63" s="52"/>
    </row>
    <row r="64" spans="1:12" s="20" customFormat="1" ht="18.75" customHeight="1">
      <c r="A64" s="3"/>
      <c r="B64" s="526" t="str">
        <f>CONCATENATE('加盟校情報&amp;大会設定'!$G$5,'加盟校情報&amp;大会設定'!$H$5,'加盟校情報&amp;大会設定'!$I$5,'加盟校情報&amp;大会設定'!$J$5,)&amp;"　男子4×400mR"</f>
        <v>第83回東海学生駅伝 兼 第15回東海学生女子駅伝　男子4×400mR</v>
      </c>
      <c r="C64" s="527"/>
      <c r="D64" s="527"/>
      <c r="E64" s="527"/>
      <c r="F64" s="527"/>
      <c r="G64" s="527"/>
      <c r="H64" s="527"/>
      <c r="I64" s="528"/>
      <c r="J64" s="183"/>
      <c r="L64" s="52"/>
    </row>
    <row r="65" spans="1:12" s="20" customFormat="1" ht="19.5" customHeight="1" thickBot="1">
      <c r="A65" s="3"/>
      <c r="B65" s="529"/>
      <c r="C65" s="530"/>
      <c r="D65" s="530"/>
      <c r="E65" s="530"/>
      <c r="F65" s="530"/>
      <c r="G65" s="530"/>
      <c r="H65" s="530"/>
      <c r="I65" s="531"/>
      <c r="J65" s="183"/>
      <c r="L65" s="52"/>
    </row>
    <row r="66" spans="1:12" s="20" customFormat="1" ht="17.5">
      <c r="A66" s="3"/>
      <c r="B66" s="532" t="s">
        <v>54</v>
      </c>
      <c r="C66" s="533"/>
      <c r="D66" s="538" t="str">
        <f>IF(基本情報登録!$D$6&gt;0,基本情報登録!$D$6,"")</f>
        <v/>
      </c>
      <c r="E66" s="539"/>
      <c r="F66" s="539"/>
      <c r="G66" s="539"/>
      <c r="H66" s="540"/>
      <c r="I66" s="55" t="s">
        <v>55</v>
      </c>
      <c r="J66" s="183"/>
      <c r="L66" s="52"/>
    </row>
    <row r="67" spans="1:12" s="20" customFormat="1" ht="18.75" customHeight="1">
      <c r="A67" s="3"/>
      <c r="B67" s="534" t="s">
        <v>1</v>
      </c>
      <c r="C67" s="535"/>
      <c r="D67" s="541" t="str">
        <f>IF(基本情報登録!$D$8&gt;0,基本情報登録!$D$8,"")</f>
        <v/>
      </c>
      <c r="E67" s="542"/>
      <c r="F67" s="542"/>
      <c r="G67" s="542"/>
      <c r="H67" s="543"/>
      <c r="I67" s="515"/>
      <c r="J67" s="183"/>
      <c r="L67" s="52"/>
    </row>
    <row r="68" spans="1:12" s="20" customFormat="1" ht="19.5" customHeight="1" thickBot="1">
      <c r="A68" s="3"/>
      <c r="B68" s="536"/>
      <c r="C68" s="537"/>
      <c r="D68" s="544"/>
      <c r="E68" s="545"/>
      <c r="F68" s="545"/>
      <c r="G68" s="545"/>
      <c r="H68" s="546"/>
      <c r="I68" s="516"/>
      <c r="J68" s="183"/>
      <c r="L68" s="52"/>
    </row>
    <row r="69" spans="1:12" s="20" customFormat="1" ht="17.5">
      <c r="A69" s="3"/>
      <c r="B69" s="532" t="s">
        <v>34</v>
      </c>
      <c r="C69" s="533"/>
      <c r="D69" s="570"/>
      <c r="E69" s="571"/>
      <c r="F69" s="571"/>
      <c r="G69" s="571"/>
      <c r="H69" s="571"/>
      <c r="I69" s="572"/>
      <c r="J69" s="183"/>
      <c r="L69" s="52"/>
    </row>
    <row r="70" spans="1:12" s="20" customFormat="1" ht="17.5" hidden="1">
      <c r="A70" s="3"/>
      <c r="B70" s="180"/>
      <c r="C70" s="181"/>
      <c r="D70" s="46"/>
      <c r="E70" s="573" t="str">
        <f>TEXT(D69,"00000")</f>
        <v>00000</v>
      </c>
      <c r="F70" s="573"/>
      <c r="G70" s="573"/>
      <c r="H70" s="573"/>
      <c r="I70" s="574"/>
      <c r="J70" s="183"/>
      <c r="L70" s="52"/>
    </row>
    <row r="71" spans="1:12" s="20" customFormat="1" ht="18.75" customHeight="1">
      <c r="A71" s="3"/>
      <c r="B71" s="534" t="s">
        <v>37</v>
      </c>
      <c r="C71" s="535"/>
      <c r="D71" s="551"/>
      <c r="E71" s="577"/>
      <c r="F71" s="577"/>
      <c r="G71" s="577"/>
      <c r="H71" s="577"/>
      <c r="I71" s="578"/>
      <c r="J71" s="183"/>
      <c r="L71" s="52"/>
    </row>
    <row r="72" spans="1:12" s="20" customFormat="1" ht="18.75" customHeight="1">
      <c r="A72" s="3"/>
      <c r="B72" s="575"/>
      <c r="C72" s="576"/>
      <c r="D72" s="557"/>
      <c r="E72" s="579"/>
      <c r="F72" s="579"/>
      <c r="G72" s="579"/>
      <c r="H72" s="579"/>
      <c r="I72" s="580"/>
      <c r="J72" s="183"/>
      <c r="L72" s="52"/>
    </row>
    <row r="73" spans="1:12" s="20" customFormat="1" ht="18" thickBot="1">
      <c r="A73" s="3"/>
      <c r="B73" s="581" t="s">
        <v>56</v>
      </c>
      <c r="C73" s="582"/>
      <c r="D73" s="583"/>
      <c r="E73" s="584"/>
      <c r="F73" s="584"/>
      <c r="G73" s="584"/>
      <c r="H73" s="584"/>
      <c r="I73" s="585"/>
      <c r="J73" s="183"/>
      <c r="L73" s="52"/>
    </row>
    <row r="74" spans="1:12" s="20" customFormat="1" ht="17.5">
      <c r="A74" s="3"/>
      <c r="B74" s="559" t="s">
        <v>57</v>
      </c>
      <c r="C74" s="560"/>
      <c r="D74" s="560"/>
      <c r="E74" s="560"/>
      <c r="F74" s="560"/>
      <c r="G74" s="560"/>
      <c r="H74" s="560"/>
      <c r="I74" s="561"/>
      <c r="J74" s="183"/>
      <c r="L74" s="52"/>
    </row>
    <row r="75" spans="1:12" s="20" customFormat="1" ht="18" thickBot="1">
      <c r="A75" s="3"/>
      <c r="B75" s="47" t="s">
        <v>58</v>
      </c>
      <c r="C75" s="182" t="s">
        <v>27</v>
      </c>
      <c r="D75" s="182" t="s">
        <v>59</v>
      </c>
      <c r="E75" s="562" t="s">
        <v>60</v>
      </c>
      <c r="F75" s="563"/>
      <c r="G75" s="182" t="s">
        <v>54</v>
      </c>
      <c r="H75" s="182" t="s">
        <v>61</v>
      </c>
      <c r="I75" s="48" t="s">
        <v>62</v>
      </c>
      <c r="J75" s="183"/>
      <c r="L75" s="52"/>
    </row>
    <row r="76" spans="1:12" s="20" customFormat="1" ht="19.5" customHeight="1" thickTop="1">
      <c r="A76" s="3"/>
      <c r="B76" s="564">
        <v>1</v>
      </c>
      <c r="C76" s="566"/>
      <c r="D76" s="566" t="str">
        <f>IF(C76&gt;0,VLOOKUP(C76,男子登録情報!$A$2:$H$1688,2,0),"")</f>
        <v/>
      </c>
      <c r="E76" s="567" t="str">
        <f>IF(C76&gt;0,VLOOKUP(C76,男子登録情報!$A$2:$H$1688,3,0),"")</f>
        <v/>
      </c>
      <c r="F76" s="568"/>
      <c r="G76" s="566" t="str">
        <f>IF(C76&gt;0,VLOOKUP(C76,男子登録情報!$A$2:$H$1688,4,0),"")</f>
        <v/>
      </c>
      <c r="H76" s="566" t="str">
        <f>IF(C76&gt;0,VLOOKUP(C76,男子登録情報!$A$2:$H$1688,8,0),"")</f>
        <v/>
      </c>
      <c r="I76" s="569" t="str">
        <f>IF(C76&gt;0,VLOOKUP(C76,男子登録情報!$A$2:$H$1688,5,0),"")</f>
        <v/>
      </c>
      <c r="J76" s="183"/>
      <c r="L76" s="52"/>
    </row>
    <row r="77" spans="1:12" s="20" customFormat="1" ht="18.75" customHeight="1">
      <c r="A77" s="3"/>
      <c r="B77" s="565"/>
      <c r="C77" s="556"/>
      <c r="D77" s="556"/>
      <c r="E77" s="557"/>
      <c r="F77" s="558"/>
      <c r="G77" s="556"/>
      <c r="H77" s="556"/>
      <c r="I77" s="555"/>
      <c r="J77" s="183"/>
      <c r="L77" s="52"/>
    </row>
    <row r="78" spans="1:12" s="20" customFormat="1" ht="18.75" customHeight="1">
      <c r="A78" s="3"/>
      <c r="B78" s="547">
        <v>2</v>
      </c>
      <c r="C78" s="549"/>
      <c r="D78" s="549" t="str">
        <f>IF(C78,VLOOKUP(C78,男子登録情報!$A$2:$H$1688,2,0),"")</f>
        <v/>
      </c>
      <c r="E78" s="551" t="str">
        <f>IF(C78&gt;0,VLOOKUP(C78,男子登録情報!$A$2:$H$1688,3,0),"")</f>
        <v/>
      </c>
      <c r="F78" s="552"/>
      <c r="G78" s="549" t="str">
        <f>IF(C78&gt;0,VLOOKUP(C78,男子登録情報!$A$2:$H$1688,4,0),"")</f>
        <v/>
      </c>
      <c r="H78" s="549" t="str">
        <f>IF(C78&gt;0,VLOOKUP(C78,男子登録情報!$A$2:$H$1688,8,0),"")</f>
        <v/>
      </c>
      <c r="I78" s="515" t="str">
        <f>IF(C78&gt;0,VLOOKUP(C78,男子登録情報!$A$2:$H$1688,5,0),"")</f>
        <v/>
      </c>
      <c r="J78" s="183"/>
      <c r="L78" s="52"/>
    </row>
    <row r="79" spans="1:12" s="20" customFormat="1" ht="18.75" customHeight="1">
      <c r="A79" s="3"/>
      <c r="B79" s="565"/>
      <c r="C79" s="556"/>
      <c r="D79" s="556"/>
      <c r="E79" s="557"/>
      <c r="F79" s="558"/>
      <c r="G79" s="556"/>
      <c r="H79" s="556"/>
      <c r="I79" s="555"/>
      <c r="J79" s="183"/>
      <c r="L79" s="52"/>
    </row>
    <row r="80" spans="1:12" s="20" customFormat="1" ht="18.75" customHeight="1">
      <c r="A80" s="3"/>
      <c r="B80" s="547">
        <v>3</v>
      </c>
      <c r="C80" s="549"/>
      <c r="D80" s="549" t="str">
        <f>IF(C80,VLOOKUP(C80,男子登録情報!$A$2:$H$1688,2,0),"")</f>
        <v/>
      </c>
      <c r="E80" s="551" t="str">
        <f>IF(C80&gt;0,VLOOKUP(C80,男子登録情報!$A$2:$H$1688,3,0),"")</f>
        <v/>
      </c>
      <c r="F80" s="552"/>
      <c r="G80" s="549" t="str">
        <f>IF(C80&gt;0,VLOOKUP(C80,男子登録情報!$A$2:$H$1688,4,0),"")</f>
        <v/>
      </c>
      <c r="H80" s="549" t="str">
        <f>IF(C80&gt;0,VLOOKUP(C80,男子登録情報!$A$2:$H$1688,8,0),"")</f>
        <v/>
      </c>
      <c r="I80" s="515" t="str">
        <f>IF(C80&gt;0,VLOOKUP(C80,男子登録情報!$A$2:$H$1688,5,0),"")</f>
        <v/>
      </c>
      <c r="J80" s="183"/>
      <c r="L80" s="52"/>
    </row>
    <row r="81" spans="1:12" s="20" customFormat="1" ht="18.75" customHeight="1">
      <c r="A81" s="3"/>
      <c r="B81" s="565"/>
      <c r="C81" s="556"/>
      <c r="D81" s="556"/>
      <c r="E81" s="557"/>
      <c r="F81" s="558"/>
      <c r="G81" s="556"/>
      <c r="H81" s="556"/>
      <c r="I81" s="555"/>
      <c r="J81" s="183"/>
      <c r="L81" s="52"/>
    </row>
    <row r="82" spans="1:12" s="20" customFormat="1" ht="18.75" customHeight="1">
      <c r="A82" s="3"/>
      <c r="B82" s="547">
        <v>4</v>
      </c>
      <c r="C82" s="549"/>
      <c r="D82" s="549" t="str">
        <f>IF(C82,VLOOKUP(C82,男子登録情報!$A$2:$H$1688,2,0),"")</f>
        <v/>
      </c>
      <c r="E82" s="551" t="str">
        <f>IF(C82&gt;0,VLOOKUP(C82,男子登録情報!$A$2:$H$1688,3,0),"")</f>
        <v/>
      </c>
      <c r="F82" s="552"/>
      <c r="G82" s="549" t="str">
        <f>IF(C82&gt;0,VLOOKUP(C82,男子登録情報!$A$2:$H$1688,4,0),"")</f>
        <v/>
      </c>
      <c r="H82" s="549" t="str">
        <f>IF(C82&gt;0,VLOOKUP(C82,男子登録情報!$A$2:$H$1688,8,0),"")</f>
        <v/>
      </c>
      <c r="I82" s="515" t="str">
        <f>IF(C82&gt;0,VLOOKUP(C82,男子登録情報!$A$2:$H$1688,5,0),"")</f>
        <v/>
      </c>
      <c r="J82" s="183"/>
      <c r="L82" s="52"/>
    </row>
    <row r="83" spans="1:12" s="20" customFormat="1" ht="18.75" customHeight="1">
      <c r="A83" s="3"/>
      <c r="B83" s="565"/>
      <c r="C83" s="556"/>
      <c r="D83" s="556"/>
      <c r="E83" s="557"/>
      <c r="F83" s="558"/>
      <c r="G83" s="556"/>
      <c r="H83" s="556"/>
      <c r="I83" s="555"/>
      <c r="J83" s="183"/>
      <c r="L83" s="52"/>
    </row>
    <row r="84" spans="1:12" s="20" customFormat="1" ht="18.75" customHeight="1">
      <c r="A84" s="3"/>
      <c r="B84" s="547">
        <v>5</v>
      </c>
      <c r="C84" s="549"/>
      <c r="D84" s="549" t="str">
        <f>IF(C84,VLOOKUP(C84,男子登録情報!$A$2:$H$1688,2,0),"")</f>
        <v/>
      </c>
      <c r="E84" s="551" t="str">
        <f>IF(C84&gt;0,VLOOKUP(C84,男子登録情報!$A$2:$H$1688,3,0),"")</f>
        <v/>
      </c>
      <c r="F84" s="552"/>
      <c r="G84" s="549" t="str">
        <f>IF(C84&gt;0,VLOOKUP(C84,男子登録情報!$A$2:$H$1688,4,0),"")</f>
        <v/>
      </c>
      <c r="H84" s="549" t="str">
        <f>IF(C84&gt;0,VLOOKUP(C84,男子登録情報!$A$2:$H$1688,8,0),"")</f>
        <v/>
      </c>
      <c r="I84" s="515" t="str">
        <f>IF(C84&gt;0,VLOOKUP(C84,男子登録情報!$A$2:$H$1688,5,0),"")</f>
        <v/>
      </c>
      <c r="J84" s="183"/>
      <c r="L84" s="52"/>
    </row>
    <row r="85" spans="1:12" s="20" customFormat="1" ht="18.75" customHeight="1">
      <c r="A85" s="3"/>
      <c r="B85" s="565"/>
      <c r="C85" s="556"/>
      <c r="D85" s="556"/>
      <c r="E85" s="557"/>
      <c r="F85" s="558"/>
      <c r="G85" s="556"/>
      <c r="H85" s="556"/>
      <c r="I85" s="555"/>
      <c r="J85" s="183"/>
      <c r="L85" s="52"/>
    </row>
    <row r="86" spans="1:12" s="20" customFormat="1" ht="18.75" customHeight="1">
      <c r="A86" s="3"/>
      <c r="B86" s="547">
        <v>6</v>
      </c>
      <c r="C86" s="549"/>
      <c r="D86" s="549" t="str">
        <f>IF(C86,VLOOKUP(C86,男子登録情報!$A$2:$H$1688,2,0),"")</f>
        <v/>
      </c>
      <c r="E86" s="551" t="str">
        <f>IF(C86&gt;0,VLOOKUP(C86,男子登録情報!$A$2:$H$1688,3,0),"")</f>
        <v/>
      </c>
      <c r="F86" s="552"/>
      <c r="G86" s="549" t="str">
        <f>IF(C86&gt;0,VLOOKUP(C86,男子登録情報!$A$2:$H$1688,4,0),"")</f>
        <v/>
      </c>
      <c r="H86" s="549" t="str">
        <f>IF(C86&gt;0,VLOOKUP(C86,男子登録情報!$A$2:$H$1688,8,0),"")</f>
        <v/>
      </c>
      <c r="I86" s="515" t="str">
        <f>IF(C86&gt;0,VLOOKUP(C86,男子登録情報!$A$2:$H$1688,5,0),"")</f>
        <v/>
      </c>
      <c r="J86" s="183"/>
      <c r="L86" s="52"/>
    </row>
    <row r="87" spans="1:12" s="20" customFormat="1" ht="19.5" customHeight="1" thickBot="1">
      <c r="A87" s="3"/>
      <c r="B87" s="548"/>
      <c r="C87" s="550"/>
      <c r="D87" s="550"/>
      <c r="E87" s="553"/>
      <c r="F87" s="554"/>
      <c r="G87" s="550"/>
      <c r="H87" s="550"/>
      <c r="I87" s="516"/>
      <c r="J87" s="183"/>
      <c r="L87" s="52"/>
    </row>
    <row r="88" spans="1:12" s="20" customFormat="1" ht="17.5">
      <c r="A88" s="3"/>
      <c r="B88" s="517" t="s">
        <v>63</v>
      </c>
      <c r="C88" s="518"/>
      <c r="D88" s="518"/>
      <c r="E88" s="518"/>
      <c r="F88" s="518"/>
      <c r="G88" s="518"/>
      <c r="H88" s="518"/>
      <c r="I88" s="519"/>
      <c r="J88" s="183"/>
      <c r="L88" s="52"/>
    </row>
    <row r="89" spans="1:12" s="20" customFormat="1" ht="17.5">
      <c r="A89" s="3"/>
      <c r="B89" s="520"/>
      <c r="C89" s="521"/>
      <c r="D89" s="521"/>
      <c r="E89" s="521"/>
      <c r="F89" s="521"/>
      <c r="G89" s="521"/>
      <c r="H89" s="521"/>
      <c r="I89" s="522"/>
      <c r="J89" s="183"/>
      <c r="L89" s="52"/>
    </row>
    <row r="90" spans="1:12" s="20" customFormat="1" ht="18" thickBot="1">
      <c r="A90" s="3"/>
      <c r="B90" s="523"/>
      <c r="C90" s="524"/>
      <c r="D90" s="524"/>
      <c r="E90" s="524"/>
      <c r="F90" s="524"/>
      <c r="G90" s="524"/>
      <c r="H90" s="524"/>
      <c r="I90" s="525"/>
      <c r="J90" s="183"/>
      <c r="L90" s="52"/>
    </row>
    <row r="91" spans="1:12" s="20" customFormat="1" ht="17.5">
      <c r="A91" s="51"/>
      <c r="B91" s="51"/>
      <c r="C91" s="51"/>
      <c r="D91" s="51"/>
      <c r="E91" s="51"/>
      <c r="F91" s="51"/>
      <c r="G91" s="51"/>
      <c r="H91" s="51"/>
      <c r="I91" s="51"/>
      <c r="J91" s="56"/>
      <c r="L91" s="52"/>
    </row>
    <row r="92" spans="1:12" s="20" customFormat="1" ht="18" thickBot="1">
      <c r="A92" s="3"/>
      <c r="B92" s="3"/>
      <c r="C92" s="3"/>
      <c r="D92" s="3"/>
      <c r="E92" s="3"/>
      <c r="F92" s="3"/>
      <c r="G92" s="3"/>
      <c r="H92" s="3"/>
      <c r="I92" s="3"/>
      <c r="J92" s="54" t="s">
        <v>66</v>
      </c>
      <c r="L92" s="52"/>
    </row>
    <row r="93" spans="1:12" s="20" customFormat="1" ht="18.75" customHeight="1">
      <c r="A93" s="3"/>
      <c r="B93" s="526" t="str">
        <f>CONCATENATE('加盟校情報&amp;大会設定'!$G$5,'加盟校情報&amp;大会設定'!$H$5,'加盟校情報&amp;大会設定'!$I$5,'加盟校情報&amp;大会設定'!$J$5,)&amp;"　男子4×400mR"</f>
        <v>第83回東海学生駅伝 兼 第15回東海学生女子駅伝　男子4×400mR</v>
      </c>
      <c r="C93" s="527"/>
      <c r="D93" s="527"/>
      <c r="E93" s="527"/>
      <c r="F93" s="527"/>
      <c r="G93" s="527"/>
      <c r="H93" s="527"/>
      <c r="I93" s="528"/>
      <c r="J93" s="183"/>
      <c r="L93" s="52"/>
    </row>
    <row r="94" spans="1:12" s="20" customFormat="1" ht="19.5" customHeight="1" thickBot="1">
      <c r="A94" s="3"/>
      <c r="B94" s="529"/>
      <c r="C94" s="530"/>
      <c r="D94" s="530"/>
      <c r="E94" s="530"/>
      <c r="F94" s="530"/>
      <c r="G94" s="530"/>
      <c r="H94" s="530"/>
      <c r="I94" s="531"/>
      <c r="J94" s="183"/>
      <c r="L94" s="52"/>
    </row>
    <row r="95" spans="1:12" s="20" customFormat="1" ht="17.5">
      <c r="A95" s="3"/>
      <c r="B95" s="532" t="s">
        <v>54</v>
      </c>
      <c r="C95" s="533"/>
      <c r="D95" s="538" t="str">
        <f>IF(基本情報登録!$D$6&gt;0,基本情報登録!$D$6,"")</f>
        <v/>
      </c>
      <c r="E95" s="539"/>
      <c r="F95" s="539"/>
      <c r="G95" s="539"/>
      <c r="H95" s="540"/>
      <c r="I95" s="55" t="s">
        <v>55</v>
      </c>
      <c r="J95" s="183"/>
      <c r="L95" s="52"/>
    </row>
    <row r="96" spans="1:12" s="20" customFormat="1" ht="18.75" customHeight="1">
      <c r="A96" s="3"/>
      <c r="B96" s="534" t="s">
        <v>1</v>
      </c>
      <c r="C96" s="535"/>
      <c r="D96" s="541" t="str">
        <f>IF(基本情報登録!$D$8&gt;0,基本情報登録!$D$8,"")</f>
        <v/>
      </c>
      <c r="E96" s="542"/>
      <c r="F96" s="542"/>
      <c r="G96" s="542"/>
      <c r="H96" s="543"/>
      <c r="I96" s="515"/>
      <c r="J96" s="183"/>
      <c r="L96" s="52"/>
    </row>
    <row r="97" spans="1:12" s="20" customFormat="1" ht="19.5" customHeight="1" thickBot="1">
      <c r="A97" s="3"/>
      <c r="B97" s="536"/>
      <c r="C97" s="537"/>
      <c r="D97" s="544"/>
      <c r="E97" s="545"/>
      <c r="F97" s="545"/>
      <c r="G97" s="545"/>
      <c r="H97" s="546"/>
      <c r="I97" s="516"/>
      <c r="J97" s="183"/>
      <c r="L97" s="52"/>
    </row>
    <row r="98" spans="1:12" s="20" customFormat="1" ht="17.5">
      <c r="A98" s="3"/>
      <c r="B98" s="532" t="s">
        <v>34</v>
      </c>
      <c r="C98" s="533"/>
      <c r="D98" s="570"/>
      <c r="E98" s="571"/>
      <c r="F98" s="571"/>
      <c r="G98" s="571"/>
      <c r="H98" s="571"/>
      <c r="I98" s="572"/>
      <c r="J98" s="183"/>
      <c r="L98" s="52"/>
    </row>
    <row r="99" spans="1:12" s="20" customFormat="1" ht="17.5" hidden="1">
      <c r="A99" s="3"/>
      <c r="B99" s="180"/>
      <c r="C99" s="181"/>
      <c r="D99" s="46"/>
      <c r="E99" s="573" t="str">
        <f>TEXT(D98,"00000")</f>
        <v>00000</v>
      </c>
      <c r="F99" s="573"/>
      <c r="G99" s="573"/>
      <c r="H99" s="573"/>
      <c r="I99" s="574"/>
      <c r="J99" s="183"/>
      <c r="L99" s="52"/>
    </row>
    <row r="100" spans="1:12" s="20" customFormat="1" ht="18.75" customHeight="1">
      <c r="A100" s="3"/>
      <c r="B100" s="534" t="s">
        <v>37</v>
      </c>
      <c r="C100" s="535"/>
      <c r="D100" s="551"/>
      <c r="E100" s="577"/>
      <c r="F100" s="577"/>
      <c r="G100" s="577"/>
      <c r="H100" s="577"/>
      <c r="I100" s="578"/>
      <c r="J100" s="183"/>
      <c r="L100" s="52"/>
    </row>
    <row r="101" spans="1:12" s="20" customFormat="1" ht="18.75" customHeight="1">
      <c r="A101" s="3"/>
      <c r="B101" s="575"/>
      <c r="C101" s="576"/>
      <c r="D101" s="557"/>
      <c r="E101" s="579"/>
      <c r="F101" s="579"/>
      <c r="G101" s="579"/>
      <c r="H101" s="579"/>
      <c r="I101" s="580"/>
      <c r="J101" s="183"/>
      <c r="L101" s="52"/>
    </row>
    <row r="102" spans="1:12" s="20" customFormat="1" ht="18" thickBot="1">
      <c r="A102" s="3"/>
      <c r="B102" s="581" t="s">
        <v>56</v>
      </c>
      <c r="C102" s="582"/>
      <c r="D102" s="583"/>
      <c r="E102" s="584"/>
      <c r="F102" s="584"/>
      <c r="G102" s="584"/>
      <c r="H102" s="584"/>
      <c r="I102" s="585"/>
      <c r="J102" s="183"/>
      <c r="L102" s="52"/>
    </row>
    <row r="103" spans="1:12" s="20" customFormat="1" ht="17.5">
      <c r="A103" s="3"/>
      <c r="B103" s="559" t="s">
        <v>57</v>
      </c>
      <c r="C103" s="560"/>
      <c r="D103" s="560"/>
      <c r="E103" s="560"/>
      <c r="F103" s="560"/>
      <c r="G103" s="560"/>
      <c r="H103" s="560"/>
      <c r="I103" s="561"/>
      <c r="J103" s="183"/>
      <c r="L103" s="52"/>
    </row>
    <row r="104" spans="1:12" s="20" customFormat="1" ht="18" thickBot="1">
      <c r="A104" s="3"/>
      <c r="B104" s="47" t="s">
        <v>58</v>
      </c>
      <c r="C104" s="182" t="s">
        <v>27</v>
      </c>
      <c r="D104" s="182" t="s">
        <v>59</v>
      </c>
      <c r="E104" s="562" t="s">
        <v>60</v>
      </c>
      <c r="F104" s="563"/>
      <c r="G104" s="182" t="s">
        <v>54</v>
      </c>
      <c r="H104" s="182" t="s">
        <v>61</v>
      </c>
      <c r="I104" s="48" t="s">
        <v>62</v>
      </c>
      <c r="J104" s="183"/>
      <c r="L104" s="52"/>
    </row>
    <row r="105" spans="1:12" s="20" customFormat="1" ht="19.5" customHeight="1" thickTop="1">
      <c r="A105" s="3"/>
      <c r="B105" s="564">
        <v>1</v>
      </c>
      <c r="C105" s="566"/>
      <c r="D105" s="566" t="str">
        <f>IF(C105&gt;0,VLOOKUP(C105,男子登録情報!$A$2:$H$1688,2,0),"")</f>
        <v/>
      </c>
      <c r="E105" s="567" t="str">
        <f>IF(C105&gt;0,VLOOKUP(C105,男子登録情報!$A$2:$H$1688,3,0),"")</f>
        <v/>
      </c>
      <c r="F105" s="568"/>
      <c r="G105" s="566" t="str">
        <f>IF(C105&gt;0,VLOOKUP(C105,男子登録情報!$A$2:$H$1688,4,0),"")</f>
        <v/>
      </c>
      <c r="H105" s="566" t="str">
        <f>IF(C105&gt;0,VLOOKUP(C105,男子登録情報!$A$2:$H$1688,8,0),"")</f>
        <v/>
      </c>
      <c r="I105" s="569" t="str">
        <f>IF(C105&gt;0,VLOOKUP(C105,男子登録情報!$A$2:$H$1688,5,0),"")</f>
        <v/>
      </c>
      <c r="J105" s="183"/>
      <c r="L105" s="52"/>
    </row>
    <row r="106" spans="1:12" s="20" customFormat="1" ht="18.75" customHeight="1">
      <c r="A106" s="3"/>
      <c r="B106" s="565"/>
      <c r="C106" s="556"/>
      <c r="D106" s="556"/>
      <c r="E106" s="557"/>
      <c r="F106" s="558"/>
      <c r="G106" s="556"/>
      <c r="H106" s="556"/>
      <c r="I106" s="555"/>
      <c r="J106" s="183"/>
      <c r="L106" s="52"/>
    </row>
    <row r="107" spans="1:12" s="20" customFormat="1" ht="18.75" customHeight="1">
      <c r="A107" s="3"/>
      <c r="B107" s="547">
        <v>2</v>
      </c>
      <c r="C107" s="549"/>
      <c r="D107" s="549" t="str">
        <f>IF(C107,VLOOKUP(C107,男子登録情報!$A$2:$H$1688,2,0),"")</f>
        <v/>
      </c>
      <c r="E107" s="551" t="str">
        <f>IF(C107&gt;0,VLOOKUP(C107,男子登録情報!$A$2:$H$1688,3,0),"")</f>
        <v/>
      </c>
      <c r="F107" s="552"/>
      <c r="G107" s="549" t="str">
        <f>IF(C107&gt;0,VLOOKUP(C107,男子登録情報!$A$2:$H$1688,4,0),"")</f>
        <v/>
      </c>
      <c r="H107" s="549" t="str">
        <f>IF(C107&gt;0,VLOOKUP(C107,男子登録情報!$A$2:$H$1688,8,0),"")</f>
        <v/>
      </c>
      <c r="I107" s="515" t="str">
        <f>IF(C107&gt;0,VLOOKUP(C107,男子登録情報!$A$2:$H$1688,5,0),"")</f>
        <v/>
      </c>
      <c r="J107" s="183"/>
      <c r="L107" s="52"/>
    </row>
    <row r="108" spans="1:12" s="20" customFormat="1" ht="18.75" customHeight="1">
      <c r="A108" s="3"/>
      <c r="B108" s="565"/>
      <c r="C108" s="556"/>
      <c r="D108" s="556"/>
      <c r="E108" s="557"/>
      <c r="F108" s="558"/>
      <c r="G108" s="556"/>
      <c r="H108" s="556"/>
      <c r="I108" s="555"/>
      <c r="J108" s="183"/>
      <c r="L108" s="52"/>
    </row>
    <row r="109" spans="1:12" s="20" customFormat="1" ht="18.75" customHeight="1">
      <c r="A109" s="3"/>
      <c r="B109" s="547">
        <v>3</v>
      </c>
      <c r="C109" s="549"/>
      <c r="D109" s="549" t="str">
        <f>IF(C109,VLOOKUP(C109,男子登録情報!$A$2:$H$1688,2,0),"")</f>
        <v/>
      </c>
      <c r="E109" s="551" t="str">
        <f>IF(C109&gt;0,VLOOKUP(C109,男子登録情報!$A$2:$H$1688,3,0),"")</f>
        <v/>
      </c>
      <c r="F109" s="552"/>
      <c r="G109" s="549" t="str">
        <f>IF(C109&gt;0,VLOOKUP(C109,男子登録情報!$A$2:$H$1688,4,0),"")</f>
        <v/>
      </c>
      <c r="H109" s="549" t="str">
        <f>IF(C109&gt;0,VLOOKUP(C109,男子登録情報!$A$2:$H$1688,8,0),"")</f>
        <v/>
      </c>
      <c r="I109" s="515" t="str">
        <f>IF(C109&gt;0,VLOOKUP(C109,男子登録情報!$A$2:$H$1688,5,0),"")</f>
        <v/>
      </c>
      <c r="J109" s="183"/>
      <c r="L109" s="52"/>
    </row>
    <row r="110" spans="1:12" s="20" customFormat="1" ht="18.75" customHeight="1">
      <c r="A110" s="3"/>
      <c r="B110" s="565"/>
      <c r="C110" s="556"/>
      <c r="D110" s="556"/>
      <c r="E110" s="557"/>
      <c r="F110" s="558"/>
      <c r="G110" s="556"/>
      <c r="H110" s="556"/>
      <c r="I110" s="555"/>
      <c r="J110" s="183"/>
      <c r="L110" s="52"/>
    </row>
    <row r="111" spans="1:12" s="20" customFormat="1" ht="18.75" customHeight="1">
      <c r="A111" s="3"/>
      <c r="B111" s="547">
        <v>4</v>
      </c>
      <c r="C111" s="549"/>
      <c r="D111" s="549" t="str">
        <f>IF(C111,VLOOKUP(C111,男子登録情報!$A$2:$H$1688,2,0),"")</f>
        <v/>
      </c>
      <c r="E111" s="551" t="str">
        <f>IF(C111&gt;0,VLOOKUP(C111,男子登録情報!$A$2:$H$1688,3,0),"")</f>
        <v/>
      </c>
      <c r="F111" s="552"/>
      <c r="G111" s="549" t="str">
        <f>IF(C111&gt;0,VLOOKUP(C111,男子登録情報!$A$2:$H$1688,4,0),"")</f>
        <v/>
      </c>
      <c r="H111" s="549" t="str">
        <f>IF(C111&gt;0,VLOOKUP(C111,男子登録情報!$A$2:$H$1688,8,0),"")</f>
        <v/>
      </c>
      <c r="I111" s="515" t="str">
        <f>IF(C111&gt;0,VLOOKUP(C111,男子登録情報!$A$2:$H$1688,5,0),"")</f>
        <v/>
      </c>
      <c r="J111" s="183"/>
      <c r="L111" s="52"/>
    </row>
    <row r="112" spans="1:12" s="20" customFormat="1" ht="18.75" customHeight="1">
      <c r="A112" s="3"/>
      <c r="B112" s="565"/>
      <c r="C112" s="556"/>
      <c r="D112" s="556"/>
      <c r="E112" s="557"/>
      <c r="F112" s="558"/>
      <c r="G112" s="556"/>
      <c r="H112" s="556"/>
      <c r="I112" s="555"/>
      <c r="J112" s="183"/>
      <c r="L112" s="52"/>
    </row>
    <row r="113" spans="1:12" s="20" customFormat="1" ht="18.75" customHeight="1">
      <c r="A113" s="3"/>
      <c r="B113" s="547">
        <v>5</v>
      </c>
      <c r="C113" s="549"/>
      <c r="D113" s="549" t="str">
        <f>IF(C113,VLOOKUP(C113,男子登録情報!$A$2:$H$1688,2,0),"")</f>
        <v/>
      </c>
      <c r="E113" s="551" t="str">
        <f>IF(C113&gt;0,VLOOKUP(C113,男子登録情報!$A$2:$H$1688,3,0),"")</f>
        <v/>
      </c>
      <c r="F113" s="552"/>
      <c r="G113" s="549" t="str">
        <f>IF(C113&gt;0,VLOOKUP(C113,男子登録情報!$A$2:$H$1688,4,0),"")</f>
        <v/>
      </c>
      <c r="H113" s="549" t="str">
        <f>IF(C113&gt;0,VLOOKUP(C113,男子登録情報!$A$2:$H$1688,8,0),"")</f>
        <v/>
      </c>
      <c r="I113" s="515" t="str">
        <f>IF(C113&gt;0,VLOOKUP(C113,男子登録情報!$A$2:$H$1688,5,0),"")</f>
        <v/>
      </c>
      <c r="J113" s="183"/>
      <c r="L113" s="52"/>
    </row>
    <row r="114" spans="1:12" s="20" customFormat="1" ht="18.75" customHeight="1">
      <c r="A114" s="3"/>
      <c r="B114" s="565"/>
      <c r="C114" s="556"/>
      <c r="D114" s="556"/>
      <c r="E114" s="557"/>
      <c r="F114" s="558"/>
      <c r="G114" s="556"/>
      <c r="H114" s="556"/>
      <c r="I114" s="555"/>
      <c r="J114" s="183"/>
      <c r="L114" s="52"/>
    </row>
    <row r="115" spans="1:12" s="20" customFormat="1" ht="18.75" customHeight="1">
      <c r="A115" s="3"/>
      <c r="B115" s="547">
        <v>6</v>
      </c>
      <c r="C115" s="549"/>
      <c r="D115" s="549" t="str">
        <f>IF(C115,VLOOKUP(C115,男子登録情報!$A$2:$H$1688,2,0),"")</f>
        <v/>
      </c>
      <c r="E115" s="551" t="str">
        <f>IF(C115&gt;0,VLOOKUP(C115,男子登録情報!$A$2:$H$1688,3,0),"")</f>
        <v/>
      </c>
      <c r="F115" s="552"/>
      <c r="G115" s="549" t="str">
        <f>IF(C115&gt;0,VLOOKUP(C115,男子登録情報!$A$2:$H$1688,4,0),"")</f>
        <v/>
      </c>
      <c r="H115" s="549" t="str">
        <f>IF(C115&gt;0,VLOOKUP(C115,男子登録情報!$A$2:$H$1688,8,0),"")</f>
        <v/>
      </c>
      <c r="I115" s="515" t="str">
        <f>IF(C115&gt;0,VLOOKUP(C115,男子登録情報!$A$2:$H$1688,5,0),"")</f>
        <v/>
      </c>
      <c r="J115" s="183"/>
      <c r="L115" s="52"/>
    </row>
    <row r="116" spans="1:12" s="20" customFormat="1" ht="19.5" customHeight="1" thickBot="1">
      <c r="A116" s="3"/>
      <c r="B116" s="548"/>
      <c r="C116" s="550"/>
      <c r="D116" s="550"/>
      <c r="E116" s="553"/>
      <c r="F116" s="554"/>
      <c r="G116" s="550"/>
      <c r="H116" s="550"/>
      <c r="I116" s="516"/>
      <c r="J116" s="183"/>
      <c r="L116" s="52"/>
    </row>
    <row r="117" spans="1:12" s="20" customFormat="1" ht="17.5">
      <c r="A117" s="3"/>
      <c r="B117" s="517" t="s">
        <v>63</v>
      </c>
      <c r="C117" s="518"/>
      <c r="D117" s="518"/>
      <c r="E117" s="518"/>
      <c r="F117" s="518"/>
      <c r="G117" s="518"/>
      <c r="H117" s="518"/>
      <c r="I117" s="519"/>
      <c r="J117" s="183"/>
      <c r="L117" s="52"/>
    </row>
    <row r="118" spans="1:12" s="20" customFormat="1" ht="17.5">
      <c r="A118" s="3"/>
      <c r="B118" s="520"/>
      <c r="C118" s="521"/>
      <c r="D118" s="521"/>
      <c r="E118" s="521"/>
      <c r="F118" s="521"/>
      <c r="G118" s="521"/>
      <c r="H118" s="521"/>
      <c r="I118" s="522"/>
      <c r="J118" s="183"/>
      <c r="L118" s="52"/>
    </row>
    <row r="119" spans="1:12" s="20" customFormat="1" ht="18" thickBot="1">
      <c r="A119" s="3"/>
      <c r="B119" s="523"/>
      <c r="C119" s="524"/>
      <c r="D119" s="524"/>
      <c r="E119" s="524"/>
      <c r="F119" s="524"/>
      <c r="G119" s="524"/>
      <c r="H119" s="524"/>
      <c r="I119" s="525"/>
      <c r="J119" s="183"/>
      <c r="L119" s="52"/>
    </row>
    <row r="120" spans="1:12" s="20" customFormat="1" ht="17.5">
      <c r="A120" s="51"/>
      <c r="B120" s="51"/>
      <c r="C120" s="51"/>
      <c r="D120" s="51"/>
      <c r="E120" s="51"/>
      <c r="F120" s="51"/>
      <c r="G120" s="51"/>
      <c r="H120" s="51"/>
      <c r="I120" s="51"/>
      <c r="J120" s="56"/>
      <c r="L120" s="52"/>
    </row>
    <row r="121" spans="1:12" s="20" customFormat="1" ht="18" thickBot="1">
      <c r="A121" s="3"/>
      <c r="B121" s="3"/>
      <c r="C121" s="3"/>
      <c r="D121" s="3"/>
      <c r="E121" s="3"/>
      <c r="F121" s="3"/>
      <c r="G121" s="3"/>
      <c r="H121" s="3"/>
      <c r="I121" s="3"/>
      <c r="J121" s="54" t="s">
        <v>67</v>
      </c>
      <c r="L121" s="52"/>
    </row>
    <row r="122" spans="1:12" s="20" customFormat="1" ht="18.75" customHeight="1">
      <c r="A122" s="3"/>
      <c r="B122" s="526" t="str">
        <f>CONCATENATE('加盟校情報&amp;大会設定'!$G$5,'加盟校情報&amp;大会設定'!$H$5,'加盟校情報&amp;大会設定'!$I$5,'加盟校情報&amp;大会設定'!$J$5,)&amp;"　男子4×400mR"</f>
        <v>第83回東海学生駅伝 兼 第15回東海学生女子駅伝　男子4×400mR</v>
      </c>
      <c r="C122" s="527"/>
      <c r="D122" s="527"/>
      <c r="E122" s="527"/>
      <c r="F122" s="527"/>
      <c r="G122" s="527"/>
      <c r="H122" s="527"/>
      <c r="I122" s="528"/>
      <c r="J122" s="183"/>
      <c r="L122" s="52"/>
    </row>
    <row r="123" spans="1:12" s="20" customFormat="1" ht="19.5" customHeight="1" thickBot="1">
      <c r="A123" s="3"/>
      <c r="B123" s="529"/>
      <c r="C123" s="530"/>
      <c r="D123" s="530"/>
      <c r="E123" s="530"/>
      <c r="F123" s="530"/>
      <c r="G123" s="530"/>
      <c r="H123" s="530"/>
      <c r="I123" s="531"/>
      <c r="J123" s="183"/>
      <c r="L123" s="52"/>
    </row>
    <row r="124" spans="1:12" s="20" customFormat="1" ht="17.5">
      <c r="A124" s="3"/>
      <c r="B124" s="532" t="s">
        <v>54</v>
      </c>
      <c r="C124" s="533"/>
      <c r="D124" s="538" t="str">
        <f>IF(基本情報登録!$D$6&gt;0,基本情報登録!$D$6,"")</f>
        <v/>
      </c>
      <c r="E124" s="539"/>
      <c r="F124" s="539"/>
      <c r="G124" s="539"/>
      <c r="H124" s="540"/>
      <c r="I124" s="55" t="s">
        <v>55</v>
      </c>
      <c r="J124" s="183"/>
      <c r="L124" s="52"/>
    </row>
    <row r="125" spans="1:12" s="20" customFormat="1" ht="18.75" customHeight="1">
      <c r="A125" s="3"/>
      <c r="B125" s="534" t="s">
        <v>1</v>
      </c>
      <c r="C125" s="535"/>
      <c r="D125" s="541" t="str">
        <f>IF(基本情報登録!$D$8&gt;0,基本情報登録!$D$8,"")</f>
        <v/>
      </c>
      <c r="E125" s="542"/>
      <c r="F125" s="542"/>
      <c r="G125" s="542"/>
      <c r="H125" s="543"/>
      <c r="I125" s="515"/>
      <c r="J125" s="183"/>
      <c r="L125" s="52"/>
    </row>
    <row r="126" spans="1:12" s="20" customFormat="1" ht="19.5" customHeight="1" thickBot="1">
      <c r="A126" s="3"/>
      <c r="B126" s="536"/>
      <c r="C126" s="537"/>
      <c r="D126" s="544"/>
      <c r="E126" s="545"/>
      <c r="F126" s="545"/>
      <c r="G126" s="545"/>
      <c r="H126" s="546"/>
      <c r="I126" s="516"/>
      <c r="J126" s="183"/>
      <c r="L126" s="52"/>
    </row>
    <row r="127" spans="1:12" s="20" customFormat="1" ht="17.5">
      <c r="A127" s="3"/>
      <c r="B127" s="532" t="s">
        <v>34</v>
      </c>
      <c r="C127" s="533"/>
      <c r="D127" s="570"/>
      <c r="E127" s="571"/>
      <c r="F127" s="571"/>
      <c r="G127" s="571"/>
      <c r="H127" s="571"/>
      <c r="I127" s="572"/>
      <c r="J127" s="183"/>
      <c r="L127" s="52"/>
    </row>
    <row r="128" spans="1:12" s="20" customFormat="1" ht="17.5" hidden="1">
      <c r="A128" s="3"/>
      <c r="B128" s="180"/>
      <c r="C128" s="181"/>
      <c r="D128" s="46"/>
      <c r="E128" s="573" t="str">
        <f>TEXT(D127,"00000")</f>
        <v>00000</v>
      </c>
      <c r="F128" s="573"/>
      <c r="G128" s="573"/>
      <c r="H128" s="573"/>
      <c r="I128" s="574"/>
      <c r="J128" s="183"/>
      <c r="L128" s="52"/>
    </row>
    <row r="129" spans="1:12" s="20" customFormat="1" ht="18.75" customHeight="1">
      <c r="A129" s="3"/>
      <c r="B129" s="534" t="s">
        <v>37</v>
      </c>
      <c r="C129" s="535"/>
      <c r="D129" s="551"/>
      <c r="E129" s="577"/>
      <c r="F129" s="577"/>
      <c r="G129" s="577"/>
      <c r="H129" s="577"/>
      <c r="I129" s="578"/>
      <c r="J129" s="183"/>
      <c r="L129" s="52"/>
    </row>
    <row r="130" spans="1:12" s="20" customFormat="1" ht="18.75" customHeight="1">
      <c r="A130" s="3"/>
      <c r="B130" s="575"/>
      <c r="C130" s="576"/>
      <c r="D130" s="557"/>
      <c r="E130" s="579"/>
      <c r="F130" s="579"/>
      <c r="G130" s="579"/>
      <c r="H130" s="579"/>
      <c r="I130" s="580"/>
      <c r="J130" s="183"/>
      <c r="L130" s="52"/>
    </row>
    <row r="131" spans="1:12" s="20" customFormat="1" ht="18" thickBot="1">
      <c r="A131" s="3"/>
      <c r="B131" s="581" t="s">
        <v>56</v>
      </c>
      <c r="C131" s="582"/>
      <c r="D131" s="583"/>
      <c r="E131" s="584"/>
      <c r="F131" s="584"/>
      <c r="G131" s="584"/>
      <c r="H131" s="584"/>
      <c r="I131" s="585"/>
      <c r="J131" s="183"/>
      <c r="L131" s="52"/>
    </row>
    <row r="132" spans="1:12" s="20" customFormat="1" ht="17.5">
      <c r="A132" s="3"/>
      <c r="B132" s="559" t="s">
        <v>57</v>
      </c>
      <c r="C132" s="560"/>
      <c r="D132" s="560"/>
      <c r="E132" s="560"/>
      <c r="F132" s="560"/>
      <c r="G132" s="560"/>
      <c r="H132" s="560"/>
      <c r="I132" s="561"/>
      <c r="J132" s="183"/>
      <c r="L132" s="52"/>
    </row>
    <row r="133" spans="1:12" s="20" customFormat="1" ht="18" thickBot="1">
      <c r="A133" s="3"/>
      <c r="B133" s="47" t="s">
        <v>58</v>
      </c>
      <c r="C133" s="182" t="s">
        <v>27</v>
      </c>
      <c r="D133" s="182" t="s">
        <v>59</v>
      </c>
      <c r="E133" s="562" t="s">
        <v>60</v>
      </c>
      <c r="F133" s="563"/>
      <c r="G133" s="182" t="s">
        <v>54</v>
      </c>
      <c r="H133" s="182" t="s">
        <v>61</v>
      </c>
      <c r="I133" s="48" t="s">
        <v>62</v>
      </c>
      <c r="J133" s="183"/>
      <c r="L133" s="52"/>
    </row>
    <row r="134" spans="1:12" s="20" customFormat="1" ht="19.5" customHeight="1" thickTop="1">
      <c r="A134" s="3"/>
      <c r="B134" s="564">
        <v>1</v>
      </c>
      <c r="C134" s="566"/>
      <c r="D134" s="566" t="str">
        <f>IF(C134&gt;0,VLOOKUP(C134,男子登録情報!$A$2:$H$1688,2,0),"")</f>
        <v/>
      </c>
      <c r="E134" s="567" t="str">
        <f>IF(C134&gt;0,VLOOKUP(C134,男子登録情報!$A$2:$H$1688,3,0),"")</f>
        <v/>
      </c>
      <c r="F134" s="568"/>
      <c r="G134" s="566" t="str">
        <f>IF(C134&gt;0,VLOOKUP(C134,男子登録情報!$A$2:$H$1688,4,0),"")</f>
        <v/>
      </c>
      <c r="H134" s="566" t="str">
        <f>IF(C134&gt;0,VLOOKUP(C134,男子登録情報!$A$2:$H$1688,8,0),"")</f>
        <v/>
      </c>
      <c r="I134" s="569" t="str">
        <f>IF(C134&gt;0,VLOOKUP(C134,男子登録情報!$A$2:$H$1688,5,0),"")</f>
        <v/>
      </c>
      <c r="J134" s="183"/>
      <c r="L134" s="52"/>
    </row>
    <row r="135" spans="1:12" s="20" customFormat="1" ht="18.75" customHeight="1">
      <c r="A135" s="3"/>
      <c r="B135" s="565"/>
      <c r="C135" s="556"/>
      <c r="D135" s="556"/>
      <c r="E135" s="557"/>
      <c r="F135" s="558"/>
      <c r="G135" s="556"/>
      <c r="H135" s="556"/>
      <c r="I135" s="555"/>
      <c r="J135" s="183"/>
      <c r="L135" s="52"/>
    </row>
    <row r="136" spans="1:12" s="20" customFormat="1" ht="18.75" customHeight="1">
      <c r="A136" s="3"/>
      <c r="B136" s="547">
        <v>2</v>
      </c>
      <c r="C136" s="549"/>
      <c r="D136" s="549" t="str">
        <f>IF(C136,VLOOKUP(C136,男子登録情報!$A$2:$H$1688,2,0),"")</f>
        <v/>
      </c>
      <c r="E136" s="551" t="str">
        <f>IF(C136&gt;0,VLOOKUP(C136,男子登録情報!$A$2:$H$1688,3,0),"")</f>
        <v/>
      </c>
      <c r="F136" s="552"/>
      <c r="G136" s="549" t="str">
        <f>IF(C136&gt;0,VLOOKUP(C136,男子登録情報!$A$2:$H$1688,4,0),"")</f>
        <v/>
      </c>
      <c r="H136" s="549" t="str">
        <f>IF(C136&gt;0,VLOOKUP(C136,男子登録情報!$A$2:$H$1688,8,0),"")</f>
        <v/>
      </c>
      <c r="I136" s="515" t="str">
        <f>IF(C136&gt;0,VLOOKUP(C136,男子登録情報!$A$2:$H$1688,5,0),"")</f>
        <v/>
      </c>
      <c r="J136" s="183"/>
      <c r="L136" s="52"/>
    </row>
    <row r="137" spans="1:12" s="20" customFormat="1" ht="18.75" customHeight="1">
      <c r="A137" s="3"/>
      <c r="B137" s="565"/>
      <c r="C137" s="556"/>
      <c r="D137" s="556"/>
      <c r="E137" s="557"/>
      <c r="F137" s="558"/>
      <c r="G137" s="556"/>
      <c r="H137" s="556"/>
      <c r="I137" s="555"/>
      <c r="J137" s="183"/>
      <c r="L137" s="52"/>
    </row>
    <row r="138" spans="1:12" s="20" customFormat="1" ht="18.75" customHeight="1">
      <c r="A138" s="3"/>
      <c r="B138" s="547">
        <v>3</v>
      </c>
      <c r="C138" s="549"/>
      <c r="D138" s="549" t="str">
        <f>IF(C138,VLOOKUP(C138,男子登録情報!$A$2:$H$1688,2,0),"")</f>
        <v/>
      </c>
      <c r="E138" s="551" t="str">
        <f>IF(C138&gt;0,VLOOKUP(C138,男子登録情報!$A$2:$H$1688,3,0),"")</f>
        <v/>
      </c>
      <c r="F138" s="552"/>
      <c r="G138" s="549" t="str">
        <f>IF(C138&gt;0,VLOOKUP(C138,男子登録情報!$A$2:$H$1688,4,0),"")</f>
        <v/>
      </c>
      <c r="H138" s="549" t="str">
        <f>IF(C138&gt;0,VLOOKUP(C138,男子登録情報!$A$2:$H$1688,8,0),"")</f>
        <v/>
      </c>
      <c r="I138" s="515" t="str">
        <f>IF(C138&gt;0,VLOOKUP(C138,男子登録情報!$A$2:$H$1688,5,0),"")</f>
        <v/>
      </c>
      <c r="J138" s="183"/>
      <c r="L138" s="52"/>
    </row>
    <row r="139" spans="1:12" s="20" customFormat="1" ht="18.75" customHeight="1">
      <c r="A139" s="3"/>
      <c r="B139" s="565"/>
      <c r="C139" s="556"/>
      <c r="D139" s="556"/>
      <c r="E139" s="557"/>
      <c r="F139" s="558"/>
      <c r="G139" s="556"/>
      <c r="H139" s="556"/>
      <c r="I139" s="555"/>
      <c r="J139" s="183"/>
      <c r="L139" s="52"/>
    </row>
    <row r="140" spans="1:12" s="20" customFormat="1" ht="18.75" customHeight="1">
      <c r="A140" s="3"/>
      <c r="B140" s="547">
        <v>4</v>
      </c>
      <c r="C140" s="549"/>
      <c r="D140" s="549" t="str">
        <f>IF(C140,VLOOKUP(C140,男子登録情報!$A$2:$H$1688,2,0),"")</f>
        <v/>
      </c>
      <c r="E140" s="551" t="str">
        <f>IF(C140&gt;0,VLOOKUP(C140,男子登録情報!$A$2:$H$1688,3,0),"")</f>
        <v/>
      </c>
      <c r="F140" s="552"/>
      <c r="G140" s="549" t="str">
        <f>IF(C140&gt;0,VLOOKUP(C140,男子登録情報!$A$2:$H$1688,4,0),"")</f>
        <v/>
      </c>
      <c r="H140" s="549" t="str">
        <f>IF(C140&gt;0,VLOOKUP(C140,男子登録情報!$A$2:$H$1688,8,0),"")</f>
        <v/>
      </c>
      <c r="I140" s="515" t="str">
        <f>IF(C140&gt;0,VLOOKUP(C140,男子登録情報!$A$2:$H$1688,5,0),"")</f>
        <v/>
      </c>
      <c r="J140" s="183"/>
      <c r="L140" s="52"/>
    </row>
    <row r="141" spans="1:12" s="20" customFormat="1" ht="18.75" customHeight="1">
      <c r="A141" s="3"/>
      <c r="B141" s="565"/>
      <c r="C141" s="556"/>
      <c r="D141" s="556"/>
      <c r="E141" s="557"/>
      <c r="F141" s="558"/>
      <c r="G141" s="556"/>
      <c r="H141" s="556"/>
      <c r="I141" s="555"/>
      <c r="J141" s="183"/>
      <c r="L141" s="52"/>
    </row>
    <row r="142" spans="1:12" s="20" customFormat="1" ht="18.75" customHeight="1">
      <c r="A142" s="3"/>
      <c r="B142" s="547">
        <v>5</v>
      </c>
      <c r="C142" s="549"/>
      <c r="D142" s="549" t="str">
        <f>IF(C142,VLOOKUP(C142,男子登録情報!$A$2:$H$1688,2,0),"")</f>
        <v/>
      </c>
      <c r="E142" s="551" t="str">
        <f>IF(C142&gt;0,VLOOKUP(C142,男子登録情報!$A$2:$H$1688,3,0),"")</f>
        <v/>
      </c>
      <c r="F142" s="552"/>
      <c r="G142" s="549" t="str">
        <f>IF(C142&gt;0,VLOOKUP(C142,男子登録情報!$A$2:$H$1688,4,0),"")</f>
        <v/>
      </c>
      <c r="H142" s="549" t="str">
        <f>IF(C142&gt;0,VLOOKUP(C142,男子登録情報!$A$2:$H$1688,8,0),"")</f>
        <v/>
      </c>
      <c r="I142" s="515" t="str">
        <f>IF(C142&gt;0,VLOOKUP(C142,男子登録情報!$A$2:$H$1688,5,0),"")</f>
        <v/>
      </c>
      <c r="J142" s="183"/>
      <c r="L142" s="52"/>
    </row>
    <row r="143" spans="1:12" s="20" customFormat="1" ht="18.75" customHeight="1">
      <c r="A143" s="3"/>
      <c r="B143" s="565"/>
      <c r="C143" s="556"/>
      <c r="D143" s="556"/>
      <c r="E143" s="557"/>
      <c r="F143" s="558"/>
      <c r="G143" s="556"/>
      <c r="H143" s="556"/>
      <c r="I143" s="555"/>
      <c r="J143" s="183"/>
      <c r="L143" s="52"/>
    </row>
    <row r="144" spans="1:12" s="20" customFormat="1" ht="18.75" customHeight="1">
      <c r="A144" s="3"/>
      <c r="B144" s="547">
        <v>6</v>
      </c>
      <c r="C144" s="549"/>
      <c r="D144" s="549" t="str">
        <f>IF(C144,VLOOKUP(C144,男子登録情報!$A$2:$H$1688,2,0),"")</f>
        <v/>
      </c>
      <c r="E144" s="551" t="str">
        <f>IF(C144&gt;0,VLOOKUP(C144,男子登録情報!$A$2:$H$1688,3,0),"")</f>
        <v/>
      </c>
      <c r="F144" s="552"/>
      <c r="G144" s="549" t="str">
        <f>IF(C144&gt;0,VLOOKUP(C144,男子登録情報!$A$2:$H$1688,4,0),"")</f>
        <v/>
      </c>
      <c r="H144" s="549" t="str">
        <f>IF(C144&gt;0,VLOOKUP(C144,男子登録情報!$A$2:$H$1688,8,0),"")</f>
        <v/>
      </c>
      <c r="I144" s="515" t="str">
        <f>IF(C144&gt;0,VLOOKUP(C144,男子登録情報!$A$2:$H$1688,5,0),"")</f>
        <v/>
      </c>
      <c r="J144" s="183"/>
      <c r="L144" s="52"/>
    </row>
    <row r="145" spans="1:12" s="20" customFormat="1" ht="19.5" customHeight="1" thickBot="1">
      <c r="A145" s="3"/>
      <c r="B145" s="548"/>
      <c r="C145" s="550"/>
      <c r="D145" s="550"/>
      <c r="E145" s="553"/>
      <c r="F145" s="554"/>
      <c r="G145" s="550"/>
      <c r="H145" s="550"/>
      <c r="I145" s="516"/>
      <c r="J145" s="183"/>
      <c r="L145" s="52"/>
    </row>
    <row r="146" spans="1:12" s="20" customFormat="1" ht="17.5">
      <c r="A146" s="3"/>
      <c r="B146" s="517" t="s">
        <v>63</v>
      </c>
      <c r="C146" s="518"/>
      <c r="D146" s="518"/>
      <c r="E146" s="518"/>
      <c r="F146" s="518"/>
      <c r="G146" s="518"/>
      <c r="H146" s="518"/>
      <c r="I146" s="519"/>
      <c r="J146" s="183"/>
      <c r="L146" s="52"/>
    </row>
    <row r="147" spans="1:12" s="20" customFormat="1" ht="17.5">
      <c r="A147" s="3"/>
      <c r="B147" s="520"/>
      <c r="C147" s="521"/>
      <c r="D147" s="521"/>
      <c r="E147" s="521"/>
      <c r="F147" s="521"/>
      <c r="G147" s="521"/>
      <c r="H147" s="521"/>
      <c r="I147" s="522"/>
      <c r="J147" s="183"/>
      <c r="L147" s="52"/>
    </row>
    <row r="148" spans="1:12" s="20" customFormat="1" ht="18" thickBot="1">
      <c r="A148" s="3"/>
      <c r="B148" s="523"/>
      <c r="C148" s="524"/>
      <c r="D148" s="524"/>
      <c r="E148" s="524"/>
      <c r="F148" s="524"/>
      <c r="G148" s="524"/>
      <c r="H148" s="524"/>
      <c r="I148" s="525"/>
      <c r="J148" s="183"/>
      <c r="L148" s="52"/>
    </row>
    <row r="149" spans="1:12" s="20" customFormat="1" ht="17.5">
      <c r="A149" s="51"/>
      <c r="B149" s="51"/>
      <c r="C149" s="51"/>
      <c r="D149" s="51"/>
      <c r="E149" s="51"/>
      <c r="F149" s="51"/>
      <c r="G149" s="51"/>
      <c r="H149" s="51"/>
      <c r="I149" s="51"/>
      <c r="J149" s="56"/>
      <c r="L149" s="52"/>
    </row>
    <row r="150" spans="1:12" s="20" customFormat="1" ht="18" thickBot="1">
      <c r="A150" s="3"/>
      <c r="B150" s="3"/>
      <c r="C150" s="3"/>
      <c r="D150" s="3"/>
      <c r="E150" s="3"/>
      <c r="F150" s="3"/>
      <c r="G150" s="3"/>
      <c r="H150" s="3"/>
      <c r="I150" s="3"/>
      <c r="J150" s="54" t="s">
        <v>68</v>
      </c>
      <c r="L150" s="52"/>
    </row>
    <row r="151" spans="1:12" s="20" customFormat="1" ht="18.75" customHeight="1">
      <c r="A151" s="3"/>
      <c r="B151" s="526" t="str">
        <f>CONCATENATE('加盟校情報&amp;大会設定'!$G$5,'加盟校情報&amp;大会設定'!$H$5,'加盟校情報&amp;大会設定'!$I$5,'加盟校情報&amp;大会設定'!$J$5,)&amp;"　男子4×400mR"</f>
        <v>第83回東海学生駅伝 兼 第15回東海学生女子駅伝　男子4×400mR</v>
      </c>
      <c r="C151" s="527"/>
      <c r="D151" s="527"/>
      <c r="E151" s="527"/>
      <c r="F151" s="527"/>
      <c r="G151" s="527"/>
      <c r="H151" s="527"/>
      <c r="I151" s="528"/>
      <c r="J151" s="183"/>
      <c r="L151" s="52"/>
    </row>
    <row r="152" spans="1:12" s="20" customFormat="1" ht="19.5" customHeight="1" thickBot="1">
      <c r="A152" s="3"/>
      <c r="B152" s="529"/>
      <c r="C152" s="530"/>
      <c r="D152" s="530"/>
      <c r="E152" s="530"/>
      <c r="F152" s="530"/>
      <c r="G152" s="530"/>
      <c r="H152" s="530"/>
      <c r="I152" s="531"/>
      <c r="J152" s="183"/>
      <c r="L152" s="52"/>
    </row>
    <row r="153" spans="1:12" s="20" customFormat="1" ht="17.5">
      <c r="A153" s="3"/>
      <c r="B153" s="532" t="s">
        <v>54</v>
      </c>
      <c r="C153" s="533"/>
      <c r="D153" s="538" t="str">
        <f>IF(基本情報登録!$D$6&gt;0,基本情報登録!$D$6,"")</f>
        <v/>
      </c>
      <c r="E153" s="539"/>
      <c r="F153" s="539"/>
      <c r="G153" s="539"/>
      <c r="H153" s="540"/>
      <c r="I153" s="55" t="s">
        <v>55</v>
      </c>
      <c r="J153" s="183"/>
      <c r="L153" s="52"/>
    </row>
    <row r="154" spans="1:12" s="20" customFormat="1" ht="18.75" customHeight="1">
      <c r="A154" s="3"/>
      <c r="B154" s="534" t="s">
        <v>1</v>
      </c>
      <c r="C154" s="535"/>
      <c r="D154" s="541" t="str">
        <f>IF(基本情報登録!$D$8&gt;0,基本情報登録!$D$8,"")</f>
        <v/>
      </c>
      <c r="E154" s="542"/>
      <c r="F154" s="542"/>
      <c r="G154" s="542"/>
      <c r="H154" s="543"/>
      <c r="I154" s="515"/>
      <c r="J154" s="183"/>
      <c r="L154" s="52"/>
    </row>
    <row r="155" spans="1:12" s="20" customFormat="1" ht="19.5" customHeight="1" thickBot="1">
      <c r="A155" s="3"/>
      <c r="B155" s="536"/>
      <c r="C155" s="537"/>
      <c r="D155" s="544"/>
      <c r="E155" s="545"/>
      <c r="F155" s="545"/>
      <c r="G155" s="545"/>
      <c r="H155" s="546"/>
      <c r="I155" s="516"/>
      <c r="J155" s="183"/>
      <c r="L155" s="52"/>
    </row>
    <row r="156" spans="1:12" s="20" customFormat="1" ht="17.5">
      <c r="A156" s="3"/>
      <c r="B156" s="532" t="s">
        <v>34</v>
      </c>
      <c r="C156" s="533"/>
      <c r="D156" s="570"/>
      <c r="E156" s="571"/>
      <c r="F156" s="571"/>
      <c r="G156" s="571"/>
      <c r="H156" s="571"/>
      <c r="I156" s="572"/>
      <c r="J156" s="183"/>
      <c r="L156" s="52"/>
    </row>
    <row r="157" spans="1:12" s="20" customFormat="1" ht="17.5" hidden="1">
      <c r="A157" s="3"/>
      <c r="B157" s="180"/>
      <c r="C157" s="181"/>
      <c r="D157" s="46"/>
      <c r="E157" s="573" t="str">
        <f>TEXT(D156,"00000")</f>
        <v>00000</v>
      </c>
      <c r="F157" s="573"/>
      <c r="G157" s="573"/>
      <c r="H157" s="573"/>
      <c r="I157" s="574"/>
      <c r="J157" s="183"/>
      <c r="L157" s="52"/>
    </row>
    <row r="158" spans="1:12" s="20" customFormat="1" ht="18.75" customHeight="1">
      <c r="A158" s="3"/>
      <c r="B158" s="534" t="s">
        <v>37</v>
      </c>
      <c r="C158" s="535"/>
      <c r="D158" s="551"/>
      <c r="E158" s="577"/>
      <c r="F158" s="577"/>
      <c r="G158" s="577"/>
      <c r="H158" s="577"/>
      <c r="I158" s="578"/>
      <c r="J158" s="183"/>
      <c r="L158" s="52"/>
    </row>
    <row r="159" spans="1:12" s="20" customFormat="1" ht="18.75" customHeight="1">
      <c r="A159" s="3"/>
      <c r="B159" s="575"/>
      <c r="C159" s="576"/>
      <c r="D159" s="557"/>
      <c r="E159" s="579"/>
      <c r="F159" s="579"/>
      <c r="G159" s="579"/>
      <c r="H159" s="579"/>
      <c r="I159" s="580"/>
      <c r="J159" s="183"/>
      <c r="L159" s="52"/>
    </row>
    <row r="160" spans="1:12" s="20" customFormat="1" ht="18" thickBot="1">
      <c r="A160" s="3"/>
      <c r="B160" s="581" t="s">
        <v>56</v>
      </c>
      <c r="C160" s="582"/>
      <c r="D160" s="583"/>
      <c r="E160" s="584"/>
      <c r="F160" s="584"/>
      <c r="G160" s="584"/>
      <c r="H160" s="584"/>
      <c r="I160" s="585"/>
      <c r="J160" s="183"/>
      <c r="L160" s="52"/>
    </row>
    <row r="161" spans="1:12" s="20" customFormat="1" ht="17.5">
      <c r="A161" s="3"/>
      <c r="B161" s="559" t="s">
        <v>57</v>
      </c>
      <c r="C161" s="560"/>
      <c r="D161" s="560"/>
      <c r="E161" s="560"/>
      <c r="F161" s="560"/>
      <c r="G161" s="560"/>
      <c r="H161" s="560"/>
      <c r="I161" s="561"/>
      <c r="J161" s="183"/>
      <c r="L161" s="52"/>
    </row>
    <row r="162" spans="1:12" s="20" customFormat="1" ht="18" thickBot="1">
      <c r="A162" s="3"/>
      <c r="B162" s="47" t="s">
        <v>58</v>
      </c>
      <c r="C162" s="182" t="s">
        <v>27</v>
      </c>
      <c r="D162" s="182" t="s">
        <v>59</v>
      </c>
      <c r="E162" s="562" t="s">
        <v>60</v>
      </c>
      <c r="F162" s="563"/>
      <c r="G162" s="182" t="s">
        <v>54</v>
      </c>
      <c r="H162" s="182" t="s">
        <v>61</v>
      </c>
      <c r="I162" s="48" t="s">
        <v>62</v>
      </c>
      <c r="J162" s="183"/>
      <c r="L162" s="52"/>
    </row>
    <row r="163" spans="1:12" s="20" customFormat="1" ht="19.5" customHeight="1" thickTop="1">
      <c r="A163" s="3"/>
      <c r="B163" s="564">
        <v>1</v>
      </c>
      <c r="C163" s="566"/>
      <c r="D163" s="566" t="str">
        <f>IF(C163&gt;0,VLOOKUP(C163,男子登録情報!$A$2:$H$1688,2,0),"")</f>
        <v/>
      </c>
      <c r="E163" s="567" t="str">
        <f>IF(C163&gt;0,VLOOKUP(C163,男子登録情報!$A$2:$H$1688,3,0),"")</f>
        <v/>
      </c>
      <c r="F163" s="568"/>
      <c r="G163" s="566" t="str">
        <f>IF(C163&gt;0,VLOOKUP(C163,男子登録情報!$A$2:$H$1688,4,0),"")</f>
        <v/>
      </c>
      <c r="H163" s="566" t="str">
        <f>IF(C163&gt;0,VLOOKUP(C163,男子登録情報!$A$2:$H$1688,8,0),"")</f>
        <v/>
      </c>
      <c r="I163" s="569" t="str">
        <f>IF(C163&gt;0,VLOOKUP(C163,男子登録情報!$A$2:$H$1688,5,0),"")</f>
        <v/>
      </c>
      <c r="J163" s="183"/>
      <c r="L163" s="52"/>
    </row>
    <row r="164" spans="1:12" s="20" customFormat="1" ht="18.75" customHeight="1">
      <c r="A164" s="3"/>
      <c r="B164" s="565"/>
      <c r="C164" s="556"/>
      <c r="D164" s="556"/>
      <c r="E164" s="557"/>
      <c r="F164" s="558"/>
      <c r="G164" s="556"/>
      <c r="H164" s="556"/>
      <c r="I164" s="555"/>
      <c r="J164" s="183"/>
      <c r="L164" s="52"/>
    </row>
    <row r="165" spans="1:12" s="20" customFormat="1" ht="18.75" customHeight="1">
      <c r="A165" s="3"/>
      <c r="B165" s="547">
        <v>2</v>
      </c>
      <c r="C165" s="549"/>
      <c r="D165" s="549" t="str">
        <f>IF(C165,VLOOKUP(C165,男子登録情報!$A$2:$H$1688,2,0),"")</f>
        <v/>
      </c>
      <c r="E165" s="551" t="str">
        <f>IF(C165&gt;0,VLOOKUP(C165,男子登録情報!$A$2:$H$1688,3,0),"")</f>
        <v/>
      </c>
      <c r="F165" s="552"/>
      <c r="G165" s="549" t="str">
        <f>IF(C165&gt;0,VLOOKUP(C165,男子登録情報!$A$2:$H$1688,4,0),"")</f>
        <v/>
      </c>
      <c r="H165" s="549" t="str">
        <f>IF(C165&gt;0,VLOOKUP(C165,男子登録情報!$A$2:$H$1688,8,0),"")</f>
        <v/>
      </c>
      <c r="I165" s="515" t="str">
        <f>IF(C165&gt;0,VLOOKUP(C165,男子登録情報!$A$2:$H$1688,5,0),"")</f>
        <v/>
      </c>
      <c r="J165" s="183"/>
      <c r="L165" s="52"/>
    </row>
    <row r="166" spans="1:12" s="20" customFormat="1" ht="18.75" customHeight="1">
      <c r="A166" s="3"/>
      <c r="B166" s="565"/>
      <c r="C166" s="556"/>
      <c r="D166" s="556"/>
      <c r="E166" s="557"/>
      <c r="F166" s="558"/>
      <c r="G166" s="556"/>
      <c r="H166" s="556"/>
      <c r="I166" s="555"/>
      <c r="J166" s="183"/>
      <c r="L166" s="52"/>
    </row>
    <row r="167" spans="1:12" s="20" customFormat="1" ht="18.75" customHeight="1">
      <c r="A167" s="3"/>
      <c r="B167" s="547">
        <v>3</v>
      </c>
      <c r="C167" s="549"/>
      <c r="D167" s="549" t="str">
        <f>IF(C167,VLOOKUP(C167,男子登録情報!$A$2:$H$1688,2,0),"")</f>
        <v/>
      </c>
      <c r="E167" s="551" t="str">
        <f>IF(C167&gt;0,VLOOKUP(C167,男子登録情報!$A$2:$H$1688,3,0),"")</f>
        <v/>
      </c>
      <c r="F167" s="552"/>
      <c r="G167" s="549" t="str">
        <f>IF(C167&gt;0,VLOOKUP(C167,男子登録情報!$A$2:$H$1688,4,0),"")</f>
        <v/>
      </c>
      <c r="H167" s="549" t="str">
        <f>IF(C167&gt;0,VLOOKUP(C167,男子登録情報!$A$2:$H$1688,8,0),"")</f>
        <v/>
      </c>
      <c r="I167" s="515" t="str">
        <f>IF(C167&gt;0,VLOOKUP(C167,男子登録情報!$A$2:$H$1688,5,0),"")</f>
        <v/>
      </c>
      <c r="J167" s="183"/>
      <c r="L167" s="52"/>
    </row>
    <row r="168" spans="1:12" s="20" customFormat="1" ht="18.75" customHeight="1">
      <c r="A168" s="3"/>
      <c r="B168" s="565"/>
      <c r="C168" s="556"/>
      <c r="D168" s="556"/>
      <c r="E168" s="557"/>
      <c r="F168" s="558"/>
      <c r="G168" s="556"/>
      <c r="H168" s="556"/>
      <c r="I168" s="555"/>
      <c r="J168" s="183"/>
      <c r="L168" s="52"/>
    </row>
    <row r="169" spans="1:12" s="20" customFormat="1" ht="18.75" customHeight="1">
      <c r="A169" s="3"/>
      <c r="B169" s="547">
        <v>4</v>
      </c>
      <c r="C169" s="549"/>
      <c r="D169" s="549" t="str">
        <f>IF(C169,VLOOKUP(C169,男子登録情報!$A$2:$H$1688,2,0),"")</f>
        <v/>
      </c>
      <c r="E169" s="551" t="str">
        <f>IF(C169&gt;0,VLOOKUP(C169,男子登録情報!$A$2:$H$1688,3,0),"")</f>
        <v/>
      </c>
      <c r="F169" s="552"/>
      <c r="G169" s="549" t="str">
        <f>IF(C169&gt;0,VLOOKUP(C169,男子登録情報!$A$2:$H$1688,4,0),"")</f>
        <v/>
      </c>
      <c r="H169" s="549" t="str">
        <f>IF(C169&gt;0,VLOOKUP(C169,男子登録情報!$A$2:$H$1688,8,0),"")</f>
        <v/>
      </c>
      <c r="I169" s="515" t="str">
        <f>IF(C169&gt;0,VLOOKUP(C169,男子登録情報!$A$2:$H$1688,5,0),"")</f>
        <v/>
      </c>
      <c r="J169" s="183"/>
      <c r="L169" s="52"/>
    </row>
    <row r="170" spans="1:12" s="20" customFormat="1" ht="18.75" customHeight="1">
      <c r="A170" s="3"/>
      <c r="B170" s="565"/>
      <c r="C170" s="556"/>
      <c r="D170" s="556"/>
      <c r="E170" s="557"/>
      <c r="F170" s="558"/>
      <c r="G170" s="556"/>
      <c r="H170" s="556"/>
      <c r="I170" s="555"/>
      <c r="J170" s="183"/>
      <c r="L170" s="52"/>
    </row>
    <row r="171" spans="1:12" s="20" customFormat="1" ht="18.75" customHeight="1">
      <c r="A171" s="3"/>
      <c r="B171" s="547">
        <v>5</v>
      </c>
      <c r="C171" s="549"/>
      <c r="D171" s="549" t="str">
        <f>IF(C171,VLOOKUP(C171,男子登録情報!$A$2:$H$1688,2,0),"")</f>
        <v/>
      </c>
      <c r="E171" s="551" t="str">
        <f>IF(C171&gt;0,VLOOKUP(C171,男子登録情報!$A$2:$H$1688,3,0),"")</f>
        <v/>
      </c>
      <c r="F171" s="552"/>
      <c r="G171" s="549" t="str">
        <f>IF(C171&gt;0,VLOOKUP(C171,男子登録情報!$A$2:$H$1688,4,0),"")</f>
        <v/>
      </c>
      <c r="H171" s="549" t="str">
        <f>IF(C171&gt;0,VLOOKUP(C171,男子登録情報!$A$2:$H$1688,8,0),"")</f>
        <v/>
      </c>
      <c r="I171" s="515" t="str">
        <f>IF(C171&gt;0,VLOOKUP(C171,男子登録情報!$A$2:$H$1688,5,0),"")</f>
        <v/>
      </c>
      <c r="J171" s="183"/>
      <c r="L171" s="52"/>
    </row>
    <row r="172" spans="1:12" s="20" customFormat="1" ht="18.75" customHeight="1">
      <c r="A172" s="3"/>
      <c r="B172" s="565"/>
      <c r="C172" s="556"/>
      <c r="D172" s="556"/>
      <c r="E172" s="557"/>
      <c r="F172" s="558"/>
      <c r="G172" s="556"/>
      <c r="H172" s="556"/>
      <c r="I172" s="555"/>
      <c r="J172" s="183"/>
      <c r="L172" s="52"/>
    </row>
    <row r="173" spans="1:12" s="20" customFormat="1" ht="18.75" customHeight="1">
      <c r="A173" s="3"/>
      <c r="B173" s="547">
        <v>6</v>
      </c>
      <c r="C173" s="549"/>
      <c r="D173" s="549" t="str">
        <f>IF(C173,VLOOKUP(C173,男子登録情報!$A$2:$H$1688,2,0),"")</f>
        <v/>
      </c>
      <c r="E173" s="551" t="str">
        <f>IF(C173&gt;0,VLOOKUP(C173,男子登録情報!$A$2:$H$1688,3,0),"")</f>
        <v/>
      </c>
      <c r="F173" s="552"/>
      <c r="G173" s="549" t="str">
        <f>IF(C173&gt;0,VLOOKUP(C173,男子登録情報!$A$2:$H$1688,4,0),"")</f>
        <v/>
      </c>
      <c r="H173" s="549" t="str">
        <f>IF(C173&gt;0,VLOOKUP(C173,男子登録情報!$A$2:$H$1688,8,0),"")</f>
        <v/>
      </c>
      <c r="I173" s="515" t="str">
        <f>IF(C173&gt;0,VLOOKUP(C173,男子登録情報!$A$2:$H$1688,5,0),"")</f>
        <v/>
      </c>
      <c r="J173" s="183"/>
      <c r="L173" s="52"/>
    </row>
    <row r="174" spans="1:12" s="20" customFormat="1" ht="19.5" customHeight="1" thickBot="1">
      <c r="A174" s="3"/>
      <c r="B174" s="548"/>
      <c r="C174" s="550"/>
      <c r="D174" s="550"/>
      <c r="E174" s="553"/>
      <c r="F174" s="554"/>
      <c r="G174" s="550"/>
      <c r="H174" s="550"/>
      <c r="I174" s="516"/>
      <c r="J174" s="183"/>
      <c r="L174" s="52"/>
    </row>
    <row r="175" spans="1:12" s="20" customFormat="1" ht="17.5">
      <c r="A175" s="3"/>
      <c r="B175" s="517" t="s">
        <v>63</v>
      </c>
      <c r="C175" s="518"/>
      <c r="D175" s="518"/>
      <c r="E175" s="518"/>
      <c r="F175" s="518"/>
      <c r="G175" s="518"/>
      <c r="H175" s="518"/>
      <c r="I175" s="519"/>
      <c r="J175" s="183"/>
      <c r="L175" s="52"/>
    </row>
    <row r="176" spans="1:12" s="20" customFormat="1" ht="17.5">
      <c r="A176" s="3"/>
      <c r="B176" s="520"/>
      <c r="C176" s="521"/>
      <c r="D176" s="521"/>
      <c r="E176" s="521"/>
      <c r="F176" s="521"/>
      <c r="G176" s="521"/>
      <c r="H176" s="521"/>
      <c r="I176" s="522"/>
      <c r="J176" s="183"/>
      <c r="L176" s="52"/>
    </row>
    <row r="177" spans="1:12" s="20" customFormat="1" ht="18" thickBot="1">
      <c r="A177" s="3"/>
      <c r="B177" s="523"/>
      <c r="C177" s="524"/>
      <c r="D177" s="524"/>
      <c r="E177" s="524"/>
      <c r="F177" s="524"/>
      <c r="G177" s="524"/>
      <c r="H177" s="524"/>
      <c r="I177" s="525"/>
      <c r="J177" s="183"/>
      <c r="L177" s="52"/>
    </row>
    <row r="178" spans="1:12" s="20" customFormat="1" ht="17.5">
      <c r="A178" s="51"/>
      <c r="B178" s="51"/>
      <c r="C178" s="51"/>
      <c r="D178" s="51"/>
      <c r="E178" s="51"/>
      <c r="F178" s="51"/>
      <c r="G178" s="51"/>
      <c r="H178" s="51"/>
      <c r="I178" s="51"/>
      <c r="J178" s="56"/>
      <c r="L178" s="52"/>
    </row>
    <row r="179" spans="1:12" s="20" customFormat="1" ht="18" thickBot="1">
      <c r="A179" s="3"/>
      <c r="B179" s="3"/>
      <c r="C179" s="3"/>
      <c r="D179" s="3"/>
      <c r="E179" s="3"/>
      <c r="F179" s="3"/>
      <c r="G179" s="3"/>
      <c r="H179" s="3"/>
      <c r="I179" s="3"/>
      <c r="J179" s="54" t="s">
        <v>69</v>
      </c>
      <c r="L179" s="52"/>
    </row>
    <row r="180" spans="1:12" s="20" customFormat="1" ht="18.75" customHeight="1">
      <c r="A180" s="3"/>
      <c r="B180" s="526" t="str">
        <f>CONCATENATE('加盟校情報&amp;大会設定'!$G$5,'加盟校情報&amp;大会設定'!$H$5,'加盟校情報&amp;大会設定'!$I$5,'加盟校情報&amp;大会設定'!$J$5,)&amp;"　男子4×400mR"</f>
        <v>第83回東海学生駅伝 兼 第15回東海学生女子駅伝　男子4×400mR</v>
      </c>
      <c r="C180" s="527"/>
      <c r="D180" s="527"/>
      <c r="E180" s="527"/>
      <c r="F180" s="527"/>
      <c r="G180" s="527"/>
      <c r="H180" s="527"/>
      <c r="I180" s="528"/>
      <c r="J180" s="183"/>
      <c r="L180" s="52"/>
    </row>
    <row r="181" spans="1:12" s="20" customFormat="1" ht="19.5" customHeight="1" thickBot="1">
      <c r="A181" s="3"/>
      <c r="B181" s="529"/>
      <c r="C181" s="530"/>
      <c r="D181" s="530"/>
      <c r="E181" s="530"/>
      <c r="F181" s="530"/>
      <c r="G181" s="530"/>
      <c r="H181" s="530"/>
      <c r="I181" s="531"/>
      <c r="J181" s="183"/>
      <c r="L181" s="52"/>
    </row>
    <row r="182" spans="1:12" s="20" customFormat="1" ht="17.5">
      <c r="A182" s="3"/>
      <c r="B182" s="532" t="s">
        <v>54</v>
      </c>
      <c r="C182" s="533"/>
      <c r="D182" s="538" t="str">
        <f>IF(基本情報登録!$D$6&gt;0,基本情報登録!$D$6,"")</f>
        <v/>
      </c>
      <c r="E182" s="539"/>
      <c r="F182" s="539"/>
      <c r="G182" s="539"/>
      <c r="H182" s="540"/>
      <c r="I182" s="55" t="s">
        <v>55</v>
      </c>
      <c r="J182" s="183"/>
      <c r="L182" s="52"/>
    </row>
    <row r="183" spans="1:12" s="20" customFormat="1" ht="18.75" customHeight="1">
      <c r="A183" s="3"/>
      <c r="B183" s="534" t="s">
        <v>1</v>
      </c>
      <c r="C183" s="535"/>
      <c r="D183" s="541" t="str">
        <f>IF(基本情報登録!$D$8&gt;0,基本情報登録!$D$8,"")</f>
        <v/>
      </c>
      <c r="E183" s="542"/>
      <c r="F183" s="542"/>
      <c r="G183" s="542"/>
      <c r="H183" s="543"/>
      <c r="I183" s="515"/>
      <c r="J183" s="183"/>
      <c r="L183" s="52"/>
    </row>
    <row r="184" spans="1:12" s="20" customFormat="1" ht="19.5" customHeight="1" thickBot="1">
      <c r="A184" s="3"/>
      <c r="B184" s="536"/>
      <c r="C184" s="537"/>
      <c r="D184" s="544"/>
      <c r="E184" s="545"/>
      <c r="F184" s="545"/>
      <c r="G184" s="545"/>
      <c r="H184" s="546"/>
      <c r="I184" s="516"/>
      <c r="J184" s="183"/>
      <c r="L184" s="52"/>
    </row>
    <row r="185" spans="1:12" s="20" customFormat="1" ht="17.5">
      <c r="A185" s="3"/>
      <c r="B185" s="532" t="s">
        <v>34</v>
      </c>
      <c r="C185" s="533"/>
      <c r="D185" s="570"/>
      <c r="E185" s="571"/>
      <c r="F185" s="571"/>
      <c r="G185" s="571"/>
      <c r="H185" s="571"/>
      <c r="I185" s="572"/>
      <c r="J185" s="183"/>
      <c r="L185" s="52"/>
    </row>
    <row r="186" spans="1:12" s="20" customFormat="1" ht="17.5" hidden="1">
      <c r="A186" s="3"/>
      <c r="B186" s="180"/>
      <c r="C186" s="181"/>
      <c r="D186" s="46"/>
      <c r="E186" s="573" t="str">
        <f>TEXT(D185,"00000")</f>
        <v>00000</v>
      </c>
      <c r="F186" s="573"/>
      <c r="G186" s="573"/>
      <c r="H186" s="573"/>
      <c r="I186" s="574"/>
      <c r="J186" s="183"/>
      <c r="L186" s="52"/>
    </row>
    <row r="187" spans="1:12" s="20" customFormat="1" ht="18.75" customHeight="1">
      <c r="A187" s="3"/>
      <c r="B187" s="534" t="s">
        <v>37</v>
      </c>
      <c r="C187" s="535"/>
      <c r="D187" s="551"/>
      <c r="E187" s="577"/>
      <c r="F187" s="577"/>
      <c r="G187" s="577"/>
      <c r="H187" s="577"/>
      <c r="I187" s="578"/>
      <c r="J187" s="183"/>
      <c r="L187" s="52"/>
    </row>
    <row r="188" spans="1:12" s="20" customFormat="1" ht="18.75" customHeight="1">
      <c r="A188" s="3"/>
      <c r="B188" s="575"/>
      <c r="C188" s="576"/>
      <c r="D188" s="557"/>
      <c r="E188" s="579"/>
      <c r="F188" s="579"/>
      <c r="G188" s="579"/>
      <c r="H188" s="579"/>
      <c r="I188" s="580"/>
      <c r="J188" s="183"/>
      <c r="L188" s="52"/>
    </row>
    <row r="189" spans="1:12" s="20" customFormat="1" ht="18" thickBot="1">
      <c r="A189" s="3"/>
      <c r="B189" s="581" t="s">
        <v>56</v>
      </c>
      <c r="C189" s="582"/>
      <c r="D189" s="583"/>
      <c r="E189" s="584"/>
      <c r="F189" s="584"/>
      <c r="G189" s="584"/>
      <c r="H189" s="584"/>
      <c r="I189" s="585"/>
      <c r="J189" s="183"/>
      <c r="L189" s="52"/>
    </row>
    <row r="190" spans="1:12" s="20" customFormat="1" ht="17.5">
      <c r="A190" s="3"/>
      <c r="B190" s="559" t="s">
        <v>57</v>
      </c>
      <c r="C190" s="560"/>
      <c r="D190" s="560"/>
      <c r="E190" s="560"/>
      <c r="F190" s="560"/>
      <c r="G190" s="560"/>
      <c r="H190" s="560"/>
      <c r="I190" s="561"/>
      <c r="J190" s="183"/>
      <c r="L190" s="52"/>
    </row>
    <row r="191" spans="1:12" s="20" customFormat="1" ht="18" thickBot="1">
      <c r="A191" s="3"/>
      <c r="B191" s="47" t="s">
        <v>58</v>
      </c>
      <c r="C191" s="182" t="s">
        <v>27</v>
      </c>
      <c r="D191" s="182" t="s">
        <v>59</v>
      </c>
      <c r="E191" s="562" t="s">
        <v>60</v>
      </c>
      <c r="F191" s="563"/>
      <c r="G191" s="182" t="s">
        <v>54</v>
      </c>
      <c r="H191" s="182" t="s">
        <v>61</v>
      </c>
      <c r="I191" s="48" t="s">
        <v>62</v>
      </c>
      <c r="J191" s="183"/>
      <c r="L191" s="52"/>
    </row>
    <row r="192" spans="1:12" s="20" customFormat="1" ht="19.5" customHeight="1" thickTop="1">
      <c r="A192" s="3"/>
      <c r="B192" s="564">
        <v>1</v>
      </c>
      <c r="C192" s="566"/>
      <c r="D192" s="566" t="str">
        <f>IF(C192&gt;0,VLOOKUP(C192,男子登録情報!$A$2:$H$1688,2,0),"")</f>
        <v/>
      </c>
      <c r="E192" s="567" t="str">
        <f>IF(C192&gt;0,VLOOKUP(C192,男子登録情報!$A$2:$H$1688,3,0),"")</f>
        <v/>
      </c>
      <c r="F192" s="568"/>
      <c r="G192" s="566" t="str">
        <f>IF(C192&gt;0,VLOOKUP(C192,男子登録情報!$A$2:$H$1688,4,0),"")</f>
        <v/>
      </c>
      <c r="H192" s="566" t="str">
        <f>IF(C192&gt;0,VLOOKUP(C192,男子登録情報!$A$2:$H$1688,8,0),"")</f>
        <v/>
      </c>
      <c r="I192" s="569" t="str">
        <f>IF(C192&gt;0,VLOOKUP(C192,男子登録情報!$A$2:$H$1688,5,0),"")</f>
        <v/>
      </c>
      <c r="J192" s="183"/>
      <c r="L192" s="52"/>
    </row>
    <row r="193" spans="1:12" s="20" customFormat="1" ht="18.75" customHeight="1">
      <c r="A193" s="3"/>
      <c r="B193" s="565"/>
      <c r="C193" s="556"/>
      <c r="D193" s="556"/>
      <c r="E193" s="557"/>
      <c r="F193" s="558"/>
      <c r="G193" s="556"/>
      <c r="H193" s="556"/>
      <c r="I193" s="555"/>
      <c r="J193" s="183"/>
      <c r="L193" s="52"/>
    </row>
    <row r="194" spans="1:12" s="20" customFormat="1" ht="18.75" customHeight="1">
      <c r="A194" s="3"/>
      <c r="B194" s="547">
        <v>2</v>
      </c>
      <c r="C194" s="549"/>
      <c r="D194" s="549" t="str">
        <f>IF(C194,VLOOKUP(C194,男子登録情報!$A$2:$H$1688,2,0),"")</f>
        <v/>
      </c>
      <c r="E194" s="551" t="str">
        <f>IF(C194&gt;0,VLOOKUP(C194,男子登録情報!$A$2:$H$1688,3,0),"")</f>
        <v/>
      </c>
      <c r="F194" s="552"/>
      <c r="G194" s="549" t="str">
        <f>IF(C194&gt;0,VLOOKUP(C194,男子登録情報!$A$2:$H$1688,4,0),"")</f>
        <v/>
      </c>
      <c r="H194" s="549" t="str">
        <f>IF(C194&gt;0,VLOOKUP(C194,男子登録情報!$A$2:$H$1688,8,0),"")</f>
        <v/>
      </c>
      <c r="I194" s="515" t="str">
        <f>IF(C194&gt;0,VLOOKUP(C194,男子登録情報!$A$2:$H$1688,5,0),"")</f>
        <v/>
      </c>
      <c r="J194" s="183"/>
      <c r="L194" s="52"/>
    </row>
    <row r="195" spans="1:12" s="20" customFormat="1" ht="18.75" customHeight="1">
      <c r="A195" s="3"/>
      <c r="B195" s="565"/>
      <c r="C195" s="556"/>
      <c r="D195" s="556"/>
      <c r="E195" s="557"/>
      <c r="F195" s="558"/>
      <c r="G195" s="556"/>
      <c r="H195" s="556"/>
      <c r="I195" s="555"/>
      <c r="J195" s="183"/>
      <c r="L195" s="52"/>
    </row>
    <row r="196" spans="1:12" s="20" customFormat="1" ht="18.75" customHeight="1">
      <c r="A196" s="3"/>
      <c r="B196" s="547">
        <v>3</v>
      </c>
      <c r="C196" s="549"/>
      <c r="D196" s="549" t="str">
        <f>IF(C196,VLOOKUP(C196,男子登録情報!$A$2:$H$1688,2,0),"")</f>
        <v/>
      </c>
      <c r="E196" s="551" t="str">
        <f>IF(C196&gt;0,VLOOKUP(C196,男子登録情報!$A$2:$H$1688,3,0),"")</f>
        <v/>
      </c>
      <c r="F196" s="552"/>
      <c r="G196" s="549" t="str">
        <f>IF(C196&gt;0,VLOOKUP(C196,男子登録情報!$A$2:$H$1688,4,0),"")</f>
        <v/>
      </c>
      <c r="H196" s="549" t="str">
        <f>IF(C196&gt;0,VLOOKUP(C196,男子登録情報!$A$2:$H$1688,8,0),"")</f>
        <v/>
      </c>
      <c r="I196" s="515" t="str">
        <f>IF(C196&gt;0,VLOOKUP(C196,男子登録情報!$A$2:$H$1688,5,0),"")</f>
        <v/>
      </c>
      <c r="J196" s="183"/>
      <c r="L196" s="52"/>
    </row>
    <row r="197" spans="1:12" s="20" customFormat="1" ht="18.75" customHeight="1">
      <c r="A197" s="3"/>
      <c r="B197" s="565"/>
      <c r="C197" s="556"/>
      <c r="D197" s="556"/>
      <c r="E197" s="557"/>
      <c r="F197" s="558"/>
      <c r="G197" s="556"/>
      <c r="H197" s="556"/>
      <c r="I197" s="555"/>
      <c r="J197" s="183"/>
      <c r="L197" s="52"/>
    </row>
    <row r="198" spans="1:12" s="20" customFormat="1" ht="18.75" customHeight="1">
      <c r="A198" s="3"/>
      <c r="B198" s="547">
        <v>4</v>
      </c>
      <c r="C198" s="549"/>
      <c r="D198" s="549" t="str">
        <f>IF(C198,VLOOKUP(C198,男子登録情報!$A$2:$H$1688,2,0),"")</f>
        <v/>
      </c>
      <c r="E198" s="551" t="str">
        <f>IF(C198&gt;0,VLOOKUP(C198,男子登録情報!$A$2:$H$1688,3,0),"")</f>
        <v/>
      </c>
      <c r="F198" s="552"/>
      <c r="G198" s="549" t="str">
        <f>IF(C198&gt;0,VLOOKUP(C198,男子登録情報!$A$2:$H$1688,4,0),"")</f>
        <v/>
      </c>
      <c r="H198" s="549" t="str">
        <f>IF(C198&gt;0,VLOOKUP(C198,男子登録情報!$A$2:$H$1688,8,0),"")</f>
        <v/>
      </c>
      <c r="I198" s="515" t="str">
        <f>IF(C198&gt;0,VLOOKUP(C198,男子登録情報!$A$2:$H$1688,5,0),"")</f>
        <v/>
      </c>
      <c r="J198" s="183"/>
      <c r="L198" s="52"/>
    </row>
    <row r="199" spans="1:12" s="20" customFormat="1" ht="18.75" customHeight="1">
      <c r="A199" s="3"/>
      <c r="B199" s="565"/>
      <c r="C199" s="556"/>
      <c r="D199" s="556"/>
      <c r="E199" s="557"/>
      <c r="F199" s="558"/>
      <c r="G199" s="556"/>
      <c r="H199" s="556"/>
      <c r="I199" s="555"/>
      <c r="J199" s="183"/>
      <c r="L199" s="52"/>
    </row>
    <row r="200" spans="1:12" s="20" customFormat="1" ht="18.75" customHeight="1">
      <c r="A200" s="3"/>
      <c r="B200" s="547">
        <v>5</v>
      </c>
      <c r="C200" s="549"/>
      <c r="D200" s="549" t="str">
        <f>IF(C200,VLOOKUP(C200,男子登録情報!$A$2:$H$1688,2,0),"")</f>
        <v/>
      </c>
      <c r="E200" s="551" t="str">
        <f>IF(C200&gt;0,VLOOKUP(C200,男子登録情報!$A$2:$H$1688,3,0),"")</f>
        <v/>
      </c>
      <c r="F200" s="552"/>
      <c r="G200" s="549" t="str">
        <f>IF(C200&gt;0,VLOOKUP(C200,男子登録情報!$A$2:$H$1688,4,0),"")</f>
        <v/>
      </c>
      <c r="H200" s="549" t="str">
        <f>IF(C200&gt;0,VLOOKUP(C200,男子登録情報!$A$2:$H$1688,8,0),"")</f>
        <v/>
      </c>
      <c r="I200" s="515" t="str">
        <f>IF(C200&gt;0,VLOOKUP(C200,男子登録情報!$A$2:$H$1688,5,0),"")</f>
        <v/>
      </c>
      <c r="J200" s="183"/>
      <c r="L200" s="52"/>
    </row>
    <row r="201" spans="1:12" s="20" customFormat="1" ht="18.75" customHeight="1">
      <c r="A201" s="3"/>
      <c r="B201" s="565"/>
      <c r="C201" s="556"/>
      <c r="D201" s="556"/>
      <c r="E201" s="557"/>
      <c r="F201" s="558"/>
      <c r="G201" s="556"/>
      <c r="H201" s="556"/>
      <c r="I201" s="555"/>
      <c r="J201" s="183"/>
      <c r="L201" s="52"/>
    </row>
    <row r="202" spans="1:12" s="20" customFormat="1" ht="18.75" customHeight="1">
      <c r="A202" s="3"/>
      <c r="B202" s="547">
        <v>6</v>
      </c>
      <c r="C202" s="549"/>
      <c r="D202" s="549" t="str">
        <f>IF(C202,VLOOKUP(C202,男子登録情報!$A$2:$H$1688,2,0),"")</f>
        <v/>
      </c>
      <c r="E202" s="551" t="str">
        <f>IF(C202&gt;0,VLOOKUP(C202,男子登録情報!$A$2:$H$1688,3,0),"")</f>
        <v/>
      </c>
      <c r="F202" s="552"/>
      <c r="G202" s="549" t="str">
        <f>IF(C202&gt;0,VLOOKUP(C202,男子登録情報!$A$2:$H$1688,4,0),"")</f>
        <v/>
      </c>
      <c r="H202" s="549" t="str">
        <f>IF(C202&gt;0,VLOOKUP(C202,男子登録情報!$A$2:$H$1688,8,0),"")</f>
        <v/>
      </c>
      <c r="I202" s="515" t="str">
        <f>IF(C202&gt;0,VLOOKUP(C202,男子登録情報!$A$2:$H$1688,5,0),"")</f>
        <v/>
      </c>
      <c r="J202" s="183"/>
      <c r="L202" s="52"/>
    </row>
    <row r="203" spans="1:12" s="20" customFormat="1" ht="19.5" customHeight="1" thickBot="1">
      <c r="A203" s="3"/>
      <c r="B203" s="548"/>
      <c r="C203" s="550"/>
      <c r="D203" s="550"/>
      <c r="E203" s="553"/>
      <c r="F203" s="554"/>
      <c r="G203" s="550"/>
      <c r="H203" s="550"/>
      <c r="I203" s="516"/>
      <c r="J203" s="183"/>
      <c r="L203" s="52"/>
    </row>
    <row r="204" spans="1:12" s="20" customFormat="1" ht="17.5">
      <c r="A204" s="3"/>
      <c r="B204" s="517" t="s">
        <v>63</v>
      </c>
      <c r="C204" s="518"/>
      <c r="D204" s="518"/>
      <c r="E204" s="518"/>
      <c r="F204" s="518"/>
      <c r="G204" s="518"/>
      <c r="H204" s="518"/>
      <c r="I204" s="519"/>
      <c r="J204" s="183"/>
      <c r="L204" s="52"/>
    </row>
    <row r="205" spans="1:12" s="20" customFormat="1" ht="17.5">
      <c r="A205" s="3"/>
      <c r="B205" s="520"/>
      <c r="C205" s="521"/>
      <c r="D205" s="521"/>
      <c r="E205" s="521"/>
      <c r="F205" s="521"/>
      <c r="G205" s="521"/>
      <c r="H205" s="521"/>
      <c r="I205" s="522"/>
      <c r="J205" s="183"/>
      <c r="L205" s="52"/>
    </row>
    <row r="206" spans="1:12" s="20" customFormat="1" ht="18" thickBot="1">
      <c r="A206" s="3"/>
      <c r="B206" s="523"/>
      <c r="C206" s="524"/>
      <c r="D206" s="524"/>
      <c r="E206" s="524"/>
      <c r="F206" s="524"/>
      <c r="G206" s="524"/>
      <c r="H206" s="524"/>
      <c r="I206" s="525"/>
      <c r="J206" s="183"/>
      <c r="L206" s="52"/>
    </row>
    <row r="207" spans="1:12" s="20" customFormat="1" ht="17.5">
      <c r="A207" s="51"/>
      <c r="B207" s="51"/>
      <c r="C207" s="51"/>
      <c r="D207" s="51"/>
      <c r="E207" s="51"/>
      <c r="F207" s="51"/>
      <c r="G207" s="51"/>
      <c r="H207" s="51"/>
      <c r="I207" s="51"/>
      <c r="J207" s="56"/>
      <c r="L207" s="52"/>
    </row>
    <row r="208" spans="1:12" s="20" customFormat="1" ht="18" thickBot="1">
      <c r="A208" s="3"/>
      <c r="B208" s="3"/>
      <c r="C208" s="3"/>
      <c r="D208" s="3"/>
      <c r="E208" s="3"/>
      <c r="F208" s="3"/>
      <c r="G208" s="3"/>
      <c r="H208" s="3"/>
      <c r="I208" s="3"/>
      <c r="J208" s="54" t="s">
        <v>70</v>
      </c>
      <c r="L208" s="52"/>
    </row>
    <row r="209" spans="1:12" s="20" customFormat="1" ht="18.75" customHeight="1">
      <c r="A209" s="3"/>
      <c r="B209" s="526" t="str">
        <f>CONCATENATE('加盟校情報&amp;大会設定'!$G$5,'加盟校情報&amp;大会設定'!$H$5,'加盟校情報&amp;大会設定'!$I$5,'加盟校情報&amp;大会設定'!$J$5,)&amp;"　男子4×400mR"</f>
        <v>第83回東海学生駅伝 兼 第15回東海学生女子駅伝　男子4×400mR</v>
      </c>
      <c r="C209" s="527"/>
      <c r="D209" s="527"/>
      <c r="E209" s="527"/>
      <c r="F209" s="527"/>
      <c r="G209" s="527"/>
      <c r="H209" s="527"/>
      <c r="I209" s="528"/>
      <c r="J209" s="183"/>
      <c r="L209" s="52"/>
    </row>
    <row r="210" spans="1:12" s="20" customFormat="1" ht="19.5" customHeight="1" thickBot="1">
      <c r="A210" s="3"/>
      <c r="B210" s="529"/>
      <c r="C210" s="530"/>
      <c r="D210" s="530"/>
      <c r="E210" s="530"/>
      <c r="F210" s="530"/>
      <c r="G210" s="530"/>
      <c r="H210" s="530"/>
      <c r="I210" s="531"/>
      <c r="J210" s="183"/>
      <c r="L210" s="52"/>
    </row>
    <row r="211" spans="1:12" s="20" customFormat="1" ht="17.5">
      <c r="A211" s="3"/>
      <c r="B211" s="532" t="s">
        <v>54</v>
      </c>
      <c r="C211" s="533"/>
      <c r="D211" s="538" t="str">
        <f>IF(基本情報登録!$D$6&gt;0,基本情報登録!$D$6,"")</f>
        <v/>
      </c>
      <c r="E211" s="539"/>
      <c r="F211" s="539"/>
      <c r="G211" s="539"/>
      <c r="H211" s="540"/>
      <c r="I211" s="55" t="s">
        <v>55</v>
      </c>
      <c r="J211" s="183"/>
      <c r="L211" s="52"/>
    </row>
    <row r="212" spans="1:12" s="20" customFormat="1" ht="18.75" customHeight="1">
      <c r="A212" s="3"/>
      <c r="B212" s="534" t="s">
        <v>1</v>
      </c>
      <c r="C212" s="535"/>
      <c r="D212" s="541" t="str">
        <f>IF(基本情報登録!$D$8&gt;0,基本情報登録!$D$8,"")</f>
        <v/>
      </c>
      <c r="E212" s="542"/>
      <c r="F212" s="542"/>
      <c r="G212" s="542"/>
      <c r="H212" s="543"/>
      <c r="I212" s="515"/>
      <c r="J212" s="183"/>
      <c r="L212" s="52"/>
    </row>
    <row r="213" spans="1:12" s="20" customFormat="1" ht="19.5" customHeight="1" thickBot="1">
      <c r="A213" s="3"/>
      <c r="B213" s="536"/>
      <c r="C213" s="537"/>
      <c r="D213" s="544"/>
      <c r="E213" s="545"/>
      <c r="F213" s="545"/>
      <c r="G213" s="545"/>
      <c r="H213" s="546"/>
      <c r="I213" s="516"/>
      <c r="J213" s="183"/>
      <c r="L213" s="52"/>
    </row>
    <row r="214" spans="1:12" s="20" customFormat="1" ht="17.5">
      <c r="A214" s="3"/>
      <c r="B214" s="532" t="s">
        <v>34</v>
      </c>
      <c r="C214" s="533"/>
      <c r="D214" s="570"/>
      <c r="E214" s="571"/>
      <c r="F214" s="571"/>
      <c r="G214" s="571"/>
      <c r="H214" s="571"/>
      <c r="I214" s="572"/>
      <c r="J214" s="183"/>
      <c r="L214" s="52"/>
    </row>
    <row r="215" spans="1:12" s="20" customFormat="1" ht="17.5" hidden="1">
      <c r="A215" s="3"/>
      <c r="B215" s="180"/>
      <c r="C215" s="181"/>
      <c r="D215" s="46"/>
      <c r="E215" s="573" t="str">
        <f>TEXT(D214,"00000")</f>
        <v>00000</v>
      </c>
      <c r="F215" s="573"/>
      <c r="G215" s="573"/>
      <c r="H215" s="573"/>
      <c r="I215" s="574"/>
      <c r="J215" s="183"/>
      <c r="L215" s="52"/>
    </row>
    <row r="216" spans="1:12" s="20" customFormat="1" ht="18.75" customHeight="1">
      <c r="A216" s="3"/>
      <c r="B216" s="534" t="s">
        <v>37</v>
      </c>
      <c r="C216" s="535"/>
      <c r="D216" s="551"/>
      <c r="E216" s="577"/>
      <c r="F216" s="577"/>
      <c r="G216" s="577"/>
      <c r="H216" s="577"/>
      <c r="I216" s="578"/>
      <c r="J216" s="183"/>
      <c r="L216" s="52"/>
    </row>
    <row r="217" spans="1:12" s="20" customFormat="1" ht="18.75" customHeight="1">
      <c r="A217" s="3"/>
      <c r="B217" s="575"/>
      <c r="C217" s="576"/>
      <c r="D217" s="557"/>
      <c r="E217" s="579"/>
      <c r="F217" s="579"/>
      <c r="G217" s="579"/>
      <c r="H217" s="579"/>
      <c r="I217" s="580"/>
      <c r="J217" s="183"/>
      <c r="L217" s="52"/>
    </row>
    <row r="218" spans="1:12" s="20" customFormat="1" ht="18" thickBot="1">
      <c r="A218" s="3"/>
      <c r="B218" s="581" t="s">
        <v>56</v>
      </c>
      <c r="C218" s="582"/>
      <c r="D218" s="583"/>
      <c r="E218" s="584"/>
      <c r="F218" s="584"/>
      <c r="G218" s="584"/>
      <c r="H218" s="584"/>
      <c r="I218" s="585"/>
      <c r="J218" s="183"/>
      <c r="L218" s="52"/>
    </row>
    <row r="219" spans="1:12" s="20" customFormat="1" ht="17.5">
      <c r="A219" s="3"/>
      <c r="B219" s="559" t="s">
        <v>57</v>
      </c>
      <c r="C219" s="560"/>
      <c r="D219" s="560"/>
      <c r="E219" s="560"/>
      <c r="F219" s="560"/>
      <c r="G219" s="560"/>
      <c r="H219" s="560"/>
      <c r="I219" s="561"/>
      <c r="J219" s="183"/>
      <c r="L219" s="52"/>
    </row>
    <row r="220" spans="1:12" s="20" customFormat="1" ht="18" thickBot="1">
      <c r="A220" s="3"/>
      <c r="B220" s="47" t="s">
        <v>58</v>
      </c>
      <c r="C220" s="182" t="s">
        <v>27</v>
      </c>
      <c r="D220" s="182" t="s">
        <v>59</v>
      </c>
      <c r="E220" s="562" t="s">
        <v>60</v>
      </c>
      <c r="F220" s="563"/>
      <c r="G220" s="182" t="s">
        <v>54</v>
      </c>
      <c r="H220" s="182" t="s">
        <v>61</v>
      </c>
      <c r="I220" s="48" t="s">
        <v>62</v>
      </c>
      <c r="J220" s="183"/>
      <c r="L220" s="52"/>
    </row>
    <row r="221" spans="1:12" s="20" customFormat="1" ht="19.5" customHeight="1" thickTop="1">
      <c r="A221" s="3"/>
      <c r="B221" s="564">
        <v>1</v>
      </c>
      <c r="C221" s="566"/>
      <c r="D221" s="566" t="str">
        <f>IF(C221&gt;0,VLOOKUP(C221,男子登録情報!$A$2:$H$1688,2,0),"")</f>
        <v/>
      </c>
      <c r="E221" s="567" t="str">
        <f>IF(C221&gt;0,VLOOKUP(C221,男子登録情報!$A$2:$H$1688,3,0),"")</f>
        <v/>
      </c>
      <c r="F221" s="568"/>
      <c r="G221" s="566" t="str">
        <f>IF(C221&gt;0,VLOOKUP(C221,男子登録情報!$A$2:$H$1688,4,0),"")</f>
        <v/>
      </c>
      <c r="H221" s="566" t="str">
        <f>IF(C221&gt;0,VLOOKUP(C221,男子登録情報!$A$2:$H$1688,8,0),"")</f>
        <v/>
      </c>
      <c r="I221" s="569" t="str">
        <f>IF(C221&gt;0,VLOOKUP(C221,男子登録情報!$A$2:$H$1688,5,0),"")</f>
        <v/>
      </c>
      <c r="J221" s="183"/>
      <c r="L221" s="52"/>
    </row>
    <row r="222" spans="1:12" s="20" customFormat="1" ht="18.75" customHeight="1">
      <c r="A222" s="3"/>
      <c r="B222" s="565"/>
      <c r="C222" s="556"/>
      <c r="D222" s="556"/>
      <c r="E222" s="557"/>
      <c r="F222" s="558"/>
      <c r="G222" s="556"/>
      <c r="H222" s="556"/>
      <c r="I222" s="555"/>
      <c r="J222" s="183"/>
      <c r="L222" s="52"/>
    </row>
    <row r="223" spans="1:12" s="20" customFormat="1" ht="18.75" customHeight="1">
      <c r="A223" s="3"/>
      <c r="B223" s="547">
        <v>2</v>
      </c>
      <c r="C223" s="549"/>
      <c r="D223" s="549" t="str">
        <f>IF(C223,VLOOKUP(C223,男子登録情報!$A$2:$H$1688,2,0),"")</f>
        <v/>
      </c>
      <c r="E223" s="551" t="str">
        <f>IF(C223&gt;0,VLOOKUP(C223,男子登録情報!$A$2:$H$1688,3,0),"")</f>
        <v/>
      </c>
      <c r="F223" s="552"/>
      <c r="G223" s="549" t="str">
        <f>IF(C223&gt;0,VLOOKUP(C223,男子登録情報!$A$2:$H$1688,4,0),"")</f>
        <v/>
      </c>
      <c r="H223" s="549" t="str">
        <f>IF(C223&gt;0,VLOOKUP(C223,男子登録情報!$A$2:$H$1688,8,0),"")</f>
        <v/>
      </c>
      <c r="I223" s="515" t="str">
        <f>IF(C223&gt;0,VLOOKUP(C223,男子登録情報!$A$2:$H$1688,5,0),"")</f>
        <v/>
      </c>
      <c r="J223" s="183"/>
      <c r="L223" s="52"/>
    </row>
    <row r="224" spans="1:12" s="20" customFormat="1" ht="18.75" customHeight="1">
      <c r="A224" s="3"/>
      <c r="B224" s="565"/>
      <c r="C224" s="556"/>
      <c r="D224" s="556"/>
      <c r="E224" s="557"/>
      <c r="F224" s="558"/>
      <c r="G224" s="556"/>
      <c r="H224" s="556"/>
      <c r="I224" s="555"/>
      <c r="J224" s="183"/>
      <c r="L224" s="52"/>
    </row>
    <row r="225" spans="1:12" s="20" customFormat="1" ht="18.75" customHeight="1">
      <c r="A225" s="3"/>
      <c r="B225" s="547">
        <v>3</v>
      </c>
      <c r="C225" s="549"/>
      <c r="D225" s="549" t="str">
        <f>IF(C225,VLOOKUP(C225,男子登録情報!$A$2:$H$1688,2,0),"")</f>
        <v/>
      </c>
      <c r="E225" s="551" t="str">
        <f>IF(C225&gt;0,VLOOKUP(C225,男子登録情報!$A$2:$H$1688,3,0),"")</f>
        <v/>
      </c>
      <c r="F225" s="552"/>
      <c r="G225" s="549" t="str">
        <f>IF(C225&gt;0,VLOOKUP(C225,男子登録情報!$A$2:$H$1688,4,0),"")</f>
        <v/>
      </c>
      <c r="H225" s="549" t="str">
        <f>IF(C225&gt;0,VLOOKUP(C225,男子登録情報!$A$2:$H$1688,8,0),"")</f>
        <v/>
      </c>
      <c r="I225" s="515" t="str">
        <f>IF(C225&gt;0,VLOOKUP(C225,男子登録情報!$A$2:$H$1688,5,0),"")</f>
        <v/>
      </c>
      <c r="J225" s="183"/>
      <c r="L225" s="52"/>
    </row>
    <row r="226" spans="1:12" s="20" customFormat="1" ht="18.75" customHeight="1">
      <c r="A226" s="3"/>
      <c r="B226" s="565"/>
      <c r="C226" s="556"/>
      <c r="D226" s="556"/>
      <c r="E226" s="557"/>
      <c r="F226" s="558"/>
      <c r="G226" s="556"/>
      <c r="H226" s="556"/>
      <c r="I226" s="555"/>
      <c r="J226" s="183"/>
      <c r="L226" s="52"/>
    </row>
    <row r="227" spans="1:12" s="20" customFormat="1" ht="18.75" customHeight="1">
      <c r="A227" s="3"/>
      <c r="B227" s="547">
        <v>4</v>
      </c>
      <c r="C227" s="549"/>
      <c r="D227" s="549" t="str">
        <f>IF(C227,VLOOKUP(C227,男子登録情報!$A$2:$H$1688,2,0),"")</f>
        <v/>
      </c>
      <c r="E227" s="551" t="str">
        <f>IF(C227&gt;0,VLOOKUP(C227,男子登録情報!$A$2:$H$1688,3,0),"")</f>
        <v/>
      </c>
      <c r="F227" s="552"/>
      <c r="G227" s="549" t="str">
        <f>IF(C227&gt;0,VLOOKUP(C227,男子登録情報!$A$2:$H$1688,4,0),"")</f>
        <v/>
      </c>
      <c r="H227" s="549" t="str">
        <f>IF(C227&gt;0,VLOOKUP(C227,男子登録情報!$A$2:$H$1688,8,0),"")</f>
        <v/>
      </c>
      <c r="I227" s="515" t="str">
        <f>IF(C227&gt;0,VLOOKUP(C227,男子登録情報!$A$2:$H$1688,5,0),"")</f>
        <v/>
      </c>
      <c r="J227" s="183"/>
      <c r="L227" s="52"/>
    </row>
    <row r="228" spans="1:12" s="20" customFormat="1" ht="18.75" customHeight="1">
      <c r="A228" s="3"/>
      <c r="B228" s="565"/>
      <c r="C228" s="556"/>
      <c r="D228" s="556"/>
      <c r="E228" s="557"/>
      <c r="F228" s="558"/>
      <c r="G228" s="556"/>
      <c r="H228" s="556"/>
      <c r="I228" s="555"/>
      <c r="J228" s="183"/>
      <c r="L228" s="52"/>
    </row>
    <row r="229" spans="1:12" s="20" customFormat="1" ht="18.75" customHeight="1">
      <c r="A229" s="3"/>
      <c r="B229" s="547">
        <v>5</v>
      </c>
      <c r="C229" s="549"/>
      <c r="D229" s="549" t="str">
        <f>IF(C229,VLOOKUP(C229,男子登録情報!$A$2:$H$1688,2,0),"")</f>
        <v/>
      </c>
      <c r="E229" s="551" t="str">
        <f>IF(C229&gt;0,VLOOKUP(C229,男子登録情報!$A$2:$H$1688,3,0),"")</f>
        <v/>
      </c>
      <c r="F229" s="552"/>
      <c r="G229" s="549" t="str">
        <f>IF(C229&gt;0,VLOOKUP(C229,男子登録情報!$A$2:$H$1688,4,0),"")</f>
        <v/>
      </c>
      <c r="H229" s="549" t="str">
        <f>IF(C229&gt;0,VLOOKUP(C229,男子登録情報!$A$2:$H$1688,8,0),"")</f>
        <v/>
      </c>
      <c r="I229" s="515" t="str">
        <f>IF(C229&gt;0,VLOOKUP(C229,男子登録情報!$A$2:$H$1688,5,0),"")</f>
        <v/>
      </c>
      <c r="J229" s="183"/>
      <c r="L229" s="52"/>
    </row>
    <row r="230" spans="1:12" s="20" customFormat="1" ht="18.75" customHeight="1">
      <c r="A230" s="3"/>
      <c r="B230" s="565"/>
      <c r="C230" s="556"/>
      <c r="D230" s="556"/>
      <c r="E230" s="557"/>
      <c r="F230" s="558"/>
      <c r="G230" s="556"/>
      <c r="H230" s="556"/>
      <c r="I230" s="555"/>
      <c r="J230" s="183"/>
      <c r="L230" s="52"/>
    </row>
    <row r="231" spans="1:12" s="20" customFormat="1" ht="18.75" customHeight="1">
      <c r="A231" s="3"/>
      <c r="B231" s="547">
        <v>6</v>
      </c>
      <c r="C231" s="549"/>
      <c r="D231" s="549" t="str">
        <f>IF(C231,VLOOKUP(C231,男子登録情報!$A$2:$H$1688,2,0),"")</f>
        <v/>
      </c>
      <c r="E231" s="551" t="str">
        <f>IF(C231&gt;0,VLOOKUP(C231,男子登録情報!$A$2:$H$1688,3,0),"")</f>
        <v/>
      </c>
      <c r="F231" s="552"/>
      <c r="G231" s="549" t="str">
        <f>IF(C231&gt;0,VLOOKUP(C231,男子登録情報!$A$2:$H$1688,4,0),"")</f>
        <v/>
      </c>
      <c r="H231" s="549" t="str">
        <f>IF(C231&gt;0,VLOOKUP(C231,男子登録情報!$A$2:$H$1688,8,0),"")</f>
        <v/>
      </c>
      <c r="I231" s="515" t="str">
        <f>IF(C231&gt;0,VLOOKUP(C231,男子登録情報!$A$2:$H$1688,5,0),"")</f>
        <v/>
      </c>
      <c r="J231" s="183"/>
      <c r="L231" s="52"/>
    </row>
    <row r="232" spans="1:12" s="20" customFormat="1" ht="19.5" customHeight="1" thickBot="1">
      <c r="A232" s="3"/>
      <c r="B232" s="548"/>
      <c r="C232" s="550"/>
      <c r="D232" s="550"/>
      <c r="E232" s="553"/>
      <c r="F232" s="554"/>
      <c r="G232" s="550"/>
      <c r="H232" s="550"/>
      <c r="I232" s="516"/>
      <c r="J232" s="183"/>
      <c r="L232" s="52"/>
    </row>
    <row r="233" spans="1:12" s="20" customFormat="1" ht="17.5">
      <c r="A233" s="3"/>
      <c r="B233" s="517" t="s">
        <v>63</v>
      </c>
      <c r="C233" s="518"/>
      <c r="D233" s="518"/>
      <c r="E233" s="518"/>
      <c r="F233" s="518"/>
      <c r="G233" s="518"/>
      <c r="H233" s="518"/>
      <c r="I233" s="519"/>
      <c r="J233" s="183"/>
      <c r="L233" s="52"/>
    </row>
    <row r="234" spans="1:12" s="20" customFormat="1" ht="17.5">
      <c r="A234" s="3"/>
      <c r="B234" s="520"/>
      <c r="C234" s="521"/>
      <c r="D234" s="521"/>
      <c r="E234" s="521"/>
      <c r="F234" s="521"/>
      <c r="G234" s="521"/>
      <c r="H234" s="521"/>
      <c r="I234" s="522"/>
      <c r="J234" s="183"/>
      <c r="L234" s="52"/>
    </row>
    <row r="235" spans="1:12" s="20" customFormat="1" ht="18" thickBot="1">
      <c r="A235" s="3"/>
      <c r="B235" s="523"/>
      <c r="C235" s="524"/>
      <c r="D235" s="524"/>
      <c r="E235" s="524"/>
      <c r="F235" s="524"/>
      <c r="G235" s="524"/>
      <c r="H235" s="524"/>
      <c r="I235" s="525"/>
      <c r="J235" s="183"/>
      <c r="L235" s="52"/>
    </row>
    <row r="236" spans="1:12" s="20" customFormat="1" ht="17.5">
      <c r="A236" s="51"/>
      <c r="B236" s="51"/>
      <c r="C236" s="51"/>
      <c r="D236" s="51"/>
      <c r="E236" s="51"/>
      <c r="F236" s="51"/>
      <c r="G236" s="51"/>
      <c r="H236" s="51"/>
      <c r="I236" s="51"/>
      <c r="J236" s="56"/>
      <c r="L236" s="52"/>
    </row>
    <row r="237" spans="1:12" s="20" customFormat="1" ht="18" thickBot="1">
      <c r="A237" s="3"/>
      <c r="B237" s="3"/>
      <c r="C237" s="3"/>
      <c r="D237" s="3"/>
      <c r="E237" s="3"/>
      <c r="F237" s="3"/>
      <c r="G237" s="3"/>
      <c r="H237" s="3"/>
      <c r="I237" s="3"/>
      <c r="J237" s="54" t="s">
        <v>71</v>
      </c>
      <c r="L237" s="52"/>
    </row>
    <row r="238" spans="1:12" s="20" customFormat="1" ht="18.75" customHeight="1">
      <c r="A238" s="3"/>
      <c r="B238" s="526" t="str">
        <f>CONCATENATE('加盟校情報&amp;大会設定'!$G$5,'加盟校情報&amp;大会設定'!$H$5,'加盟校情報&amp;大会設定'!$I$5,'加盟校情報&amp;大会設定'!$J$5,)&amp;"　男子4×400mR"</f>
        <v>第83回東海学生駅伝 兼 第15回東海学生女子駅伝　男子4×400mR</v>
      </c>
      <c r="C238" s="527"/>
      <c r="D238" s="527"/>
      <c r="E238" s="527"/>
      <c r="F238" s="527"/>
      <c r="G238" s="527"/>
      <c r="H238" s="527"/>
      <c r="I238" s="528"/>
      <c r="J238" s="183"/>
      <c r="L238" s="52"/>
    </row>
    <row r="239" spans="1:12" s="20" customFormat="1" ht="19.5" customHeight="1" thickBot="1">
      <c r="A239" s="3"/>
      <c r="B239" s="529"/>
      <c r="C239" s="530"/>
      <c r="D239" s="530"/>
      <c r="E239" s="530"/>
      <c r="F239" s="530"/>
      <c r="G239" s="530"/>
      <c r="H239" s="530"/>
      <c r="I239" s="531"/>
      <c r="J239" s="183"/>
      <c r="L239" s="52"/>
    </row>
    <row r="240" spans="1:12" s="20" customFormat="1" ht="17.5">
      <c r="A240" s="3"/>
      <c r="B240" s="532" t="s">
        <v>54</v>
      </c>
      <c r="C240" s="533"/>
      <c r="D240" s="538" t="str">
        <f>IF(基本情報登録!$D$6&gt;0,基本情報登録!$D$6,"")</f>
        <v/>
      </c>
      <c r="E240" s="539"/>
      <c r="F240" s="539"/>
      <c r="G240" s="539"/>
      <c r="H240" s="540"/>
      <c r="I240" s="55" t="s">
        <v>55</v>
      </c>
      <c r="J240" s="183"/>
      <c r="L240" s="52"/>
    </row>
    <row r="241" spans="1:12" s="20" customFormat="1" ht="18.75" customHeight="1">
      <c r="A241" s="3"/>
      <c r="B241" s="534" t="s">
        <v>1</v>
      </c>
      <c r="C241" s="535"/>
      <c r="D241" s="541" t="str">
        <f>IF(基本情報登録!$D$8&gt;0,基本情報登録!$D$8,"")</f>
        <v/>
      </c>
      <c r="E241" s="542"/>
      <c r="F241" s="542"/>
      <c r="G241" s="542"/>
      <c r="H241" s="543"/>
      <c r="I241" s="515"/>
      <c r="J241" s="183"/>
      <c r="L241" s="52"/>
    </row>
    <row r="242" spans="1:12" s="20" customFormat="1" ht="19.5" customHeight="1" thickBot="1">
      <c r="A242" s="3"/>
      <c r="B242" s="536"/>
      <c r="C242" s="537"/>
      <c r="D242" s="544"/>
      <c r="E242" s="545"/>
      <c r="F242" s="545"/>
      <c r="G242" s="545"/>
      <c r="H242" s="546"/>
      <c r="I242" s="516"/>
      <c r="J242" s="183"/>
      <c r="L242" s="52"/>
    </row>
    <row r="243" spans="1:12" s="20" customFormat="1" ht="17.5">
      <c r="A243" s="3"/>
      <c r="B243" s="532" t="s">
        <v>34</v>
      </c>
      <c r="C243" s="533"/>
      <c r="D243" s="570"/>
      <c r="E243" s="571"/>
      <c r="F243" s="571"/>
      <c r="G243" s="571"/>
      <c r="H243" s="571"/>
      <c r="I243" s="572"/>
      <c r="J243" s="183"/>
      <c r="L243" s="52"/>
    </row>
    <row r="244" spans="1:12" s="20" customFormat="1" ht="17.5" hidden="1">
      <c r="A244" s="3"/>
      <c r="B244" s="180"/>
      <c r="C244" s="181"/>
      <c r="D244" s="46"/>
      <c r="E244" s="573" t="str">
        <f>TEXT(D243,"00000")</f>
        <v>00000</v>
      </c>
      <c r="F244" s="573"/>
      <c r="G244" s="573"/>
      <c r="H244" s="573"/>
      <c r="I244" s="574"/>
      <c r="J244" s="183"/>
      <c r="L244" s="52"/>
    </row>
    <row r="245" spans="1:12" s="20" customFormat="1" ht="18.75" customHeight="1">
      <c r="A245" s="3"/>
      <c r="B245" s="534" t="s">
        <v>37</v>
      </c>
      <c r="C245" s="535"/>
      <c r="D245" s="551"/>
      <c r="E245" s="577"/>
      <c r="F245" s="577"/>
      <c r="G245" s="577"/>
      <c r="H245" s="577"/>
      <c r="I245" s="578"/>
      <c r="J245" s="183"/>
      <c r="L245" s="52"/>
    </row>
    <row r="246" spans="1:12" s="20" customFormat="1" ht="18.75" customHeight="1">
      <c r="A246" s="3"/>
      <c r="B246" s="575"/>
      <c r="C246" s="576"/>
      <c r="D246" s="557"/>
      <c r="E246" s="579"/>
      <c r="F246" s="579"/>
      <c r="G246" s="579"/>
      <c r="H246" s="579"/>
      <c r="I246" s="580"/>
      <c r="J246" s="183"/>
      <c r="L246" s="52"/>
    </row>
    <row r="247" spans="1:12" s="20" customFormat="1" ht="18" thickBot="1">
      <c r="A247" s="3"/>
      <c r="B247" s="581" t="s">
        <v>56</v>
      </c>
      <c r="C247" s="582"/>
      <c r="D247" s="583"/>
      <c r="E247" s="584"/>
      <c r="F247" s="584"/>
      <c r="G247" s="584"/>
      <c r="H247" s="584"/>
      <c r="I247" s="585"/>
      <c r="J247" s="183"/>
      <c r="L247" s="52"/>
    </row>
    <row r="248" spans="1:12" s="20" customFormat="1" ht="17.5">
      <c r="A248" s="3"/>
      <c r="B248" s="559" t="s">
        <v>57</v>
      </c>
      <c r="C248" s="560"/>
      <c r="D248" s="560"/>
      <c r="E248" s="560"/>
      <c r="F248" s="560"/>
      <c r="G248" s="560"/>
      <c r="H248" s="560"/>
      <c r="I248" s="561"/>
      <c r="J248" s="183"/>
      <c r="L248" s="52"/>
    </row>
    <row r="249" spans="1:12" s="20" customFormat="1" ht="18" thickBot="1">
      <c r="A249" s="3"/>
      <c r="B249" s="47" t="s">
        <v>58</v>
      </c>
      <c r="C249" s="182" t="s">
        <v>27</v>
      </c>
      <c r="D249" s="182" t="s">
        <v>59</v>
      </c>
      <c r="E249" s="562" t="s">
        <v>60</v>
      </c>
      <c r="F249" s="563"/>
      <c r="G249" s="182" t="s">
        <v>54</v>
      </c>
      <c r="H249" s="182" t="s">
        <v>61</v>
      </c>
      <c r="I249" s="48" t="s">
        <v>62</v>
      </c>
      <c r="J249" s="183"/>
      <c r="L249" s="52"/>
    </row>
    <row r="250" spans="1:12" s="20" customFormat="1" ht="19.5" customHeight="1" thickTop="1">
      <c r="A250" s="3"/>
      <c r="B250" s="564">
        <v>1</v>
      </c>
      <c r="C250" s="566"/>
      <c r="D250" s="566" t="str">
        <f>IF(C250&gt;0,VLOOKUP(C250,男子登録情報!$A$2:$H$1688,2,0),"")</f>
        <v/>
      </c>
      <c r="E250" s="567" t="str">
        <f>IF(C250&gt;0,VLOOKUP(C250,男子登録情報!$A$2:$H$1688,3,0),"")</f>
        <v/>
      </c>
      <c r="F250" s="568"/>
      <c r="G250" s="566" t="str">
        <f>IF(C250&gt;0,VLOOKUP(C250,男子登録情報!$A$2:$H$1688,4,0),"")</f>
        <v/>
      </c>
      <c r="H250" s="566" t="str">
        <f>IF(C250&gt;0,VLOOKUP(C250,男子登録情報!$A$2:$H$1688,8,0),"")</f>
        <v/>
      </c>
      <c r="I250" s="569" t="str">
        <f>IF(C250&gt;0,VLOOKUP(C250,男子登録情報!$A$2:$H$1688,5,0),"")</f>
        <v/>
      </c>
      <c r="J250" s="183"/>
      <c r="L250" s="52"/>
    </row>
    <row r="251" spans="1:12" s="20" customFormat="1" ht="18.75" customHeight="1">
      <c r="A251" s="3"/>
      <c r="B251" s="565"/>
      <c r="C251" s="556"/>
      <c r="D251" s="556"/>
      <c r="E251" s="557"/>
      <c r="F251" s="558"/>
      <c r="G251" s="556"/>
      <c r="H251" s="556"/>
      <c r="I251" s="555"/>
      <c r="J251" s="183"/>
      <c r="L251" s="52"/>
    </row>
    <row r="252" spans="1:12" s="20" customFormat="1" ht="18.75" customHeight="1">
      <c r="A252" s="3"/>
      <c r="B252" s="547">
        <v>2</v>
      </c>
      <c r="C252" s="549"/>
      <c r="D252" s="549" t="str">
        <f>IF(C252,VLOOKUP(C252,男子登録情報!$A$2:$H$1688,2,0),"")</f>
        <v/>
      </c>
      <c r="E252" s="551" t="str">
        <f>IF(C252&gt;0,VLOOKUP(C252,男子登録情報!$A$2:$H$1688,3,0),"")</f>
        <v/>
      </c>
      <c r="F252" s="552"/>
      <c r="G252" s="549" t="str">
        <f>IF(C252&gt;0,VLOOKUP(C252,男子登録情報!$A$2:$H$1688,4,0),"")</f>
        <v/>
      </c>
      <c r="H252" s="549" t="str">
        <f>IF(C252&gt;0,VLOOKUP(C252,男子登録情報!$A$2:$H$1688,8,0),"")</f>
        <v/>
      </c>
      <c r="I252" s="515" t="str">
        <f>IF(C252&gt;0,VLOOKUP(C252,男子登録情報!$A$2:$H$1688,5,0),"")</f>
        <v/>
      </c>
      <c r="J252" s="183"/>
      <c r="L252" s="52"/>
    </row>
    <row r="253" spans="1:12" s="20" customFormat="1" ht="18.75" customHeight="1">
      <c r="A253" s="3"/>
      <c r="B253" s="565"/>
      <c r="C253" s="556"/>
      <c r="D253" s="556"/>
      <c r="E253" s="557"/>
      <c r="F253" s="558"/>
      <c r="G253" s="556"/>
      <c r="H253" s="556"/>
      <c r="I253" s="555"/>
      <c r="J253" s="183"/>
      <c r="L253" s="52"/>
    </row>
    <row r="254" spans="1:12" s="20" customFormat="1" ht="18.75" customHeight="1">
      <c r="A254" s="3"/>
      <c r="B254" s="547">
        <v>3</v>
      </c>
      <c r="C254" s="549"/>
      <c r="D254" s="549" t="str">
        <f>IF(C254,VLOOKUP(C254,男子登録情報!$A$2:$H$1688,2,0),"")</f>
        <v/>
      </c>
      <c r="E254" s="551" t="str">
        <f>IF(C254&gt;0,VLOOKUP(C254,男子登録情報!$A$2:$H$1688,3,0),"")</f>
        <v/>
      </c>
      <c r="F254" s="552"/>
      <c r="G254" s="549" t="str">
        <f>IF(C254&gt;0,VLOOKUP(C254,男子登録情報!$A$2:$H$1688,4,0),"")</f>
        <v/>
      </c>
      <c r="H254" s="549" t="str">
        <f>IF(C254&gt;0,VLOOKUP(C254,男子登録情報!$A$2:$H$1688,8,0),"")</f>
        <v/>
      </c>
      <c r="I254" s="515" t="str">
        <f>IF(C254&gt;0,VLOOKUP(C254,男子登録情報!$A$2:$H$1688,5,0),"")</f>
        <v/>
      </c>
      <c r="J254" s="183"/>
      <c r="L254" s="52"/>
    </row>
    <row r="255" spans="1:12" s="20" customFormat="1" ht="18.75" customHeight="1">
      <c r="A255" s="3"/>
      <c r="B255" s="565"/>
      <c r="C255" s="556"/>
      <c r="D255" s="556"/>
      <c r="E255" s="557"/>
      <c r="F255" s="558"/>
      <c r="G255" s="556"/>
      <c r="H255" s="556"/>
      <c r="I255" s="555"/>
      <c r="J255" s="183"/>
      <c r="L255" s="52"/>
    </row>
    <row r="256" spans="1:12" s="20" customFormat="1" ht="18.75" customHeight="1">
      <c r="A256" s="3"/>
      <c r="B256" s="547">
        <v>4</v>
      </c>
      <c r="C256" s="549"/>
      <c r="D256" s="549" t="str">
        <f>IF(C256,VLOOKUP(C256,男子登録情報!$A$2:$H$1688,2,0),"")</f>
        <v/>
      </c>
      <c r="E256" s="551" t="str">
        <f>IF(C256&gt;0,VLOOKUP(C256,男子登録情報!$A$2:$H$1688,3,0),"")</f>
        <v/>
      </c>
      <c r="F256" s="552"/>
      <c r="G256" s="549" t="str">
        <f>IF(C256&gt;0,VLOOKUP(C256,男子登録情報!$A$2:$H$1688,4,0),"")</f>
        <v/>
      </c>
      <c r="H256" s="549" t="str">
        <f>IF(C256&gt;0,VLOOKUP(C256,男子登録情報!$A$2:$H$1688,8,0),"")</f>
        <v/>
      </c>
      <c r="I256" s="515" t="str">
        <f>IF(C256&gt;0,VLOOKUP(C256,男子登録情報!$A$2:$H$1688,5,0),"")</f>
        <v/>
      </c>
      <c r="J256" s="183"/>
      <c r="L256" s="52"/>
    </row>
    <row r="257" spans="1:12" s="20" customFormat="1" ht="18.75" customHeight="1">
      <c r="A257" s="3"/>
      <c r="B257" s="565"/>
      <c r="C257" s="556"/>
      <c r="D257" s="556"/>
      <c r="E257" s="557"/>
      <c r="F257" s="558"/>
      <c r="G257" s="556"/>
      <c r="H257" s="556"/>
      <c r="I257" s="555"/>
      <c r="J257" s="183"/>
      <c r="L257" s="52"/>
    </row>
    <row r="258" spans="1:12" s="20" customFormat="1" ht="18.75" customHeight="1">
      <c r="A258" s="3"/>
      <c r="B258" s="547">
        <v>5</v>
      </c>
      <c r="C258" s="549"/>
      <c r="D258" s="549" t="str">
        <f>IF(C258,VLOOKUP(C258,男子登録情報!$A$2:$H$1688,2,0),"")</f>
        <v/>
      </c>
      <c r="E258" s="551" t="str">
        <f>IF(C258&gt;0,VLOOKUP(C258,男子登録情報!$A$2:$H$1688,3,0),"")</f>
        <v/>
      </c>
      <c r="F258" s="552"/>
      <c r="G258" s="549" t="str">
        <f>IF(C258&gt;0,VLOOKUP(C258,男子登録情報!$A$2:$H$1688,4,0),"")</f>
        <v/>
      </c>
      <c r="H258" s="549" t="str">
        <f>IF(C258&gt;0,VLOOKUP(C258,男子登録情報!$A$2:$H$1688,8,0),"")</f>
        <v/>
      </c>
      <c r="I258" s="515" t="str">
        <f>IF(C258&gt;0,VLOOKUP(C258,男子登録情報!$A$2:$H$1688,5,0),"")</f>
        <v/>
      </c>
      <c r="J258" s="183"/>
      <c r="L258" s="52"/>
    </row>
    <row r="259" spans="1:12" s="20" customFormat="1" ht="18.75" customHeight="1">
      <c r="A259" s="3"/>
      <c r="B259" s="565"/>
      <c r="C259" s="556"/>
      <c r="D259" s="556"/>
      <c r="E259" s="557"/>
      <c r="F259" s="558"/>
      <c r="G259" s="556"/>
      <c r="H259" s="556"/>
      <c r="I259" s="555"/>
      <c r="J259" s="183"/>
      <c r="L259" s="52"/>
    </row>
    <row r="260" spans="1:12" s="20" customFormat="1" ht="18.75" customHeight="1">
      <c r="A260" s="3"/>
      <c r="B260" s="547">
        <v>6</v>
      </c>
      <c r="C260" s="549"/>
      <c r="D260" s="549" t="str">
        <f>IF(C260,VLOOKUP(C260,男子登録情報!$A$2:$H$1688,2,0),"")</f>
        <v/>
      </c>
      <c r="E260" s="551" t="str">
        <f>IF(C260&gt;0,VLOOKUP(C260,男子登録情報!$A$2:$H$1688,3,0),"")</f>
        <v/>
      </c>
      <c r="F260" s="552"/>
      <c r="G260" s="549" t="str">
        <f>IF(C260&gt;0,VLOOKUP(C260,男子登録情報!$A$2:$H$1688,4,0),"")</f>
        <v/>
      </c>
      <c r="H260" s="549" t="str">
        <f>IF(C260&gt;0,VLOOKUP(C260,男子登録情報!$A$2:$H$1688,8,0),"")</f>
        <v/>
      </c>
      <c r="I260" s="515" t="str">
        <f>IF(C260&gt;0,VLOOKUP(C260,男子登録情報!$A$2:$H$1688,5,0),"")</f>
        <v/>
      </c>
      <c r="J260" s="183"/>
      <c r="L260" s="52"/>
    </row>
    <row r="261" spans="1:12" s="20" customFormat="1" ht="19.5" customHeight="1" thickBot="1">
      <c r="A261" s="3"/>
      <c r="B261" s="548"/>
      <c r="C261" s="550"/>
      <c r="D261" s="550"/>
      <c r="E261" s="553"/>
      <c r="F261" s="554"/>
      <c r="G261" s="550"/>
      <c r="H261" s="550"/>
      <c r="I261" s="516"/>
      <c r="J261" s="183"/>
      <c r="L261" s="52"/>
    </row>
    <row r="262" spans="1:12" s="20" customFormat="1" ht="17.5">
      <c r="A262" s="3"/>
      <c r="B262" s="517" t="s">
        <v>63</v>
      </c>
      <c r="C262" s="518"/>
      <c r="D262" s="518"/>
      <c r="E262" s="518"/>
      <c r="F262" s="518"/>
      <c r="G262" s="518"/>
      <c r="H262" s="518"/>
      <c r="I262" s="519"/>
      <c r="J262" s="183"/>
      <c r="L262" s="52"/>
    </row>
    <row r="263" spans="1:12" s="20" customFormat="1" ht="17.5">
      <c r="A263" s="3"/>
      <c r="B263" s="520"/>
      <c r="C263" s="521"/>
      <c r="D263" s="521"/>
      <c r="E263" s="521"/>
      <c r="F263" s="521"/>
      <c r="G263" s="521"/>
      <c r="H263" s="521"/>
      <c r="I263" s="522"/>
      <c r="J263" s="183"/>
      <c r="L263" s="52"/>
    </row>
    <row r="264" spans="1:12" s="20" customFormat="1" ht="18" thickBot="1">
      <c r="A264" s="3"/>
      <c r="B264" s="523"/>
      <c r="C264" s="524"/>
      <c r="D264" s="524"/>
      <c r="E264" s="524"/>
      <c r="F264" s="524"/>
      <c r="G264" s="524"/>
      <c r="H264" s="524"/>
      <c r="I264" s="525"/>
      <c r="J264" s="183"/>
      <c r="L264" s="52"/>
    </row>
    <row r="265" spans="1:12" s="20" customFormat="1" ht="17.5">
      <c r="A265" s="51"/>
      <c r="B265" s="51"/>
      <c r="C265" s="51"/>
      <c r="D265" s="51"/>
      <c r="E265" s="51"/>
      <c r="F265" s="51"/>
      <c r="G265" s="51"/>
      <c r="H265" s="51"/>
      <c r="I265" s="51"/>
      <c r="J265" s="56"/>
      <c r="L265" s="52"/>
    </row>
    <row r="266" spans="1:12" s="20" customFormat="1" ht="18" thickBot="1">
      <c r="A266" s="3"/>
      <c r="B266" s="3"/>
      <c r="C266" s="3"/>
      <c r="D266" s="3"/>
      <c r="E266" s="3"/>
      <c r="F266" s="3"/>
      <c r="G266" s="3"/>
      <c r="H266" s="3"/>
      <c r="I266" s="3"/>
      <c r="J266" s="54" t="s">
        <v>72</v>
      </c>
      <c r="L266" s="52"/>
    </row>
    <row r="267" spans="1:12" s="20" customFormat="1" ht="18.75" customHeight="1">
      <c r="A267" s="3"/>
      <c r="B267" s="526" t="str">
        <f>CONCATENATE('加盟校情報&amp;大会設定'!$G$5,'加盟校情報&amp;大会設定'!$H$5,'加盟校情報&amp;大会設定'!$I$5,'加盟校情報&amp;大会設定'!$J$5,)&amp;"　男子4×400mR"</f>
        <v>第83回東海学生駅伝 兼 第15回東海学生女子駅伝　男子4×400mR</v>
      </c>
      <c r="C267" s="527"/>
      <c r="D267" s="527"/>
      <c r="E267" s="527"/>
      <c r="F267" s="527"/>
      <c r="G267" s="527"/>
      <c r="H267" s="527"/>
      <c r="I267" s="528"/>
      <c r="J267" s="183"/>
      <c r="L267" s="52"/>
    </row>
    <row r="268" spans="1:12" s="20" customFormat="1" ht="19.5" customHeight="1" thickBot="1">
      <c r="A268" s="3"/>
      <c r="B268" s="529"/>
      <c r="C268" s="530"/>
      <c r="D268" s="530"/>
      <c r="E268" s="530"/>
      <c r="F268" s="530"/>
      <c r="G268" s="530"/>
      <c r="H268" s="530"/>
      <c r="I268" s="531"/>
      <c r="J268" s="183"/>
      <c r="L268" s="52"/>
    </row>
    <row r="269" spans="1:12" s="20" customFormat="1" ht="17.5">
      <c r="A269" s="3"/>
      <c r="B269" s="532" t="s">
        <v>54</v>
      </c>
      <c r="C269" s="533"/>
      <c r="D269" s="538" t="str">
        <f>IF(基本情報登録!$D$6&gt;0,基本情報登録!$D$6,"")</f>
        <v/>
      </c>
      <c r="E269" s="539"/>
      <c r="F269" s="539"/>
      <c r="G269" s="539"/>
      <c r="H269" s="540"/>
      <c r="I269" s="55" t="s">
        <v>55</v>
      </c>
      <c r="J269" s="183"/>
      <c r="L269" s="52"/>
    </row>
    <row r="270" spans="1:12" s="20" customFormat="1" ht="18.75" customHeight="1">
      <c r="A270" s="3"/>
      <c r="B270" s="534" t="s">
        <v>1</v>
      </c>
      <c r="C270" s="535"/>
      <c r="D270" s="541" t="str">
        <f>IF(基本情報登録!$D$8&gt;0,基本情報登録!$D$8,"")</f>
        <v/>
      </c>
      <c r="E270" s="542"/>
      <c r="F270" s="542"/>
      <c r="G270" s="542"/>
      <c r="H270" s="543"/>
      <c r="I270" s="515"/>
      <c r="J270" s="183"/>
      <c r="L270" s="52"/>
    </row>
    <row r="271" spans="1:12" s="20" customFormat="1" ht="19.5" customHeight="1" thickBot="1">
      <c r="A271" s="3"/>
      <c r="B271" s="536"/>
      <c r="C271" s="537"/>
      <c r="D271" s="544"/>
      <c r="E271" s="545"/>
      <c r="F271" s="545"/>
      <c r="G271" s="545"/>
      <c r="H271" s="546"/>
      <c r="I271" s="516"/>
      <c r="J271" s="183"/>
      <c r="L271" s="52"/>
    </row>
    <row r="272" spans="1:12" s="20" customFormat="1" ht="17.5">
      <c r="A272" s="3"/>
      <c r="B272" s="532" t="s">
        <v>34</v>
      </c>
      <c r="C272" s="533"/>
      <c r="D272" s="570"/>
      <c r="E272" s="571"/>
      <c r="F272" s="571"/>
      <c r="G272" s="571"/>
      <c r="H272" s="571"/>
      <c r="I272" s="572"/>
      <c r="J272" s="183"/>
      <c r="L272" s="52"/>
    </row>
    <row r="273" spans="1:12" s="20" customFormat="1" ht="17.5" hidden="1">
      <c r="A273" s="3"/>
      <c r="B273" s="180"/>
      <c r="C273" s="181"/>
      <c r="D273" s="46"/>
      <c r="E273" s="573" t="str">
        <f>TEXT(D272,"00000")</f>
        <v>00000</v>
      </c>
      <c r="F273" s="573"/>
      <c r="G273" s="573"/>
      <c r="H273" s="573"/>
      <c r="I273" s="574"/>
      <c r="J273" s="183"/>
      <c r="L273" s="52"/>
    </row>
    <row r="274" spans="1:12" s="20" customFormat="1" ht="18.75" customHeight="1">
      <c r="A274" s="3"/>
      <c r="B274" s="534" t="s">
        <v>37</v>
      </c>
      <c r="C274" s="535"/>
      <c r="D274" s="551"/>
      <c r="E274" s="577"/>
      <c r="F274" s="577"/>
      <c r="G274" s="577"/>
      <c r="H274" s="577"/>
      <c r="I274" s="578"/>
      <c r="J274" s="183"/>
      <c r="L274" s="52"/>
    </row>
    <row r="275" spans="1:12" s="20" customFormat="1" ht="18.75" customHeight="1">
      <c r="A275" s="3"/>
      <c r="B275" s="575"/>
      <c r="C275" s="576"/>
      <c r="D275" s="557"/>
      <c r="E275" s="579"/>
      <c r="F275" s="579"/>
      <c r="G275" s="579"/>
      <c r="H275" s="579"/>
      <c r="I275" s="580"/>
      <c r="J275" s="183"/>
      <c r="L275" s="52"/>
    </row>
    <row r="276" spans="1:12" s="20" customFormat="1" ht="18" thickBot="1">
      <c r="A276" s="3"/>
      <c r="B276" s="581" t="s">
        <v>56</v>
      </c>
      <c r="C276" s="582"/>
      <c r="D276" s="583"/>
      <c r="E276" s="584"/>
      <c r="F276" s="584"/>
      <c r="G276" s="584"/>
      <c r="H276" s="584"/>
      <c r="I276" s="585"/>
      <c r="J276" s="183"/>
      <c r="L276" s="52"/>
    </row>
    <row r="277" spans="1:12" s="20" customFormat="1" ht="17.5">
      <c r="A277" s="3"/>
      <c r="B277" s="559" t="s">
        <v>57</v>
      </c>
      <c r="C277" s="560"/>
      <c r="D277" s="560"/>
      <c r="E277" s="560"/>
      <c r="F277" s="560"/>
      <c r="G277" s="560"/>
      <c r="H277" s="560"/>
      <c r="I277" s="561"/>
      <c r="J277" s="183"/>
      <c r="L277" s="52"/>
    </row>
    <row r="278" spans="1:12" s="20" customFormat="1" ht="18" thickBot="1">
      <c r="A278" s="3"/>
      <c r="B278" s="47" t="s">
        <v>58</v>
      </c>
      <c r="C278" s="182" t="s">
        <v>27</v>
      </c>
      <c r="D278" s="182" t="s">
        <v>59</v>
      </c>
      <c r="E278" s="562" t="s">
        <v>60</v>
      </c>
      <c r="F278" s="563"/>
      <c r="G278" s="182" t="s">
        <v>54</v>
      </c>
      <c r="H278" s="182" t="s">
        <v>61</v>
      </c>
      <c r="I278" s="48" t="s">
        <v>62</v>
      </c>
      <c r="J278" s="183"/>
      <c r="L278" s="52"/>
    </row>
    <row r="279" spans="1:12" s="20" customFormat="1" ht="19.5" customHeight="1" thickTop="1">
      <c r="A279" s="3"/>
      <c r="B279" s="564">
        <v>1</v>
      </c>
      <c r="C279" s="566"/>
      <c r="D279" s="566" t="str">
        <f>IF(C279&gt;0,VLOOKUP(C279,男子登録情報!$A$2:$H$1688,2,0),"")</f>
        <v/>
      </c>
      <c r="E279" s="567" t="str">
        <f>IF(C279&gt;0,VLOOKUP(C279,男子登録情報!$A$2:$H$1688,3,0),"")</f>
        <v/>
      </c>
      <c r="F279" s="568"/>
      <c r="G279" s="566" t="str">
        <f>IF(C279&gt;0,VLOOKUP(C279,男子登録情報!$A$2:$H$1688,4,0),"")</f>
        <v/>
      </c>
      <c r="H279" s="566" t="str">
        <f>IF(C279&gt;0,VLOOKUP(C279,男子登録情報!$A$2:$H$1688,8,0),"")</f>
        <v/>
      </c>
      <c r="I279" s="569" t="str">
        <f>IF(C279&gt;0,VLOOKUP(C279,男子登録情報!$A$2:$H$1688,5,0),"")</f>
        <v/>
      </c>
      <c r="J279" s="183"/>
      <c r="L279" s="52"/>
    </row>
    <row r="280" spans="1:12" s="20" customFormat="1" ht="18.75" customHeight="1">
      <c r="A280" s="3"/>
      <c r="B280" s="565"/>
      <c r="C280" s="556"/>
      <c r="D280" s="556"/>
      <c r="E280" s="557"/>
      <c r="F280" s="558"/>
      <c r="G280" s="556"/>
      <c r="H280" s="556"/>
      <c r="I280" s="555"/>
      <c r="J280" s="183"/>
      <c r="L280" s="52"/>
    </row>
    <row r="281" spans="1:12" s="20" customFormat="1" ht="18.75" customHeight="1">
      <c r="A281" s="3"/>
      <c r="B281" s="547">
        <v>2</v>
      </c>
      <c r="C281" s="549"/>
      <c r="D281" s="549" t="str">
        <f>IF(C281,VLOOKUP(C281,男子登録情報!$A$2:$H$1688,2,0),"")</f>
        <v/>
      </c>
      <c r="E281" s="551" t="str">
        <f>IF(C281&gt;0,VLOOKUP(C281,男子登録情報!$A$2:$H$1688,3,0),"")</f>
        <v/>
      </c>
      <c r="F281" s="552"/>
      <c r="G281" s="549" t="str">
        <f>IF(C281&gt;0,VLOOKUP(C281,男子登録情報!$A$2:$H$1688,4,0),"")</f>
        <v/>
      </c>
      <c r="H281" s="549" t="str">
        <f>IF(C281&gt;0,VLOOKUP(C281,男子登録情報!$A$2:$H$1688,8,0),"")</f>
        <v/>
      </c>
      <c r="I281" s="515" t="str">
        <f>IF(C281&gt;0,VLOOKUP(C281,男子登録情報!$A$2:$H$1688,5,0),"")</f>
        <v/>
      </c>
      <c r="J281" s="183"/>
      <c r="L281" s="52"/>
    </row>
    <row r="282" spans="1:12" s="20" customFormat="1" ht="18.75" customHeight="1">
      <c r="A282" s="3"/>
      <c r="B282" s="565"/>
      <c r="C282" s="556"/>
      <c r="D282" s="556"/>
      <c r="E282" s="557"/>
      <c r="F282" s="558"/>
      <c r="G282" s="556"/>
      <c r="H282" s="556"/>
      <c r="I282" s="555"/>
      <c r="J282" s="183"/>
      <c r="L282" s="52"/>
    </row>
    <row r="283" spans="1:12" s="20" customFormat="1" ht="18.75" customHeight="1">
      <c r="A283" s="3"/>
      <c r="B283" s="547">
        <v>3</v>
      </c>
      <c r="C283" s="549"/>
      <c r="D283" s="549" t="str">
        <f>IF(C283,VLOOKUP(C283,男子登録情報!$A$2:$H$1688,2,0),"")</f>
        <v/>
      </c>
      <c r="E283" s="551" t="str">
        <f>IF(C283&gt;0,VLOOKUP(C283,男子登録情報!$A$2:$H$1688,3,0),"")</f>
        <v/>
      </c>
      <c r="F283" s="552"/>
      <c r="G283" s="549" t="str">
        <f>IF(C283&gt;0,VLOOKUP(C283,男子登録情報!$A$2:$H$1688,4,0),"")</f>
        <v/>
      </c>
      <c r="H283" s="549" t="str">
        <f>IF(C283&gt;0,VLOOKUP(C283,男子登録情報!$A$2:$H$1688,8,0),"")</f>
        <v/>
      </c>
      <c r="I283" s="515" t="str">
        <f>IF(C283&gt;0,VLOOKUP(C283,男子登録情報!$A$2:$H$1688,5,0),"")</f>
        <v/>
      </c>
      <c r="J283" s="183"/>
      <c r="L283" s="52"/>
    </row>
    <row r="284" spans="1:12" s="20" customFormat="1" ht="18.75" customHeight="1">
      <c r="A284" s="3"/>
      <c r="B284" s="565"/>
      <c r="C284" s="556"/>
      <c r="D284" s="556"/>
      <c r="E284" s="557"/>
      <c r="F284" s="558"/>
      <c r="G284" s="556"/>
      <c r="H284" s="556"/>
      <c r="I284" s="555"/>
      <c r="J284" s="183"/>
      <c r="L284" s="52"/>
    </row>
    <row r="285" spans="1:12" s="20" customFormat="1" ht="18.75" customHeight="1">
      <c r="A285" s="3"/>
      <c r="B285" s="547">
        <v>4</v>
      </c>
      <c r="C285" s="549"/>
      <c r="D285" s="549" t="str">
        <f>IF(C285,VLOOKUP(C285,男子登録情報!$A$2:$H$1688,2,0),"")</f>
        <v/>
      </c>
      <c r="E285" s="551" t="str">
        <f>IF(C285&gt;0,VLOOKUP(C285,男子登録情報!$A$2:$H$1688,3,0),"")</f>
        <v/>
      </c>
      <c r="F285" s="552"/>
      <c r="G285" s="549" t="str">
        <f>IF(C285&gt;0,VLOOKUP(C285,男子登録情報!$A$2:$H$1688,4,0),"")</f>
        <v/>
      </c>
      <c r="H285" s="549" t="str">
        <f>IF(C285&gt;0,VLOOKUP(C285,男子登録情報!$A$2:$H$1688,8,0),"")</f>
        <v/>
      </c>
      <c r="I285" s="515" t="str">
        <f>IF(C285&gt;0,VLOOKUP(C285,男子登録情報!$A$2:$H$1688,5,0),"")</f>
        <v/>
      </c>
      <c r="J285" s="183"/>
      <c r="L285" s="52"/>
    </row>
    <row r="286" spans="1:12" s="20" customFormat="1" ht="18.75" customHeight="1">
      <c r="A286" s="3"/>
      <c r="B286" s="565"/>
      <c r="C286" s="556"/>
      <c r="D286" s="556"/>
      <c r="E286" s="557"/>
      <c r="F286" s="558"/>
      <c r="G286" s="556"/>
      <c r="H286" s="556"/>
      <c r="I286" s="555"/>
      <c r="J286" s="183"/>
      <c r="L286" s="52"/>
    </row>
    <row r="287" spans="1:12" s="20" customFormat="1" ht="18.75" customHeight="1">
      <c r="A287" s="3"/>
      <c r="B287" s="547">
        <v>5</v>
      </c>
      <c r="C287" s="549"/>
      <c r="D287" s="549" t="str">
        <f>IF(C287,VLOOKUP(C287,男子登録情報!$A$2:$H$1688,2,0),"")</f>
        <v/>
      </c>
      <c r="E287" s="551" t="str">
        <f>IF(C287&gt;0,VLOOKUP(C287,男子登録情報!$A$2:$H$1688,3,0),"")</f>
        <v/>
      </c>
      <c r="F287" s="552"/>
      <c r="G287" s="549" t="str">
        <f>IF(C287&gt;0,VLOOKUP(C287,男子登録情報!$A$2:$H$1688,4,0),"")</f>
        <v/>
      </c>
      <c r="H287" s="549" t="str">
        <f>IF(C287&gt;0,VLOOKUP(C287,男子登録情報!$A$2:$H$1688,8,0),"")</f>
        <v/>
      </c>
      <c r="I287" s="515" t="str">
        <f>IF(C287&gt;0,VLOOKUP(C287,男子登録情報!$A$2:$H$1688,5,0),"")</f>
        <v/>
      </c>
      <c r="J287" s="183"/>
      <c r="L287" s="52"/>
    </row>
    <row r="288" spans="1:12" s="20" customFormat="1" ht="18.75" customHeight="1">
      <c r="A288" s="3"/>
      <c r="B288" s="565"/>
      <c r="C288" s="556"/>
      <c r="D288" s="556"/>
      <c r="E288" s="557"/>
      <c r="F288" s="558"/>
      <c r="G288" s="556"/>
      <c r="H288" s="556"/>
      <c r="I288" s="555"/>
      <c r="J288" s="183"/>
      <c r="L288" s="52"/>
    </row>
    <row r="289" spans="1:12" s="20" customFormat="1" ht="18.75" customHeight="1">
      <c r="A289" s="3"/>
      <c r="B289" s="547">
        <v>6</v>
      </c>
      <c r="C289" s="549"/>
      <c r="D289" s="549" t="str">
        <f>IF(C289,VLOOKUP(C289,男子登録情報!$A$2:$H$1688,2,0),"")</f>
        <v/>
      </c>
      <c r="E289" s="551" t="str">
        <f>IF(C289&gt;0,VLOOKUP(C289,男子登録情報!$A$2:$H$1688,3,0),"")</f>
        <v/>
      </c>
      <c r="F289" s="552"/>
      <c r="G289" s="549" t="str">
        <f>IF(C289&gt;0,VLOOKUP(C289,男子登録情報!$A$2:$H$1688,4,0),"")</f>
        <v/>
      </c>
      <c r="H289" s="549" t="str">
        <f>IF(C289&gt;0,VLOOKUP(C289,男子登録情報!$A$2:$H$1688,8,0),"")</f>
        <v/>
      </c>
      <c r="I289" s="515" t="str">
        <f>IF(C289&gt;0,VLOOKUP(C289,男子登録情報!$A$2:$H$1688,5,0),"")</f>
        <v/>
      </c>
      <c r="J289" s="183"/>
      <c r="L289" s="52"/>
    </row>
    <row r="290" spans="1:12" s="20" customFormat="1" ht="19.5" customHeight="1" thickBot="1">
      <c r="A290" s="3"/>
      <c r="B290" s="548"/>
      <c r="C290" s="550"/>
      <c r="D290" s="550"/>
      <c r="E290" s="553"/>
      <c r="F290" s="554"/>
      <c r="G290" s="550"/>
      <c r="H290" s="550"/>
      <c r="I290" s="516"/>
      <c r="J290" s="183"/>
      <c r="L290" s="52"/>
    </row>
    <row r="291" spans="1:12" s="20" customFormat="1" ht="17.5">
      <c r="A291" s="3"/>
      <c r="B291" s="517" t="s">
        <v>63</v>
      </c>
      <c r="C291" s="518"/>
      <c r="D291" s="518"/>
      <c r="E291" s="518"/>
      <c r="F291" s="518"/>
      <c r="G291" s="518"/>
      <c r="H291" s="518"/>
      <c r="I291" s="519"/>
      <c r="J291" s="183"/>
      <c r="L291" s="52"/>
    </row>
    <row r="292" spans="1:12" s="20" customFormat="1" ht="17.5">
      <c r="A292" s="3"/>
      <c r="B292" s="520"/>
      <c r="C292" s="521"/>
      <c r="D292" s="521"/>
      <c r="E292" s="521"/>
      <c r="F292" s="521"/>
      <c r="G292" s="521"/>
      <c r="H292" s="521"/>
      <c r="I292" s="522"/>
      <c r="J292" s="183"/>
      <c r="L292" s="52"/>
    </row>
    <row r="293" spans="1:12" s="20" customFormat="1" ht="18" thickBot="1">
      <c r="A293" s="3"/>
      <c r="B293" s="523"/>
      <c r="C293" s="524"/>
      <c r="D293" s="524"/>
      <c r="E293" s="524"/>
      <c r="F293" s="524"/>
      <c r="G293" s="524"/>
      <c r="H293" s="524"/>
      <c r="I293" s="525"/>
      <c r="J293" s="183"/>
      <c r="L293" s="52"/>
    </row>
    <row r="294" spans="1:12" s="20" customFormat="1" ht="17.5">
      <c r="A294" s="51"/>
      <c r="B294" s="51"/>
      <c r="C294" s="51"/>
      <c r="D294" s="51"/>
      <c r="E294" s="51"/>
      <c r="F294" s="51"/>
      <c r="G294" s="51"/>
      <c r="H294" s="51"/>
      <c r="I294" s="51"/>
      <c r="J294" s="56"/>
      <c r="L294" s="52"/>
    </row>
    <row r="295" spans="1:12" s="20" customFormat="1" ht="18" thickBot="1">
      <c r="A295" s="3"/>
      <c r="B295" s="3"/>
      <c r="C295" s="3"/>
      <c r="D295" s="3"/>
      <c r="E295" s="3"/>
      <c r="F295" s="3"/>
      <c r="G295" s="3"/>
      <c r="H295" s="3"/>
      <c r="I295" s="3"/>
      <c r="J295" s="54" t="s">
        <v>73</v>
      </c>
      <c r="L295" s="52"/>
    </row>
    <row r="296" spans="1:12" s="20" customFormat="1" ht="18.75" customHeight="1">
      <c r="A296" s="3"/>
      <c r="B296" s="526" t="str">
        <f>CONCATENATE('加盟校情報&amp;大会設定'!$G$5,'加盟校情報&amp;大会設定'!$H$5,'加盟校情報&amp;大会設定'!$I$5,'加盟校情報&amp;大会設定'!$J$5,)&amp;"　男子4×400mR"</f>
        <v>第83回東海学生駅伝 兼 第15回東海学生女子駅伝　男子4×400mR</v>
      </c>
      <c r="C296" s="527"/>
      <c r="D296" s="527"/>
      <c r="E296" s="527"/>
      <c r="F296" s="527"/>
      <c r="G296" s="527"/>
      <c r="H296" s="527"/>
      <c r="I296" s="528"/>
      <c r="J296" s="183"/>
      <c r="L296" s="52"/>
    </row>
    <row r="297" spans="1:12" s="20" customFormat="1" ht="19.5" customHeight="1" thickBot="1">
      <c r="A297" s="3"/>
      <c r="B297" s="529"/>
      <c r="C297" s="530"/>
      <c r="D297" s="530"/>
      <c r="E297" s="530"/>
      <c r="F297" s="530"/>
      <c r="G297" s="530"/>
      <c r="H297" s="530"/>
      <c r="I297" s="531"/>
      <c r="J297" s="183"/>
      <c r="L297" s="52"/>
    </row>
    <row r="298" spans="1:12" s="20" customFormat="1" ht="17.5">
      <c r="A298" s="3"/>
      <c r="B298" s="532" t="s">
        <v>54</v>
      </c>
      <c r="C298" s="533"/>
      <c r="D298" s="538" t="str">
        <f>IF(基本情報登録!$D$6&gt;0,基本情報登録!$D$6,"")</f>
        <v/>
      </c>
      <c r="E298" s="539"/>
      <c r="F298" s="539"/>
      <c r="G298" s="539"/>
      <c r="H298" s="540"/>
      <c r="I298" s="55" t="s">
        <v>55</v>
      </c>
      <c r="J298" s="183"/>
      <c r="L298" s="52"/>
    </row>
    <row r="299" spans="1:12" s="20" customFormat="1" ht="18.75" customHeight="1">
      <c r="A299" s="3"/>
      <c r="B299" s="534" t="s">
        <v>1</v>
      </c>
      <c r="C299" s="535"/>
      <c r="D299" s="541" t="str">
        <f>IF(基本情報登録!$D$8&gt;0,基本情報登録!$D$8,"")</f>
        <v/>
      </c>
      <c r="E299" s="542"/>
      <c r="F299" s="542"/>
      <c r="G299" s="542"/>
      <c r="H299" s="543"/>
      <c r="I299" s="515"/>
      <c r="J299" s="183"/>
      <c r="L299" s="52"/>
    </row>
    <row r="300" spans="1:12" s="20" customFormat="1" ht="19.5" customHeight="1" thickBot="1">
      <c r="A300" s="3"/>
      <c r="B300" s="536"/>
      <c r="C300" s="537"/>
      <c r="D300" s="544"/>
      <c r="E300" s="545"/>
      <c r="F300" s="545"/>
      <c r="G300" s="545"/>
      <c r="H300" s="546"/>
      <c r="I300" s="516"/>
      <c r="J300" s="183"/>
      <c r="L300" s="52"/>
    </row>
    <row r="301" spans="1:12" s="20" customFormat="1" ht="17.5">
      <c r="A301" s="3"/>
      <c r="B301" s="532" t="s">
        <v>34</v>
      </c>
      <c r="C301" s="533"/>
      <c r="D301" s="570"/>
      <c r="E301" s="571"/>
      <c r="F301" s="571"/>
      <c r="G301" s="571"/>
      <c r="H301" s="571"/>
      <c r="I301" s="572"/>
      <c r="J301" s="183"/>
      <c r="L301" s="52"/>
    </row>
    <row r="302" spans="1:12" s="20" customFormat="1" ht="17.5" hidden="1">
      <c r="A302" s="3"/>
      <c r="B302" s="180"/>
      <c r="C302" s="181"/>
      <c r="D302" s="46"/>
      <c r="E302" s="573" t="str">
        <f>TEXT(D301,"00000")</f>
        <v>00000</v>
      </c>
      <c r="F302" s="573"/>
      <c r="G302" s="573"/>
      <c r="H302" s="573"/>
      <c r="I302" s="574"/>
      <c r="J302" s="183"/>
      <c r="L302" s="52"/>
    </row>
    <row r="303" spans="1:12" s="20" customFormat="1" ht="18.75" customHeight="1">
      <c r="A303" s="3"/>
      <c r="B303" s="534" t="s">
        <v>37</v>
      </c>
      <c r="C303" s="535"/>
      <c r="D303" s="551"/>
      <c r="E303" s="577"/>
      <c r="F303" s="577"/>
      <c r="G303" s="577"/>
      <c r="H303" s="577"/>
      <c r="I303" s="578"/>
      <c r="J303" s="183"/>
      <c r="L303" s="52"/>
    </row>
    <row r="304" spans="1:12" s="20" customFormat="1" ht="18.75" customHeight="1">
      <c r="A304" s="3"/>
      <c r="B304" s="575"/>
      <c r="C304" s="576"/>
      <c r="D304" s="557"/>
      <c r="E304" s="579"/>
      <c r="F304" s="579"/>
      <c r="G304" s="579"/>
      <c r="H304" s="579"/>
      <c r="I304" s="580"/>
      <c r="J304" s="183"/>
      <c r="L304" s="52"/>
    </row>
    <row r="305" spans="1:12" s="20" customFormat="1" ht="18" thickBot="1">
      <c r="A305" s="3"/>
      <c r="B305" s="581" t="s">
        <v>56</v>
      </c>
      <c r="C305" s="582"/>
      <c r="D305" s="583"/>
      <c r="E305" s="584"/>
      <c r="F305" s="584"/>
      <c r="G305" s="584"/>
      <c r="H305" s="584"/>
      <c r="I305" s="585"/>
      <c r="J305" s="183"/>
      <c r="L305" s="52"/>
    </row>
    <row r="306" spans="1:12" s="20" customFormat="1" ht="17.5">
      <c r="A306" s="3"/>
      <c r="B306" s="559" t="s">
        <v>57</v>
      </c>
      <c r="C306" s="560"/>
      <c r="D306" s="560"/>
      <c r="E306" s="560"/>
      <c r="F306" s="560"/>
      <c r="G306" s="560"/>
      <c r="H306" s="560"/>
      <c r="I306" s="561"/>
      <c r="J306" s="183"/>
      <c r="L306" s="52"/>
    </row>
    <row r="307" spans="1:12" s="20" customFormat="1" ht="18" thickBot="1">
      <c r="A307" s="3"/>
      <c r="B307" s="47" t="s">
        <v>58</v>
      </c>
      <c r="C307" s="182" t="s">
        <v>27</v>
      </c>
      <c r="D307" s="182" t="s">
        <v>59</v>
      </c>
      <c r="E307" s="562" t="s">
        <v>60</v>
      </c>
      <c r="F307" s="563"/>
      <c r="G307" s="182" t="s">
        <v>54</v>
      </c>
      <c r="H307" s="182" t="s">
        <v>61</v>
      </c>
      <c r="I307" s="48" t="s">
        <v>62</v>
      </c>
      <c r="J307" s="183"/>
      <c r="L307" s="52"/>
    </row>
    <row r="308" spans="1:12" s="20" customFormat="1" ht="19.5" customHeight="1" thickTop="1">
      <c r="A308" s="3"/>
      <c r="B308" s="564">
        <v>1</v>
      </c>
      <c r="C308" s="566"/>
      <c r="D308" s="566" t="str">
        <f>IF(C308&gt;0,VLOOKUP(C308,男子登録情報!$A$2:$H$1688,2,0),"")</f>
        <v/>
      </c>
      <c r="E308" s="567" t="str">
        <f>IF(C308&gt;0,VLOOKUP(C308,男子登録情報!$A$2:$H$1688,3,0),"")</f>
        <v/>
      </c>
      <c r="F308" s="568"/>
      <c r="G308" s="566" t="str">
        <f>IF(C308&gt;0,VLOOKUP(C308,男子登録情報!$A$2:$H$1688,4,0),"")</f>
        <v/>
      </c>
      <c r="H308" s="566" t="str">
        <f>IF(C308&gt;0,VLOOKUP(C308,男子登録情報!$A$2:$H$1688,8,0),"")</f>
        <v/>
      </c>
      <c r="I308" s="569" t="str">
        <f>IF(C308&gt;0,VLOOKUP(C308,男子登録情報!$A$2:$H$1688,5,0),"")</f>
        <v/>
      </c>
      <c r="J308" s="183"/>
      <c r="L308" s="52"/>
    </row>
    <row r="309" spans="1:12" s="20" customFormat="1" ht="18.75" customHeight="1">
      <c r="A309" s="3"/>
      <c r="B309" s="565"/>
      <c r="C309" s="556"/>
      <c r="D309" s="556"/>
      <c r="E309" s="557"/>
      <c r="F309" s="558"/>
      <c r="G309" s="556"/>
      <c r="H309" s="556"/>
      <c r="I309" s="555"/>
      <c r="J309" s="183"/>
      <c r="L309" s="52"/>
    </row>
    <row r="310" spans="1:12" s="20" customFormat="1" ht="18.75" customHeight="1">
      <c r="A310" s="3"/>
      <c r="B310" s="547">
        <v>2</v>
      </c>
      <c r="C310" s="549"/>
      <c r="D310" s="549" t="str">
        <f>IF(C310,VLOOKUP(C310,男子登録情報!$A$2:$H$1688,2,0),"")</f>
        <v/>
      </c>
      <c r="E310" s="551" t="str">
        <f>IF(C310&gt;0,VLOOKUP(C310,男子登録情報!$A$2:$H$1688,3,0),"")</f>
        <v/>
      </c>
      <c r="F310" s="552"/>
      <c r="G310" s="549" t="str">
        <f>IF(C310&gt;0,VLOOKUP(C310,男子登録情報!$A$2:$H$1688,4,0),"")</f>
        <v/>
      </c>
      <c r="H310" s="549" t="str">
        <f>IF(C310&gt;0,VLOOKUP(C310,男子登録情報!$A$2:$H$1688,8,0),"")</f>
        <v/>
      </c>
      <c r="I310" s="515" t="str">
        <f>IF(C310&gt;0,VLOOKUP(C310,男子登録情報!$A$2:$H$1688,5,0),"")</f>
        <v/>
      </c>
      <c r="J310" s="183"/>
      <c r="L310" s="52"/>
    </row>
    <row r="311" spans="1:12" s="20" customFormat="1" ht="18.75" customHeight="1">
      <c r="A311" s="3"/>
      <c r="B311" s="565"/>
      <c r="C311" s="556"/>
      <c r="D311" s="556"/>
      <c r="E311" s="557"/>
      <c r="F311" s="558"/>
      <c r="G311" s="556"/>
      <c r="H311" s="556"/>
      <c r="I311" s="555"/>
      <c r="J311" s="183"/>
      <c r="L311" s="52"/>
    </row>
    <row r="312" spans="1:12" s="20" customFormat="1" ht="18.75" customHeight="1">
      <c r="A312" s="3"/>
      <c r="B312" s="547">
        <v>3</v>
      </c>
      <c r="C312" s="549"/>
      <c r="D312" s="549" t="str">
        <f>IF(C312,VLOOKUP(C312,男子登録情報!$A$2:$H$1688,2,0),"")</f>
        <v/>
      </c>
      <c r="E312" s="551" t="str">
        <f>IF(C312&gt;0,VLOOKUP(C312,男子登録情報!$A$2:$H$1688,3,0),"")</f>
        <v/>
      </c>
      <c r="F312" s="552"/>
      <c r="G312" s="549" t="str">
        <f>IF(C312&gt;0,VLOOKUP(C312,男子登録情報!$A$2:$H$1688,4,0),"")</f>
        <v/>
      </c>
      <c r="H312" s="549" t="str">
        <f>IF(C312&gt;0,VLOOKUP(C312,男子登録情報!$A$2:$H$1688,8,0),"")</f>
        <v/>
      </c>
      <c r="I312" s="515" t="str">
        <f>IF(C312&gt;0,VLOOKUP(C312,男子登録情報!$A$2:$H$1688,5,0),"")</f>
        <v/>
      </c>
      <c r="J312" s="183"/>
      <c r="L312" s="52"/>
    </row>
    <row r="313" spans="1:12" s="20" customFormat="1" ht="18.75" customHeight="1">
      <c r="A313" s="3"/>
      <c r="B313" s="565"/>
      <c r="C313" s="556"/>
      <c r="D313" s="556"/>
      <c r="E313" s="557"/>
      <c r="F313" s="558"/>
      <c r="G313" s="556"/>
      <c r="H313" s="556"/>
      <c r="I313" s="555"/>
      <c r="J313" s="183"/>
      <c r="L313" s="52"/>
    </row>
    <row r="314" spans="1:12" s="20" customFormat="1" ht="18.75" customHeight="1">
      <c r="A314" s="3"/>
      <c r="B314" s="547">
        <v>4</v>
      </c>
      <c r="C314" s="549"/>
      <c r="D314" s="549" t="str">
        <f>IF(C314,VLOOKUP(C314,男子登録情報!$A$2:$H$1688,2,0),"")</f>
        <v/>
      </c>
      <c r="E314" s="551" t="str">
        <f>IF(C314&gt;0,VLOOKUP(C314,男子登録情報!$A$2:$H$1688,3,0),"")</f>
        <v/>
      </c>
      <c r="F314" s="552"/>
      <c r="G314" s="549" t="str">
        <f>IF(C314&gt;0,VLOOKUP(C314,男子登録情報!$A$2:$H$1688,4,0),"")</f>
        <v/>
      </c>
      <c r="H314" s="549" t="str">
        <f>IF(C314&gt;0,VLOOKUP(C314,男子登録情報!$A$2:$H$1688,8,0),"")</f>
        <v/>
      </c>
      <c r="I314" s="515" t="str">
        <f>IF(C314&gt;0,VLOOKUP(C314,男子登録情報!$A$2:$H$1688,5,0),"")</f>
        <v/>
      </c>
      <c r="J314" s="183"/>
      <c r="L314" s="52"/>
    </row>
    <row r="315" spans="1:12" s="20" customFormat="1" ht="18.75" customHeight="1">
      <c r="A315" s="3"/>
      <c r="B315" s="565"/>
      <c r="C315" s="556"/>
      <c r="D315" s="556"/>
      <c r="E315" s="557"/>
      <c r="F315" s="558"/>
      <c r="G315" s="556"/>
      <c r="H315" s="556"/>
      <c r="I315" s="555"/>
      <c r="J315" s="183"/>
      <c r="L315" s="52"/>
    </row>
    <row r="316" spans="1:12" s="20" customFormat="1" ht="18.75" customHeight="1">
      <c r="A316" s="3"/>
      <c r="B316" s="547">
        <v>5</v>
      </c>
      <c r="C316" s="549"/>
      <c r="D316" s="549" t="str">
        <f>IF(C316,VLOOKUP(C316,男子登録情報!$A$2:$H$1688,2,0),"")</f>
        <v/>
      </c>
      <c r="E316" s="551" t="str">
        <f>IF(C316&gt;0,VLOOKUP(C316,男子登録情報!$A$2:$H$1688,3,0),"")</f>
        <v/>
      </c>
      <c r="F316" s="552"/>
      <c r="G316" s="549" t="str">
        <f>IF(C316&gt;0,VLOOKUP(C316,男子登録情報!$A$2:$H$1688,4,0),"")</f>
        <v/>
      </c>
      <c r="H316" s="549" t="str">
        <f>IF(C316&gt;0,VLOOKUP(C316,男子登録情報!$A$2:$H$1688,8,0),"")</f>
        <v/>
      </c>
      <c r="I316" s="515" t="str">
        <f>IF(C316&gt;0,VLOOKUP(C316,男子登録情報!$A$2:$H$1688,5,0),"")</f>
        <v/>
      </c>
      <c r="J316" s="183"/>
      <c r="L316" s="52"/>
    </row>
    <row r="317" spans="1:12" s="20" customFormat="1" ht="18.75" customHeight="1">
      <c r="A317" s="3"/>
      <c r="B317" s="565"/>
      <c r="C317" s="556"/>
      <c r="D317" s="556"/>
      <c r="E317" s="557"/>
      <c r="F317" s="558"/>
      <c r="G317" s="556"/>
      <c r="H317" s="556"/>
      <c r="I317" s="555"/>
      <c r="J317" s="183"/>
      <c r="L317" s="52"/>
    </row>
    <row r="318" spans="1:12" s="20" customFormat="1" ht="18.75" customHeight="1">
      <c r="A318" s="3"/>
      <c r="B318" s="547">
        <v>6</v>
      </c>
      <c r="C318" s="549"/>
      <c r="D318" s="549" t="str">
        <f>IF(C318,VLOOKUP(C318,男子登録情報!$A$2:$H$1688,2,0),"")</f>
        <v/>
      </c>
      <c r="E318" s="551" t="str">
        <f>IF(C318&gt;0,VLOOKUP(C318,男子登録情報!$A$2:$H$1688,3,0),"")</f>
        <v/>
      </c>
      <c r="F318" s="552"/>
      <c r="G318" s="549" t="str">
        <f>IF(C318&gt;0,VLOOKUP(C318,男子登録情報!$A$2:$H$1688,4,0),"")</f>
        <v/>
      </c>
      <c r="H318" s="549" t="str">
        <f>IF(C318&gt;0,VLOOKUP(C318,男子登録情報!$A$2:$H$1688,8,0),"")</f>
        <v/>
      </c>
      <c r="I318" s="515" t="str">
        <f>IF(C318&gt;0,VLOOKUP(C318,男子登録情報!$A$2:$H$1688,5,0),"")</f>
        <v/>
      </c>
      <c r="J318" s="183"/>
      <c r="L318" s="52"/>
    </row>
    <row r="319" spans="1:12" s="20" customFormat="1" ht="19.5" customHeight="1" thickBot="1">
      <c r="A319" s="3"/>
      <c r="B319" s="548"/>
      <c r="C319" s="550"/>
      <c r="D319" s="550"/>
      <c r="E319" s="553"/>
      <c r="F319" s="554"/>
      <c r="G319" s="550"/>
      <c r="H319" s="550"/>
      <c r="I319" s="516"/>
      <c r="J319" s="183"/>
      <c r="L319" s="52"/>
    </row>
    <row r="320" spans="1:12" s="20" customFormat="1" ht="17.5">
      <c r="A320" s="3"/>
      <c r="B320" s="517" t="s">
        <v>63</v>
      </c>
      <c r="C320" s="518"/>
      <c r="D320" s="518"/>
      <c r="E320" s="518"/>
      <c r="F320" s="518"/>
      <c r="G320" s="518"/>
      <c r="H320" s="518"/>
      <c r="I320" s="519"/>
      <c r="J320" s="183"/>
      <c r="L320" s="52"/>
    </row>
    <row r="321" spans="1:12" s="20" customFormat="1" ht="17.5">
      <c r="A321" s="3"/>
      <c r="B321" s="520"/>
      <c r="C321" s="521"/>
      <c r="D321" s="521"/>
      <c r="E321" s="521"/>
      <c r="F321" s="521"/>
      <c r="G321" s="521"/>
      <c r="H321" s="521"/>
      <c r="I321" s="522"/>
      <c r="J321" s="183"/>
      <c r="L321" s="52"/>
    </row>
    <row r="322" spans="1:12" s="20" customFormat="1" ht="18" thickBot="1">
      <c r="A322" s="3"/>
      <c r="B322" s="523"/>
      <c r="C322" s="524"/>
      <c r="D322" s="524"/>
      <c r="E322" s="524"/>
      <c r="F322" s="524"/>
      <c r="G322" s="524"/>
      <c r="H322" s="524"/>
      <c r="I322" s="525"/>
      <c r="J322" s="183"/>
      <c r="L322" s="52"/>
    </row>
    <row r="323" spans="1:12" s="20" customFormat="1" ht="17.5">
      <c r="A323" s="51"/>
      <c r="B323" s="51"/>
      <c r="C323" s="51"/>
      <c r="D323" s="51"/>
      <c r="E323" s="51"/>
      <c r="F323" s="51"/>
      <c r="G323" s="51"/>
      <c r="H323" s="51"/>
      <c r="I323" s="51"/>
      <c r="J323" s="56"/>
      <c r="L323" s="52"/>
    </row>
    <row r="324" spans="1:12" s="20" customFormat="1" ht="18" thickBot="1">
      <c r="A324" s="3"/>
      <c r="B324" s="3"/>
      <c r="C324" s="3"/>
      <c r="D324" s="3"/>
      <c r="E324" s="3"/>
      <c r="F324" s="3"/>
      <c r="G324" s="3"/>
      <c r="H324" s="3"/>
      <c r="I324" s="3"/>
      <c r="J324" s="54" t="s">
        <v>74</v>
      </c>
      <c r="L324" s="52"/>
    </row>
    <row r="325" spans="1:12" s="20" customFormat="1" ht="17.5">
      <c r="A325" s="3"/>
      <c r="B325" s="526" t="str">
        <f>CONCATENATE('加盟校情報&amp;大会設定'!$G$5,'加盟校情報&amp;大会設定'!$H$5,'加盟校情報&amp;大会設定'!$I$5,'加盟校情報&amp;大会設定'!$J$5,)&amp;"　男子4×400mR"</f>
        <v>第83回東海学生駅伝 兼 第15回東海学生女子駅伝　男子4×400mR</v>
      </c>
      <c r="C325" s="527"/>
      <c r="D325" s="527"/>
      <c r="E325" s="527"/>
      <c r="F325" s="527"/>
      <c r="G325" s="527"/>
      <c r="H325" s="527"/>
      <c r="I325" s="528"/>
      <c r="J325" s="183"/>
      <c r="L325" s="52"/>
    </row>
    <row r="326" spans="1:12" s="20" customFormat="1" ht="18" thickBot="1">
      <c r="A326" s="3"/>
      <c r="B326" s="529"/>
      <c r="C326" s="530"/>
      <c r="D326" s="530"/>
      <c r="E326" s="530"/>
      <c r="F326" s="530"/>
      <c r="G326" s="530"/>
      <c r="H326" s="530"/>
      <c r="I326" s="531"/>
      <c r="J326" s="183"/>
      <c r="L326" s="52"/>
    </row>
    <row r="327" spans="1:12" s="20" customFormat="1" ht="17.5">
      <c r="A327" s="3"/>
      <c r="B327" s="532" t="s">
        <v>54</v>
      </c>
      <c r="C327" s="533"/>
      <c r="D327" s="538" t="str">
        <f>IF(基本情報登録!$D$6&gt;0,基本情報登録!$D$6,"")</f>
        <v/>
      </c>
      <c r="E327" s="539"/>
      <c r="F327" s="539"/>
      <c r="G327" s="539"/>
      <c r="H327" s="540"/>
      <c r="I327" s="55" t="s">
        <v>55</v>
      </c>
      <c r="J327" s="183"/>
      <c r="L327" s="52"/>
    </row>
    <row r="328" spans="1:12" s="20" customFormat="1" ht="17.5">
      <c r="A328" s="3"/>
      <c r="B328" s="534" t="s">
        <v>1</v>
      </c>
      <c r="C328" s="535"/>
      <c r="D328" s="541" t="str">
        <f>IF(基本情報登録!$D$8&gt;0,基本情報登録!$D$8,"")</f>
        <v/>
      </c>
      <c r="E328" s="542"/>
      <c r="F328" s="542"/>
      <c r="G328" s="542"/>
      <c r="H328" s="543"/>
      <c r="I328" s="515"/>
      <c r="J328" s="183"/>
      <c r="L328" s="52"/>
    </row>
    <row r="329" spans="1:12" s="20" customFormat="1" ht="18" thickBot="1">
      <c r="A329" s="3"/>
      <c r="B329" s="536"/>
      <c r="C329" s="537"/>
      <c r="D329" s="544"/>
      <c r="E329" s="545"/>
      <c r="F329" s="545"/>
      <c r="G329" s="545"/>
      <c r="H329" s="546"/>
      <c r="I329" s="516"/>
      <c r="J329" s="183"/>
      <c r="L329" s="52"/>
    </row>
    <row r="330" spans="1:12" s="20" customFormat="1" ht="17.5">
      <c r="A330" s="3"/>
      <c r="B330" s="532" t="s">
        <v>34</v>
      </c>
      <c r="C330" s="533"/>
      <c r="D330" s="570"/>
      <c r="E330" s="571"/>
      <c r="F330" s="571"/>
      <c r="G330" s="571"/>
      <c r="H330" s="571"/>
      <c r="I330" s="572"/>
      <c r="J330" s="183"/>
      <c r="L330" s="52"/>
    </row>
    <row r="331" spans="1:12" s="20" customFormat="1" ht="17.5" hidden="1">
      <c r="A331" s="3"/>
      <c r="B331" s="180"/>
      <c r="C331" s="181"/>
      <c r="D331" s="46"/>
      <c r="E331" s="573" t="str">
        <f>TEXT(D330,"00000")</f>
        <v>00000</v>
      </c>
      <c r="F331" s="573"/>
      <c r="G331" s="573"/>
      <c r="H331" s="573"/>
      <c r="I331" s="574"/>
      <c r="J331" s="183"/>
      <c r="L331" s="52"/>
    </row>
    <row r="332" spans="1:12" s="20" customFormat="1" ht="17.5">
      <c r="A332" s="3"/>
      <c r="B332" s="534" t="s">
        <v>37</v>
      </c>
      <c r="C332" s="535"/>
      <c r="D332" s="551"/>
      <c r="E332" s="577"/>
      <c r="F332" s="577"/>
      <c r="G332" s="577"/>
      <c r="H332" s="577"/>
      <c r="I332" s="578"/>
      <c r="J332" s="183"/>
      <c r="L332" s="52"/>
    </row>
    <row r="333" spans="1:12" s="20" customFormat="1" ht="17.5">
      <c r="A333" s="3"/>
      <c r="B333" s="575"/>
      <c r="C333" s="576"/>
      <c r="D333" s="557"/>
      <c r="E333" s="579"/>
      <c r="F333" s="579"/>
      <c r="G333" s="579"/>
      <c r="H333" s="579"/>
      <c r="I333" s="580"/>
      <c r="J333" s="183"/>
      <c r="L333" s="52"/>
    </row>
    <row r="334" spans="1:12" s="20" customFormat="1" ht="18" thickBot="1">
      <c r="A334" s="3"/>
      <c r="B334" s="581" t="s">
        <v>56</v>
      </c>
      <c r="C334" s="582"/>
      <c r="D334" s="583"/>
      <c r="E334" s="584"/>
      <c r="F334" s="584"/>
      <c r="G334" s="584"/>
      <c r="H334" s="584"/>
      <c r="I334" s="585"/>
      <c r="J334" s="183"/>
      <c r="L334" s="52"/>
    </row>
    <row r="335" spans="1:12" s="20" customFormat="1" ht="17.5">
      <c r="A335" s="3"/>
      <c r="B335" s="559" t="s">
        <v>57</v>
      </c>
      <c r="C335" s="560"/>
      <c r="D335" s="560"/>
      <c r="E335" s="560"/>
      <c r="F335" s="560"/>
      <c r="G335" s="560"/>
      <c r="H335" s="560"/>
      <c r="I335" s="561"/>
      <c r="J335" s="183"/>
      <c r="L335" s="52"/>
    </row>
    <row r="336" spans="1:12" s="20" customFormat="1" ht="18" thickBot="1">
      <c r="A336" s="3"/>
      <c r="B336" s="47" t="s">
        <v>58</v>
      </c>
      <c r="C336" s="182" t="s">
        <v>27</v>
      </c>
      <c r="D336" s="182" t="s">
        <v>59</v>
      </c>
      <c r="E336" s="562" t="s">
        <v>60</v>
      </c>
      <c r="F336" s="563"/>
      <c r="G336" s="182" t="s">
        <v>54</v>
      </c>
      <c r="H336" s="182" t="s">
        <v>61</v>
      </c>
      <c r="I336" s="48" t="s">
        <v>62</v>
      </c>
      <c r="J336" s="183"/>
      <c r="L336" s="52"/>
    </row>
    <row r="337" spans="1:12" s="20" customFormat="1" ht="18" thickTop="1">
      <c r="A337" s="3"/>
      <c r="B337" s="564">
        <v>1</v>
      </c>
      <c r="C337" s="566"/>
      <c r="D337" s="566" t="str">
        <f>IF(C337&gt;0,VLOOKUP(C337,男子登録情報!$A$2:$H$1688,2,0),"")</f>
        <v/>
      </c>
      <c r="E337" s="567" t="str">
        <f>IF(C337&gt;0,VLOOKUP(C337,男子登録情報!$A$2:$H$1688,3,0),"")</f>
        <v/>
      </c>
      <c r="F337" s="568"/>
      <c r="G337" s="566" t="str">
        <f>IF(C337&gt;0,VLOOKUP(C337,男子登録情報!$A$2:$H$1688,4,0),"")</f>
        <v/>
      </c>
      <c r="H337" s="566" t="str">
        <f>IF(C337&gt;0,VLOOKUP(C337,男子登録情報!$A$2:$H$1688,8,0),"")</f>
        <v/>
      </c>
      <c r="I337" s="569" t="str">
        <f>IF(C337&gt;0,VLOOKUP(C337,男子登録情報!$A$2:$H$1688,5,0),"")</f>
        <v/>
      </c>
      <c r="J337" s="183"/>
      <c r="L337" s="52"/>
    </row>
    <row r="338" spans="1:12" s="20" customFormat="1" ht="17.5">
      <c r="A338" s="3"/>
      <c r="B338" s="565"/>
      <c r="C338" s="556"/>
      <c r="D338" s="556"/>
      <c r="E338" s="557"/>
      <c r="F338" s="558"/>
      <c r="G338" s="556"/>
      <c r="H338" s="556"/>
      <c r="I338" s="555"/>
      <c r="J338" s="183"/>
      <c r="L338" s="52"/>
    </row>
    <row r="339" spans="1:12" s="20" customFormat="1" ht="17.5">
      <c r="A339" s="3"/>
      <c r="B339" s="547">
        <v>2</v>
      </c>
      <c r="C339" s="549"/>
      <c r="D339" s="549" t="str">
        <f>IF(C339,VLOOKUP(C339,男子登録情報!$A$2:$H$1688,2,0),"")</f>
        <v/>
      </c>
      <c r="E339" s="551" t="str">
        <f>IF(C339&gt;0,VLOOKUP(C339,男子登録情報!$A$2:$H$1688,3,0),"")</f>
        <v/>
      </c>
      <c r="F339" s="552"/>
      <c r="G339" s="549" t="str">
        <f>IF(C339&gt;0,VLOOKUP(C339,男子登録情報!$A$2:$H$1688,4,0),"")</f>
        <v/>
      </c>
      <c r="H339" s="549" t="str">
        <f>IF(C339&gt;0,VLOOKUP(C339,男子登録情報!$A$2:$H$1688,8,0),"")</f>
        <v/>
      </c>
      <c r="I339" s="515" t="str">
        <f>IF(C339&gt;0,VLOOKUP(C339,男子登録情報!$A$2:$H$1688,5,0),"")</f>
        <v/>
      </c>
      <c r="J339" s="183"/>
      <c r="L339" s="52"/>
    </row>
    <row r="340" spans="1:12" s="20" customFormat="1" ht="17.5">
      <c r="A340" s="3"/>
      <c r="B340" s="565"/>
      <c r="C340" s="556"/>
      <c r="D340" s="556"/>
      <c r="E340" s="557"/>
      <c r="F340" s="558"/>
      <c r="G340" s="556"/>
      <c r="H340" s="556"/>
      <c r="I340" s="555"/>
      <c r="J340" s="183"/>
      <c r="L340" s="52"/>
    </row>
    <row r="341" spans="1:12" s="20" customFormat="1" ht="17.5">
      <c r="A341" s="3"/>
      <c r="B341" s="547">
        <v>3</v>
      </c>
      <c r="C341" s="549"/>
      <c r="D341" s="549" t="str">
        <f>IF(C341,VLOOKUP(C341,男子登録情報!$A$2:$H$1688,2,0),"")</f>
        <v/>
      </c>
      <c r="E341" s="551" t="str">
        <f>IF(C341&gt;0,VLOOKUP(C341,男子登録情報!$A$2:$H$1688,3,0),"")</f>
        <v/>
      </c>
      <c r="F341" s="552"/>
      <c r="G341" s="549" t="str">
        <f>IF(C341&gt;0,VLOOKUP(C341,男子登録情報!$A$2:$H$1688,4,0),"")</f>
        <v/>
      </c>
      <c r="H341" s="549" t="str">
        <f>IF(C341&gt;0,VLOOKUP(C341,男子登録情報!$A$2:$H$1688,8,0),"")</f>
        <v/>
      </c>
      <c r="I341" s="515" t="str">
        <f>IF(C341&gt;0,VLOOKUP(C341,男子登録情報!$A$2:$H$1688,5,0),"")</f>
        <v/>
      </c>
      <c r="J341" s="183"/>
      <c r="L341" s="52"/>
    </row>
    <row r="342" spans="1:12" s="20" customFormat="1" ht="17.5">
      <c r="A342" s="3"/>
      <c r="B342" s="565"/>
      <c r="C342" s="556"/>
      <c r="D342" s="556"/>
      <c r="E342" s="557"/>
      <c r="F342" s="558"/>
      <c r="G342" s="556"/>
      <c r="H342" s="556"/>
      <c r="I342" s="555"/>
      <c r="J342" s="183"/>
      <c r="L342" s="52"/>
    </row>
    <row r="343" spans="1:12" s="20" customFormat="1" ht="17.5">
      <c r="A343" s="3"/>
      <c r="B343" s="547">
        <v>4</v>
      </c>
      <c r="C343" s="549"/>
      <c r="D343" s="549" t="str">
        <f>IF(C343,VLOOKUP(C343,男子登録情報!$A$2:$H$1688,2,0),"")</f>
        <v/>
      </c>
      <c r="E343" s="551" t="str">
        <f>IF(C343&gt;0,VLOOKUP(C343,男子登録情報!$A$2:$H$1688,3,0),"")</f>
        <v/>
      </c>
      <c r="F343" s="552"/>
      <c r="G343" s="549" t="str">
        <f>IF(C343&gt;0,VLOOKUP(C343,男子登録情報!$A$2:$H$1688,4,0),"")</f>
        <v/>
      </c>
      <c r="H343" s="549" t="str">
        <f>IF(C343&gt;0,VLOOKUP(C343,男子登録情報!$A$2:$H$1688,8,0),"")</f>
        <v/>
      </c>
      <c r="I343" s="515" t="str">
        <f>IF(C343&gt;0,VLOOKUP(C343,男子登録情報!$A$2:$H$1688,5,0),"")</f>
        <v/>
      </c>
      <c r="J343" s="183"/>
      <c r="L343" s="52"/>
    </row>
    <row r="344" spans="1:12" s="20" customFormat="1" ht="17.5">
      <c r="A344" s="3"/>
      <c r="B344" s="565"/>
      <c r="C344" s="556"/>
      <c r="D344" s="556"/>
      <c r="E344" s="557"/>
      <c r="F344" s="558"/>
      <c r="G344" s="556"/>
      <c r="H344" s="556"/>
      <c r="I344" s="555"/>
      <c r="J344" s="183"/>
      <c r="L344" s="52"/>
    </row>
    <row r="345" spans="1:12" s="20" customFormat="1" ht="17.5">
      <c r="A345" s="3"/>
      <c r="B345" s="547">
        <v>5</v>
      </c>
      <c r="C345" s="549"/>
      <c r="D345" s="549" t="str">
        <f>IF(C345,VLOOKUP(C345,男子登録情報!$A$2:$H$1688,2,0),"")</f>
        <v/>
      </c>
      <c r="E345" s="551" t="str">
        <f>IF(C345&gt;0,VLOOKUP(C345,男子登録情報!$A$2:$H$1688,3,0),"")</f>
        <v/>
      </c>
      <c r="F345" s="552"/>
      <c r="G345" s="549" t="str">
        <f>IF(C345&gt;0,VLOOKUP(C345,男子登録情報!$A$2:$H$1688,4,0),"")</f>
        <v/>
      </c>
      <c r="H345" s="549" t="str">
        <f>IF(C345&gt;0,VLOOKUP(C345,男子登録情報!$A$2:$H$1688,8,0),"")</f>
        <v/>
      </c>
      <c r="I345" s="515" t="str">
        <f>IF(C345&gt;0,VLOOKUP(C345,男子登録情報!$A$2:$H$1688,5,0),"")</f>
        <v/>
      </c>
      <c r="J345" s="183"/>
      <c r="L345" s="52"/>
    </row>
    <row r="346" spans="1:12" s="20" customFormat="1" ht="17.5">
      <c r="A346" s="3"/>
      <c r="B346" s="565"/>
      <c r="C346" s="556"/>
      <c r="D346" s="556"/>
      <c r="E346" s="557"/>
      <c r="F346" s="558"/>
      <c r="G346" s="556"/>
      <c r="H346" s="556"/>
      <c r="I346" s="555"/>
      <c r="J346" s="183"/>
      <c r="L346" s="52"/>
    </row>
    <row r="347" spans="1:12" s="20" customFormat="1" ht="17.5">
      <c r="A347" s="3"/>
      <c r="B347" s="547">
        <v>6</v>
      </c>
      <c r="C347" s="549"/>
      <c r="D347" s="549" t="str">
        <f>IF(C347,VLOOKUP(C347,男子登録情報!$A$2:$H$1688,2,0),"")</f>
        <v/>
      </c>
      <c r="E347" s="551" t="str">
        <f>IF(C347&gt;0,VLOOKUP(C347,男子登録情報!$A$2:$H$1688,3,0),"")</f>
        <v/>
      </c>
      <c r="F347" s="552"/>
      <c r="G347" s="549" t="str">
        <f>IF(C347&gt;0,VLOOKUP(C347,男子登録情報!$A$2:$H$1688,4,0),"")</f>
        <v/>
      </c>
      <c r="H347" s="549" t="str">
        <f>IF(C347&gt;0,VLOOKUP(C347,男子登録情報!$A$2:$H$1688,8,0),"")</f>
        <v/>
      </c>
      <c r="I347" s="515" t="str">
        <f>IF(C347&gt;0,VLOOKUP(C347,男子登録情報!$A$2:$H$1688,5,0),"")</f>
        <v/>
      </c>
      <c r="J347" s="183"/>
      <c r="L347" s="52"/>
    </row>
    <row r="348" spans="1:12" s="20" customFormat="1" ht="18" thickBot="1">
      <c r="A348" s="3"/>
      <c r="B348" s="548"/>
      <c r="C348" s="550"/>
      <c r="D348" s="550"/>
      <c r="E348" s="553"/>
      <c r="F348" s="554"/>
      <c r="G348" s="550"/>
      <c r="H348" s="550"/>
      <c r="I348" s="516"/>
      <c r="J348" s="183"/>
      <c r="L348" s="52"/>
    </row>
    <row r="349" spans="1:12" s="20" customFormat="1" ht="17.5">
      <c r="A349" s="3"/>
      <c r="B349" s="517" t="s">
        <v>63</v>
      </c>
      <c r="C349" s="518"/>
      <c r="D349" s="518"/>
      <c r="E349" s="518"/>
      <c r="F349" s="518"/>
      <c r="G349" s="518"/>
      <c r="H349" s="518"/>
      <c r="I349" s="519"/>
      <c r="J349" s="183"/>
      <c r="L349" s="52"/>
    </row>
    <row r="350" spans="1:12" s="20" customFormat="1" ht="17.5">
      <c r="A350" s="3"/>
      <c r="B350" s="520"/>
      <c r="C350" s="521"/>
      <c r="D350" s="521"/>
      <c r="E350" s="521"/>
      <c r="F350" s="521"/>
      <c r="G350" s="521"/>
      <c r="H350" s="521"/>
      <c r="I350" s="522"/>
      <c r="J350" s="183"/>
      <c r="L350" s="52"/>
    </row>
    <row r="351" spans="1:12" s="20" customFormat="1" ht="18" thickBot="1">
      <c r="A351" s="3"/>
      <c r="B351" s="523"/>
      <c r="C351" s="524"/>
      <c r="D351" s="524"/>
      <c r="E351" s="524"/>
      <c r="F351" s="524"/>
      <c r="G351" s="524"/>
      <c r="H351" s="524"/>
      <c r="I351" s="525"/>
      <c r="J351" s="183"/>
      <c r="L351" s="52"/>
    </row>
    <row r="352" spans="1:12" s="20" customFormat="1" ht="17.5">
      <c r="A352" s="51"/>
      <c r="B352" s="51"/>
      <c r="C352" s="51"/>
      <c r="D352" s="51"/>
      <c r="E352" s="51"/>
      <c r="F352" s="51"/>
      <c r="G352" s="51"/>
      <c r="H352" s="51"/>
      <c r="I352" s="51"/>
      <c r="J352" s="56"/>
      <c r="L352" s="52"/>
    </row>
    <row r="353" spans="1:12" s="20" customFormat="1" ht="18" thickBot="1">
      <c r="A353" s="3"/>
      <c r="B353" s="3"/>
      <c r="C353" s="3"/>
      <c r="D353" s="3"/>
      <c r="E353" s="3"/>
      <c r="F353" s="3"/>
      <c r="G353" s="3"/>
      <c r="H353" s="3"/>
      <c r="I353" s="3"/>
      <c r="J353" s="54" t="s">
        <v>75</v>
      </c>
      <c r="L353" s="52"/>
    </row>
    <row r="354" spans="1:12" s="20" customFormat="1" ht="17.5">
      <c r="A354" s="3"/>
      <c r="B354" s="526" t="str">
        <f>CONCATENATE('加盟校情報&amp;大会設定'!$G$5,'加盟校情報&amp;大会設定'!$H$5,'加盟校情報&amp;大会設定'!$I$5,'加盟校情報&amp;大会設定'!$J$5,)&amp;"　男子4×400mR"</f>
        <v>第83回東海学生駅伝 兼 第15回東海学生女子駅伝　男子4×400mR</v>
      </c>
      <c r="C354" s="527"/>
      <c r="D354" s="527"/>
      <c r="E354" s="527"/>
      <c r="F354" s="527"/>
      <c r="G354" s="527"/>
      <c r="H354" s="527"/>
      <c r="I354" s="528"/>
      <c r="J354" s="183"/>
      <c r="L354" s="52"/>
    </row>
    <row r="355" spans="1:12" s="20" customFormat="1" ht="18" thickBot="1">
      <c r="A355" s="3"/>
      <c r="B355" s="529"/>
      <c r="C355" s="530"/>
      <c r="D355" s="530"/>
      <c r="E355" s="530"/>
      <c r="F355" s="530"/>
      <c r="G355" s="530"/>
      <c r="H355" s="530"/>
      <c r="I355" s="531"/>
      <c r="J355" s="183"/>
      <c r="L355" s="52"/>
    </row>
    <row r="356" spans="1:12" s="20" customFormat="1" ht="17.5">
      <c r="A356" s="3"/>
      <c r="B356" s="532" t="s">
        <v>54</v>
      </c>
      <c r="C356" s="533"/>
      <c r="D356" s="538" t="str">
        <f>IF(基本情報登録!$D$6&gt;0,基本情報登録!$D$6,"")</f>
        <v/>
      </c>
      <c r="E356" s="539"/>
      <c r="F356" s="539"/>
      <c r="G356" s="539"/>
      <c r="H356" s="540"/>
      <c r="I356" s="55" t="s">
        <v>55</v>
      </c>
      <c r="J356" s="183"/>
      <c r="L356" s="52"/>
    </row>
    <row r="357" spans="1:12" s="20" customFormat="1" ht="17.5">
      <c r="A357" s="3"/>
      <c r="B357" s="534" t="s">
        <v>1</v>
      </c>
      <c r="C357" s="535"/>
      <c r="D357" s="541" t="str">
        <f>IF(基本情報登録!$D$8&gt;0,基本情報登録!$D$8,"")</f>
        <v/>
      </c>
      <c r="E357" s="542"/>
      <c r="F357" s="542"/>
      <c r="G357" s="542"/>
      <c r="H357" s="543"/>
      <c r="I357" s="515"/>
      <c r="J357" s="183"/>
      <c r="L357" s="52"/>
    </row>
    <row r="358" spans="1:12" s="20" customFormat="1" ht="18" thickBot="1">
      <c r="A358" s="3"/>
      <c r="B358" s="536"/>
      <c r="C358" s="537"/>
      <c r="D358" s="544"/>
      <c r="E358" s="545"/>
      <c r="F358" s="545"/>
      <c r="G358" s="545"/>
      <c r="H358" s="546"/>
      <c r="I358" s="516"/>
      <c r="J358" s="183"/>
      <c r="L358" s="52"/>
    </row>
    <row r="359" spans="1:12" s="20" customFormat="1" ht="17.5">
      <c r="A359" s="3"/>
      <c r="B359" s="532" t="s">
        <v>34</v>
      </c>
      <c r="C359" s="533"/>
      <c r="D359" s="570"/>
      <c r="E359" s="571"/>
      <c r="F359" s="571"/>
      <c r="G359" s="571"/>
      <c r="H359" s="571"/>
      <c r="I359" s="572"/>
      <c r="J359" s="183"/>
      <c r="L359" s="52"/>
    </row>
    <row r="360" spans="1:12" s="20" customFormat="1" ht="17.5" hidden="1">
      <c r="A360" s="3"/>
      <c r="B360" s="180"/>
      <c r="C360" s="181"/>
      <c r="D360" s="46"/>
      <c r="E360" s="573" t="str">
        <f>TEXT(D359,"00000")</f>
        <v>00000</v>
      </c>
      <c r="F360" s="573"/>
      <c r="G360" s="573"/>
      <c r="H360" s="573"/>
      <c r="I360" s="574"/>
      <c r="J360" s="183"/>
      <c r="L360" s="52"/>
    </row>
    <row r="361" spans="1:12" s="20" customFormat="1" ht="17.5">
      <c r="A361" s="3"/>
      <c r="B361" s="534" t="s">
        <v>37</v>
      </c>
      <c r="C361" s="535"/>
      <c r="D361" s="551"/>
      <c r="E361" s="577"/>
      <c r="F361" s="577"/>
      <c r="G361" s="577"/>
      <c r="H361" s="577"/>
      <c r="I361" s="578"/>
      <c r="J361" s="183"/>
      <c r="L361" s="52"/>
    </row>
    <row r="362" spans="1:12" s="20" customFormat="1" ht="17.5">
      <c r="A362" s="3"/>
      <c r="B362" s="575"/>
      <c r="C362" s="576"/>
      <c r="D362" s="557"/>
      <c r="E362" s="579"/>
      <c r="F362" s="579"/>
      <c r="G362" s="579"/>
      <c r="H362" s="579"/>
      <c r="I362" s="580"/>
      <c r="J362" s="183"/>
      <c r="L362" s="52"/>
    </row>
    <row r="363" spans="1:12" s="20" customFormat="1" ht="18" thickBot="1">
      <c r="A363" s="3"/>
      <c r="B363" s="581" t="s">
        <v>56</v>
      </c>
      <c r="C363" s="582"/>
      <c r="D363" s="583"/>
      <c r="E363" s="584"/>
      <c r="F363" s="584"/>
      <c r="G363" s="584"/>
      <c r="H363" s="584"/>
      <c r="I363" s="585"/>
      <c r="J363" s="183"/>
      <c r="L363" s="52"/>
    </row>
    <row r="364" spans="1:12" s="20" customFormat="1" ht="17.5">
      <c r="A364" s="3"/>
      <c r="B364" s="559" t="s">
        <v>57</v>
      </c>
      <c r="C364" s="560"/>
      <c r="D364" s="560"/>
      <c r="E364" s="560"/>
      <c r="F364" s="560"/>
      <c r="G364" s="560"/>
      <c r="H364" s="560"/>
      <c r="I364" s="561"/>
      <c r="J364" s="183"/>
      <c r="L364" s="52"/>
    </row>
    <row r="365" spans="1:12" s="20" customFormat="1" ht="18" thickBot="1">
      <c r="A365" s="3"/>
      <c r="B365" s="47" t="s">
        <v>58</v>
      </c>
      <c r="C365" s="182" t="s">
        <v>27</v>
      </c>
      <c r="D365" s="182" t="s">
        <v>59</v>
      </c>
      <c r="E365" s="562" t="s">
        <v>60</v>
      </c>
      <c r="F365" s="563"/>
      <c r="G365" s="182" t="s">
        <v>54</v>
      </c>
      <c r="H365" s="182" t="s">
        <v>61</v>
      </c>
      <c r="I365" s="48" t="s">
        <v>62</v>
      </c>
      <c r="J365" s="183"/>
      <c r="L365" s="52"/>
    </row>
    <row r="366" spans="1:12" s="20" customFormat="1" ht="18" thickTop="1">
      <c r="A366" s="3"/>
      <c r="B366" s="564">
        <v>1</v>
      </c>
      <c r="C366" s="566"/>
      <c r="D366" s="566" t="str">
        <f>IF(C366&gt;0,VLOOKUP(C366,男子登録情報!$A$2:$H$1688,2,0),"")</f>
        <v/>
      </c>
      <c r="E366" s="567" t="str">
        <f>IF(C366&gt;0,VLOOKUP(C366,男子登録情報!$A$2:$H$1688,3,0),"")</f>
        <v/>
      </c>
      <c r="F366" s="568"/>
      <c r="G366" s="566" t="str">
        <f>IF(C366&gt;0,VLOOKUP(C366,男子登録情報!$A$2:$H$1688,4,0),"")</f>
        <v/>
      </c>
      <c r="H366" s="566" t="str">
        <f>IF(C366&gt;0,VLOOKUP(C366,男子登録情報!$A$2:$H$1688,8,0),"")</f>
        <v/>
      </c>
      <c r="I366" s="569" t="str">
        <f>IF(C366&gt;0,VLOOKUP(C366,男子登録情報!$A$2:$H$1688,5,0),"")</f>
        <v/>
      </c>
      <c r="J366" s="183"/>
      <c r="L366" s="52"/>
    </row>
    <row r="367" spans="1:12" s="20" customFormat="1" ht="17.5">
      <c r="A367" s="3"/>
      <c r="B367" s="565"/>
      <c r="C367" s="556"/>
      <c r="D367" s="556"/>
      <c r="E367" s="557"/>
      <c r="F367" s="558"/>
      <c r="G367" s="556"/>
      <c r="H367" s="556"/>
      <c r="I367" s="555"/>
      <c r="J367" s="183"/>
      <c r="L367" s="52"/>
    </row>
    <row r="368" spans="1:12" s="20" customFormat="1" ht="17.5">
      <c r="A368" s="3"/>
      <c r="B368" s="547">
        <v>2</v>
      </c>
      <c r="C368" s="549"/>
      <c r="D368" s="549" t="str">
        <f>IF(C368,VLOOKUP(C368,男子登録情報!$A$2:$H$1688,2,0),"")</f>
        <v/>
      </c>
      <c r="E368" s="551" t="str">
        <f>IF(C368&gt;0,VLOOKUP(C368,男子登録情報!$A$2:$H$1688,3,0),"")</f>
        <v/>
      </c>
      <c r="F368" s="552"/>
      <c r="G368" s="549" t="str">
        <f>IF(C368&gt;0,VLOOKUP(C368,男子登録情報!$A$2:$H$1688,4,0),"")</f>
        <v/>
      </c>
      <c r="H368" s="549" t="str">
        <f>IF(C368&gt;0,VLOOKUP(C368,男子登録情報!$A$2:$H$1688,8,0),"")</f>
        <v/>
      </c>
      <c r="I368" s="515" t="str">
        <f>IF(C368&gt;0,VLOOKUP(C368,男子登録情報!$A$2:$H$1688,5,0),"")</f>
        <v/>
      </c>
      <c r="J368" s="183"/>
      <c r="L368" s="52"/>
    </row>
    <row r="369" spans="1:12" s="20" customFormat="1" ht="17.5">
      <c r="A369" s="3"/>
      <c r="B369" s="565"/>
      <c r="C369" s="556"/>
      <c r="D369" s="556"/>
      <c r="E369" s="557"/>
      <c r="F369" s="558"/>
      <c r="G369" s="556"/>
      <c r="H369" s="556"/>
      <c r="I369" s="555"/>
      <c r="J369" s="183"/>
      <c r="L369" s="52"/>
    </row>
    <row r="370" spans="1:12" s="20" customFormat="1" ht="17.5">
      <c r="A370" s="3"/>
      <c r="B370" s="547">
        <v>3</v>
      </c>
      <c r="C370" s="549"/>
      <c r="D370" s="549" t="str">
        <f>IF(C370,VLOOKUP(C370,男子登録情報!$A$2:$H$1688,2,0),"")</f>
        <v/>
      </c>
      <c r="E370" s="551" t="str">
        <f>IF(C370&gt;0,VLOOKUP(C370,男子登録情報!$A$2:$H$1688,3,0),"")</f>
        <v/>
      </c>
      <c r="F370" s="552"/>
      <c r="G370" s="549" t="str">
        <f>IF(C370&gt;0,VLOOKUP(C370,男子登録情報!$A$2:$H$1688,4,0),"")</f>
        <v/>
      </c>
      <c r="H370" s="549" t="str">
        <f>IF(C370&gt;0,VLOOKUP(C370,男子登録情報!$A$2:$H$1688,8,0),"")</f>
        <v/>
      </c>
      <c r="I370" s="515" t="str">
        <f>IF(C370&gt;0,VLOOKUP(C370,男子登録情報!$A$2:$H$1688,5,0),"")</f>
        <v/>
      </c>
      <c r="J370" s="183"/>
      <c r="L370" s="52"/>
    </row>
    <row r="371" spans="1:12" s="20" customFormat="1" ht="17.5">
      <c r="A371" s="3"/>
      <c r="B371" s="565"/>
      <c r="C371" s="556"/>
      <c r="D371" s="556"/>
      <c r="E371" s="557"/>
      <c r="F371" s="558"/>
      <c r="G371" s="556"/>
      <c r="H371" s="556"/>
      <c r="I371" s="555"/>
      <c r="J371" s="183"/>
      <c r="L371" s="52"/>
    </row>
    <row r="372" spans="1:12" s="20" customFormat="1" ht="17.5">
      <c r="A372" s="3"/>
      <c r="B372" s="547">
        <v>4</v>
      </c>
      <c r="C372" s="549"/>
      <c r="D372" s="549" t="str">
        <f>IF(C372,VLOOKUP(C372,男子登録情報!$A$2:$H$1688,2,0),"")</f>
        <v/>
      </c>
      <c r="E372" s="551" t="str">
        <f>IF(C372&gt;0,VLOOKUP(C372,男子登録情報!$A$2:$H$1688,3,0),"")</f>
        <v/>
      </c>
      <c r="F372" s="552"/>
      <c r="G372" s="549" t="str">
        <f>IF(C372&gt;0,VLOOKUP(C372,男子登録情報!$A$2:$H$1688,4,0),"")</f>
        <v/>
      </c>
      <c r="H372" s="549" t="str">
        <f>IF(C372&gt;0,VLOOKUP(C372,男子登録情報!$A$2:$H$1688,8,0),"")</f>
        <v/>
      </c>
      <c r="I372" s="515" t="str">
        <f>IF(C372&gt;0,VLOOKUP(C372,男子登録情報!$A$2:$H$1688,5,0),"")</f>
        <v/>
      </c>
      <c r="J372" s="183"/>
      <c r="L372" s="52"/>
    </row>
    <row r="373" spans="1:12" s="20" customFormat="1" ht="17.5">
      <c r="A373" s="3"/>
      <c r="B373" s="565"/>
      <c r="C373" s="556"/>
      <c r="D373" s="556"/>
      <c r="E373" s="557"/>
      <c r="F373" s="558"/>
      <c r="G373" s="556"/>
      <c r="H373" s="556"/>
      <c r="I373" s="555"/>
      <c r="J373" s="183"/>
      <c r="L373" s="52"/>
    </row>
    <row r="374" spans="1:12" s="20" customFormat="1" ht="17.5">
      <c r="A374" s="3"/>
      <c r="B374" s="547">
        <v>5</v>
      </c>
      <c r="C374" s="549"/>
      <c r="D374" s="549" t="str">
        <f>IF(C374,VLOOKUP(C374,男子登録情報!$A$2:$H$1688,2,0),"")</f>
        <v/>
      </c>
      <c r="E374" s="551" t="str">
        <f>IF(C374&gt;0,VLOOKUP(C374,男子登録情報!$A$2:$H$1688,3,0),"")</f>
        <v/>
      </c>
      <c r="F374" s="552"/>
      <c r="G374" s="549" t="str">
        <f>IF(C374&gt;0,VLOOKUP(C374,男子登録情報!$A$2:$H$1688,4,0),"")</f>
        <v/>
      </c>
      <c r="H374" s="549" t="str">
        <f>IF(C374&gt;0,VLOOKUP(C374,男子登録情報!$A$2:$H$1688,8,0),"")</f>
        <v/>
      </c>
      <c r="I374" s="515" t="str">
        <f>IF(C374&gt;0,VLOOKUP(C374,男子登録情報!$A$2:$H$1688,5,0),"")</f>
        <v/>
      </c>
      <c r="J374" s="183"/>
      <c r="L374" s="52"/>
    </row>
    <row r="375" spans="1:12" s="20" customFormat="1" ht="17.5">
      <c r="A375" s="3"/>
      <c r="B375" s="565"/>
      <c r="C375" s="556"/>
      <c r="D375" s="556"/>
      <c r="E375" s="557"/>
      <c r="F375" s="558"/>
      <c r="G375" s="556"/>
      <c r="H375" s="556"/>
      <c r="I375" s="555"/>
      <c r="J375" s="183"/>
      <c r="L375" s="52"/>
    </row>
    <row r="376" spans="1:12" s="20" customFormat="1" ht="17.5">
      <c r="A376" s="3"/>
      <c r="B376" s="547">
        <v>6</v>
      </c>
      <c r="C376" s="549"/>
      <c r="D376" s="549" t="str">
        <f>IF(C376,VLOOKUP(C376,男子登録情報!$A$2:$H$1688,2,0),"")</f>
        <v/>
      </c>
      <c r="E376" s="551" t="str">
        <f>IF(C376&gt;0,VLOOKUP(C376,男子登録情報!$A$2:$H$1688,3,0),"")</f>
        <v/>
      </c>
      <c r="F376" s="552"/>
      <c r="G376" s="549" t="str">
        <f>IF(C376&gt;0,VLOOKUP(C376,男子登録情報!$A$2:$H$1688,4,0),"")</f>
        <v/>
      </c>
      <c r="H376" s="549" t="str">
        <f>IF(C376&gt;0,VLOOKUP(C376,男子登録情報!$A$2:$H$1688,8,0),"")</f>
        <v/>
      </c>
      <c r="I376" s="515" t="str">
        <f>IF(C376&gt;0,VLOOKUP(C376,男子登録情報!$A$2:$H$1688,5,0),"")</f>
        <v/>
      </c>
      <c r="J376" s="183"/>
      <c r="L376" s="52"/>
    </row>
    <row r="377" spans="1:12" s="20" customFormat="1" ht="18" thickBot="1">
      <c r="A377" s="3"/>
      <c r="B377" s="548"/>
      <c r="C377" s="550"/>
      <c r="D377" s="550"/>
      <c r="E377" s="553"/>
      <c r="F377" s="554"/>
      <c r="G377" s="550"/>
      <c r="H377" s="550"/>
      <c r="I377" s="516"/>
      <c r="J377" s="183"/>
      <c r="L377" s="52"/>
    </row>
    <row r="378" spans="1:12" s="20" customFormat="1" ht="17.5">
      <c r="A378" s="3"/>
      <c r="B378" s="517" t="s">
        <v>63</v>
      </c>
      <c r="C378" s="518"/>
      <c r="D378" s="518"/>
      <c r="E378" s="518"/>
      <c r="F378" s="518"/>
      <c r="G378" s="518"/>
      <c r="H378" s="518"/>
      <c r="I378" s="519"/>
      <c r="J378" s="183"/>
      <c r="L378" s="52"/>
    </row>
    <row r="379" spans="1:12" s="20" customFormat="1" ht="17.5">
      <c r="A379" s="3"/>
      <c r="B379" s="520"/>
      <c r="C379" s="521"/>
      <c r="D379" s="521"/>
      <c r="E379" s="521"/>
      <c r="F379" s="521"/>
      <c r="G379" s="521"/>
      <c r="H379" s="521"/>
      <c r="I379" s="522"/>
      <c r="J379" s="183"/>
      <c r="L379" s="52"/>
    </row>
    <row r="380" spans="1:12" s="20" customFormat="1" ht="18" thickBot="1">
      <c r="A380" s="3"/>
      <c r="B380" s="523"/>
      <c r="C380" s="524"/>
      <c r="D380" s="524"/>
      <c r="E380" s="524"/>
      <c r="F380" s="524"/>
      <c r="G380" s="524"/>
      <c r="H380" s="524"/>
      <c r="I380" s="525"/>
      <c r="J380" s="183"/>
      <c r="L380" s="52"/>
    </row>
    <row r="381" spans="1:12" s="20" customFormat="1" ht="17.5">
      <c r="A381" s="51"/>
      <c r="B381" s="51"/>
      <c r="C381" s="51"/>
      <c r="D381" s="51"/>
      <c r="E381" s="51"/>
      <c r="F381" s="51"/>
      <c r="G381" s="51"/>
      <c r="H381" s="51"/>
      <c r="I381" s="51"/>
      <c r="J381" s="56"/>
      <c r="L381" s="52"/>
    </row>
    <row r="382" spans="1:12" s="20" customFormat="1" ht="18" thickBot="1">
      <c r="A382" s="3"/>
      <c r="B382" s="3"/>
      <c r="C382" s="3"/>
      <c r="D382" s="3"/>
      <c r="E382" s="3"/>
      <c r="F382" s="3"/>
      <c r="G382" s="3"/>
      <c r="H382" s="3"/>
      <c r="I382" s="3"/>
      <c r="J382" s="54" t="s">
        <v>76</v>
      </c>
      <c r="L382" s="52"/>
    </row>
    <row r="383" spans="1:12" s="20" customFormat="1" ht="17.5">
      <c r="A383" s="3"/>
      <c r="B383" s="526" t="str">
        <f>CONCATENATE('加盟校情報&amp;大会設定'!$G$5,'加盟校情報&amp;大会設定'!$H$5,'加盟校情報&amp;大会設定'!$I$5,'加盟校情報&amp;大会設定'!$J$5,)&amp;"　男子4×400mR"</f>
        <v>第83回東海学生駅伝 兼 第15回東海学生女子駅伝　男子4×400mR</v>
      </c>
      <c r="C383" s="527"/>
      <c r="D383" s="527"/>
      <c r="E383" s="527"/>
      <c r="F383" s="527"/>
      <c r="G383" s="527"/>
      <c r="H383" s="527"/>
      <c r="I383" s="528"/>
      <c r="J383" s="183"/>
      <c r="L383" s="52"/>
    </row>
    <row r="384" spans="1:12" s="20" customFormat="1" ht="18" thickBot="1">
      <c r="A384" s="3"/>
      <c r="B384" s="529"/>
      <c r="C384" s="530"/>
      <c r="D384" s="530"/>
      <c r="E384" s="530"/>
      <c r="F384" s="530"/>
      <c r="G384" s="530"/>
      <c r="H384" s="530"/>
      <c r="I384" s="531"/>
      <c r="J384" s="183"/>
      <c r="L384" s="52"/>
    </row>
    <row r="385" spans="1:12" s="20" customFormat="1" ht="17.5">
      <c r="A385" s="3"/>
      <c r="B385" s="532" t="s">
        <v>54</v>
      </c>
      <c r="C385" s="533"/>
      <c r="D385" s="538" t="str">
        <f>IF(基本情報登録!$D$6&gt;0,基本情報登録!$D$6,"")</f>
        <v/>
      </c>
      <c r="E385" s="539"/>
      <c r="F385" s="539"/>
      <c r="G385" s="539"/>
      <c r="H385" s="540"/>
      <c r="I385" s="55" t="s">
        <v>55</v>
      </c>
      <c r="J385" s="183"/>
      <c r="L385" s="52"/>
    </row>
    <row r="386" spans="1:12" s="20" customFormat="1" ht="17.5">
      <c r="A386" s="3"/>
      <c r="B386" s="534" t="s">
        <v>1</v>
      </c>
      <c r="C386" s="535"/>
      <c r="D386" s="541" t="str">
        <f>IF(基本情報登録!$D$8&gt;0,基本情報登録!$D$8,"")</f>
        <v/>
      </c>
      <c r="E386" s="542"/>
      <c r="F386" s="542"/>
      <c r="G386" s="542"/>
      <c r="H386" s="543"/>
      <c r="I386" s="515"/>
      <c r="J386" s="183"/>
      <c r="L386" s="52"/>
    </row>
    <row r="387" spans="1:12" s="20" customFormat="1" ht="18" thickBot="1">
      <c r="A387" s="3"/>
      <c r="B387" s="536"/>
      <c r="C387" s="537"/>
      <c r="D387" s="544"/>
      <c r="E387" s="545"/>
      <c r="F387" s="545"/>
      <c r="G387" s="545"/>
      <c r="H387" s="546"/>
      <c r="I387" s="516"/>
      <c r="J387" s="183"/>
      <c r="L387" s="52"/>
    </row>
    <row r="388" spans="1:12" s="20" customFormat="1" ht="17.5">
      <c r="A388" s="3"/>
      <c r="B388" s="532" t="s">
        <v>34</v>
      </c>
      <c r="C388" s="533"/>
      <c r="D388" s="570"/>
      <c r="E388" s="571"/>
      <c r="F388" s="571"/>
      <c r="G388" s="571"/>
      <c r="H388" s="571"/>
      <c r="I388" s="572"/>
      <c r="J388" s="183"/>
      <c r="L388" s="52"/>
    </row>
    <row r="389" spans="1:12" s="20" customFormat="1" ht="17.5" hidden="1">
      <c r="A389" s="3"/>
      <c r="B389" s="180"/>
      <c r="C389" s="181"/>
      <c r="D389" s="46"/>
      <c r="E389" s="573" t="str">
        <f>TEXT(D388,"00000")</f>
        <v>00000</v>
      </c>
      <c r="F389" s="573"/>
      <c r="G389" s="573"/>
      <c r="H389" s="573"/>
      <c r="I389" s="574"/>
      <c r="J389" s="183"/>
      <c r="L389" s="52"/>
    </row>
    <row r="390" spans="1:12" s="20" customFormat="1" ht="17.5">
      <c r="A390" s="3"/>
      <c r="B390" s="534" t="s">
        <v>37</v>
      </c>
      <c r="C390" s="535"/>
      <c r="D390" s="551"/>
      <c r="E390" s="577"/>
      <c r="F390" s="577"/>
      <c r="G390" s="577"/>
      <c r="H390" s="577"/>
      <c r="I390" s="578"/>
      <c r="J390" s="183"/>
      <c r="L390" s="52"/>
    </row>
    <row r="391" spans="1:12" s="20" customFormat="1" ht="17.5">
      <c r="A391" s="3"/>
      <c r="B391" s="575"/>
      <c r="C391" s="576"/>
      <c r="D391" s="557"/>
      <c r="E391" s="579"/>
      <c r="F391" s="579"/>
      <c r="G391" s="579"/>
      <c r="H391" s="579"/>
      <c r="I391" s="580"/>
      <c r="J391" s="183"/>
      <c r="L391" s="52"/>
    </row>
    <row r="392" spans="1:12" s="20" customFormat="1" ht="18" thickBot="1">
      <c r="A392" s="3"/>
      <c r="B392" s="581" t="s">
        <v>56</v>
      </c>
      <c r="C392" s="582"/>
      <c r="D392" s="583"/>
      <c r="E392" s="584"/>
      <c r="F392" s="584"/>
      <c r="G392" s="584"/>
      <c r="H392" s="584"/>
      <c r="I392" s="585"/>
      <c r="J392" s="183"/>
      <c r="L392" s="52"/>
    </row>
    <row r="393" spans="1:12" s="20" customFormat="1" ht="17.5">
      <c r="A393" s="3"/>
      <c r="B393" s="559" t="s">
        <v>57</v>
      </c>
      <c r="C393" s="560"/>
      <c r="D393" s="560"/>
      <c r="E393" s="560"/>
      <c r="F393" s="560"/>
      <c r="G393" s="560"/>
      <c r="H393" s="560"/>
      <c r="I393" s="561"/>
      <c r="J393" s="183"/>
      <c r="L393" s="52"/>
    </row>
    <row r="394" spans="1:12" s="20" customFormat="1" ht="18" thickBot="1">
      <c r="A394" s="3"/>
      <c r="B394" s="47" t="s">
        <v>58</v>
      </c>
      <c r="C394" s="182" t="s">
        <v>27</v>
      </c>
      <c r="D394" s="182" t="s">
        <v>59</v>
      </c>
      <c r="E394" s="562" t="s">
        <v>60</v>
      </c>
      <c r="F394" s="563"/>
      <c r="G394" s="182" t="s">
        <v>54</v>
      </c>
      <c r="H394" s="182" t="s">
        <v>61</v>
      </c>
      <c r="I394" s="48" t="s">
        <v>62</v>
      </c>
      <c r="J394" s="183"/>
      <c r="L394" s="52"/>
    </row>
    <row r="395" spans="1:12" s="20" customFormat="1" ht="18" thickTop="1">
      <c r="A395" s="3"/>
      <c r="B395" s="564">
        <v>1</v>
      </c>
      <c r="C395" s="566"/>
      <c r="D395" s="566" t="str">
        <f>IF(C395&gt;0,VLOOKUP(C395,男子登録情報!$A$2:$H$1688,2,0),"")</f>
        <v/>
      </c>
      <c r="E395" s="567" t="str">
        <f>IF(C395&gt;0,VLOOKUP(C395,男子登録情報!$A$2:$H$1688,3,0),"")</f>
        <v/>
      </c>
      <c r="F395" s="568"/>
      <c r="G395" s="566" t="str">
        <f>IF(C395&gt;0,VLOOKUP(C395,男子登録情報!$A$2:$H$1688,4,0),"")</f>
        <v/>
      </c>
      <c r="H395" s="566" t="str">
        <f>IF(C395&gt;0,VLOOKUP(C395,男子登録情報!$A$2:$H$1688,8,0),"")</f>
        <v/>
      </c>
      <c r="I395" s="569" t="str">
        <f>IF(C395&gt;0,VLOOKUP(C395,男子登録情報!$A$2:$H$1688,5,0),"")</f>
        <v/>
      </c>
      <c r="J395" s="183"/>
      <c r="L395" s="52"/>
    </row>
    <row r="396" spans="1:12" s="20" customFormat="1" ht="17.5">
      <c r="A396" s="3"/>
      <c r="B396" s="565"/>
      <c r="C396" s="556"/>
      <c r="D396" s="556"/>
      <c r="E396" s="557"/>
      <c r="F396" s="558"/>
      <c r="G396" s="556"/>
      <c r="H396" s="556"/>
      <c r="I396" s="555"/>
      <c r="J396" s="183"/>
      <c r="L396" s="52"/>
    </row>
    <row r="397" spans="1:12" s="20" customFormat="1" ht="17.5">
      <c r="A397" s="3"/>
      <c r="B397" s="547">
        <v>2</v>
      </c>
      <c r="C397" s="549"/>
      <c r="D397" s="549" t="str">
        <f>IF(C397,VLOOKUP(C397,男子登録情報!$A$2:$H$1688,2,0),"")</f>
        <v/>
      </c>
      <c r="E397" s="551" t="str">
        <f>IF(C397&gt;0,VLOOKUP(C397,男子登録情報!$A$2:$H$1688,3,0),"")</f>
        <v/>
      </c>
      <c r="F397" s="552"/>
      <c r="G397" s="549" t="str">
        <f>IF(C397&gt;0,VLOOKUP(C397,男子登録情報!$A$2:$H$1688,4,0),"")</f>
        <v/>
      </c>
      <c r="H397" s="549" t="str">
        <f>IF(C397&gt;0,VLOOKUP(C397,男子登録情報!$A$2:$H$1688,8,0),"")</f>
        <v/>
      </c>
      <c r="I397" s="515" t="str">
        <f>IF(C397&gt;0,VLOOKUP(C397,男子登録情報!$A$2:$H$1688,5,0),"")</f>
        <v/>
      </c>
      <c r="J397" s="183"/>
      <c r="L397" s="52"/>
    </row>
    <row r="398" spans="1:12" s="20" customFormat="1" ht="17.5">
      <c r="A398" s="3"/>
      <c r="B398" s="565"/>
      <c r="C398" s="556"/>
      <c r="D398" s="556"/>
      <c r="E398" s="557"/>
      <c r="F398" s="558"/>
      <c r="G398" s="556"/>
      <c r="H398" s="556"/>
      <c r="I398" s="555"/>
      <c r="J398" s="183"/>
      <c r="L398" s="52"/>
    </row>
    <row r="399" spans="1:12" s="20" customFormat="1" ht="17.5">
      <c r="A399" s="3"/>
      <c r="B399" s="547">
        <v>3</v>
      </c>
      <c r="C399" s="549"/>
      <c r="D399" s="549" t="str">
        <f>IF(C399,VLOOKUP(C399,男子登録情報!$A$2:$H$1688,2,0),"")</f>
        <v/>
      </c>
      <c r="E399" s="551" t="str">
        <f>IF(C399&gt;0,VLOOKUP(C399,男子登録情報!$A$2:$H$1688,3,0),"")</f>
        <v/>
      </c>
      <c r="F399" s="552"/>
      <c r="G399" s="549" t="str">
        <f>IF(C399&gt;0,VLOOKUP(C399,男子登録情報!$A$2:$H$1688,4,0),"")</f>
        <v/>
      </c>
      <c r="H399" s="549" t="str">
        <f>IF(C399&gt;0,VLOOKUP(C399,男子登録情報!$A$2:$H$1688,8,0),"")</f>
        <v/>
      </c>
      <c r="I399" s="515" t="str">
        <f>IF(C399&gt;0,VLOOKUP(C399,男子登録情報!$A$2:$H$1688,5,0),"")</f>
        <v/>
      </c>
      <c r="J399" s="183"/>
      <c r="L399" s="52"/>
    </row>
    <row r="400" spans="1:12" s="20" customFormat="1" ht="17.5">
      <c r="A400" s="3"/>
      <c r="B400" s="565"/>
      <c r="C400" s="556"/>
      <c r="D400" s="556"/>
      <c r="E400" s="557"/>
      <c r="F400" s="558"/>
      <c r="G400" s="556"/>
      <c r="H400" s="556"/>
      <c r="I400" s="555"/>
      <c r="J400" s="183"/>
      <c r="L400" s="52"/>
    </row>
    <row r="401" spans="1:12" s="20" customFormat="1" ht="17.5">
      <c r="A401" s="3"/>
      <c r="B401" s="547">
        <v>4</v>
      </c>
      <c r="C401" s="549"/>
      <c r="D401" s="549" t="str">
        <f>IF(C401,VLOOKUP(C401,男子登録情報!$A$2:$H$1688,2,0),"")</f>
        <v/>
      </c>
      <c r="E401" s="551" t="str">
        <f>IF(C401&gt;0,VLOOKUP(C401,男子登録情報!$A$2:$H$1688,3,0),"")</f>
        <v/>
      </c>
      <c r="F401" s="552"/>
      <c r="G401" s="549" t="str">
        <f>IF(C401&gt;0,VLOOKUP(C401,男子登録情報!$A$2:$H$1688,4,0),"")</f>
        <v/>
      </c>
      <c r="H401" s="549" t="str">
        <f>IF(C401&gt;0,VLOOKUP(C401,男子登録情報!$A$2:$H$1688,8,0),"")</f>
        <v/>
      </c>
      <c r="I401" s="515" t="str">
        <f>IF(C401&gt;0,VLOOKUP(C401,男子登録情報!$A$2:$H$1688,5,0),"")</f>
        <v/>
      </c>
      <c r="J401" s="183"/>
      <c r="L401" s="52"/>
    </row>
    <row r="402" spans="1:12" s="20" customFormat="1" ht="17.5">
      <c r="A402" s="3"/>
      <c r="B402" s="565"/>
      <c r="C402" s="556"/>
      <c r="D402" s="556"/>
      <c r="E402" s="557"/>
      <c r="F402" s="558"/>
      <c r="G402" s="556"/>
      <c r="H402" s="556"/>
      <c r="I402" s="555"/>
      <c r="J402" s="183"/>
      <c r="L402" s="52"/>
    </row>
    <row r="403" spans="1:12" s="20" customFormat="1" ht="17.5">
      <c r="A403" s="3"/>
      <c r="B403" s="547">
        <v>5</v>
      </c>
      <c r="C403" s="549"/>
      <c r="D403" s="549" t="str">
        <f>IF(C403,VLOOKUP(C403,男子登録情報!$A$2:$H$1688,2,0),"")</f>
        <v/>
      </c>
      <c r="E403" s="551" t="str">
        <f>IF(C403&gt;0,VLOOKUP(C403,男子登録情報!$A$2:$H$1688,3,0),"")</f>
        <v/>
      </c>
      <c r="F403" s="552"/>
      <c r="G403" s="549" t="str">
        <f>IF(C403&gt;0,VLOOKUP(C403,男子登録情報!$A$2:$H$1688,4,0),"")</f>
        <v/>
      </c>
      <c r="H403" s="549" t="str">
        <f>IF(C403&gt;0,VLOOKUP(C403,男子登録情報!$A$2:$H$1688,8,0),"")</f>
        <v/>
      </c>
      <c r="I403" s="515" t="str">
        <f>IF(C403&gt;0,VLOOKUP(C403,男子登録情報!$A$2:$H$1688,5,0),"")</f>
        <v/>
      </c>
      <c r="J403" s="183"/>
      <c r="L403" s="52"/>
    </row>
    <row r="404" spans="1:12" s="20" customFormat="1" ht="17.5">
      <c r="A404" s="3"/>
      <c r="B404" s="565"/>
      <c r="C404" s="556"/>
      <c r="D404" s="556"/>
      <c r="E404" s="557"/>
      <c r="F404" s="558"/>
      <c r="G404" s="556"/>
      <c r="H404" s="556"/>
      <c r="I404" s="555"/>
      <c r="J404" s="183"/>
      <c r="L404" s="52"/>
    </row>
    <row r="405" spans="1:12" s="20" customFormat="1" ht="17.5">
      <c r="A405" s="3"/>
      <c r="B405" s="547">
        <v>6</v>
      </c>
      <c r="C405" s="549"/>
      <c r="D405" s="549" t="str">
        <f>IF(C405,VLOOKUP(C405,男子登録情報!$A$2:$H$1688,2,0),"")</f>
        <v/>
      </c>
      <c r="E405" s="551" t="str">
        <f>IF(C405&gt;0,VLOOKUP(C405,男子登録情報!$A$2:$H$1688,3,0),"")</f>
        <v/>
      </c>
      <c r="F405" s="552"/>
      <c r="G405" s="549" t="str">
        <f>IF(C405&gt;0,VLOOKUP(C405,男子登録情報!$A$2:$H$1688,4,0),"")</f>
        <v/>
      </c>
      <c r="H405" s="549" t="str">
        <f>IF(C405&gt;0,VLOOKUP(C405,男子登録情報!$A$2:$H$1688,8,0),"")</f>
        <v/>
      </c>
      <c r="I405" s="515" t="str">
        <f>IF(C405&gt;0,VLOOKUP(C405,男子登録情報!$A$2:$H$1688,5,0),"")</f>
        <v/>
      </c>
      <c r="J405" s="183"/>
      <c r="L405" s="52"/>
    </row>
    <row r="406" spans="1:12" s="20" customFormat="1" ht="18" thickBot="1">
      <c r="A406" s="3"/>
      <c r="B406" s="548"/>
      <c r="C406" s="550"/>
      <c r="D406" s="550"/>
      <c r="E406" s="553"/>
      <c r="F406" s="554"/>
      <c r="G406" s="550"/>
      <c r="H406" s="550"/>
      <c r="I406" s="516"/>
      <c r="J406" s="183"/>
      <c r="L406" s="52"/>
    </row>
    <row r="407" spans="1:12" s="20" customFormat="1" ht="17.5">
      <c r="A407" s="3"/>
      <c r="B407" s="517" t="s">
        <v>63</v>
      </c>
      <c r="C407" s="518"/>
      <c r="D407" s="518"/>
      <c r="E407" s="518"/>
      <c r="F407" s="518"/>
      <c r="G407" s="518"/>
      <c r="H407" s="518"/>
      <c r="I407" s="519"/>
      <c r="J407" s="183"/>
      <c r="L407" s="52"/>
    </row>
    <row r="408" spans="1:12" s="20" customFormat="1" ht="17.5">
      <c r="A408" s="3"/>
      <c r="B408" s="520"/>
      <c r="C408" s="521"/>
      <c r="D408" s="521"/>
      <c r="E408" s="521"/>
      <c r="F408" s="521"/>
      <c r="G408" s="521"/>
      <c r="H408" s="521"/>
      <c r="I408" s="522"/>
      <c r="J408" s="183"/>
      <c r="L408" s="52"/>
    </row>
    <row r="409" spans="1:12" s="20" customFormat="1" ht="18" thickBot="1">
      <c r="A409" s="3"/>
      <c r="B409" s="523"/>
      <c r="C409" s="524"/>
      <c r="D409" s="524"/>
      <c r="E409" s="524"/>
      <c r="F409" s="524"/>
      <c r="G409" s="524"/>
      <c r="H409" s="524"/>
      <c r="I409" s="525"/>
      <c r="J409" s="183"/>
      <c r="L409" s="52"/>
    </row>
    <row r="410" spans="1:12" s="20" customFormat="1" ht="17.5">
      <c r="A410" s="51"/>
      <c r="B410" s="51"/>
      <c r="C410" s="51"/>
      <c r="D410" s="51"/>
      <c r="E410" s="51"/>
      <c r="F410" s="51"/>
      <c r="G410" s="51"/>
      <c r="H410" s="51"/>
      <c r="I410" s="51"/>
      <c r="J410" s="56"/>
      <c r="L410" s="52"/>
    </row>
    <row r="411" spans="1:12" s="20" customFormat="1" ht="18" thickBot="1">
      <c r="A411" s="3"/>
      <c r="B411" s="3"/>
      <c r="C411" s="3"/>
      <c r="D411" s="3"/>
      <c r="E411" s="3"/>
      <c r="F411" s="3"/>
      <c r="G411" s="3"/>
      <c r="H411" s="3"/>
      <c r="I411" s="3"/>
      <c r="J411" s="54" t="s">
        <v>77</v>
      </c>
      <c r="L411" s="52"/>
    </row>
    <row r="412" spans="1:12" s="20" customFormat="1" ht="17.5">
      <c r="A412" s="3"/>
      <c r="B412" s="526" t="str">
        <f>CONCATENATE('加盟校情報&amp;大会設定'!$G$5,'加盟校情報&amp;大会設定'!$H$5,'加盟校情報&amp;大会設定'!$I$5,'加盟校情報&amp;大会設定'!$J$5,)&amp;"　男子4×400mR"</f>
        <v>第83回東海学生駅伝 兼 第15回東海学生女子駅伝　男子4×400mR</v>
      </c>
      <c r="C412" s="527"/>
      <c r="D412" s="527"/>
      <c r="E412" s="527"/>
      <c r="F412" s="527"/>
      <c r="G412" s="527"/>
      <c r="H412" s="527"/>
      <c r="I412" s="528"/>
      <c r="J412" s="183"/>
      <c r="L412" s="52"/>
    </row>
    <row r="413" spans="1:12" s="20" customFormat="1" ht="18" thickBot="1">
      <c r="A413" s="3"/>
      <c r="B413" s="529"/>
      <c r="C413" s="530"/>
      <c r="D413" s="530"/>
      <c r="E413" s="530"/>
      <c r="F413" s="530"/>
      <c r="G413" s="530"/>
      <c r="H413" s="530"/>
      <c r="I413" s="531"/>
      <c r="J413" s="183"/>
      <c r="L413" s="52"/>
    </row>
    <row r="414" spans="1:12" s="20" customFormat="1" ht="17.5">
      <c r="A414" s="3"/>
      <c r="B414" s="532" t="s">
        <v>54</v>
      </c>
      <c r="C414" s="533"/>
      <c r="D414" s="538" t="str">
        <f>IF(基本情報登録!$D$6&gt;0,基本情報登録!$D$6,"")</f>
        <v/>
      </c>
      <c r="E414" s="539"/>
      <c r="F414" s="539"/>
      <c r="G414" s="539"/>
      <c r="H414" s="540"/>
      <c r="I414" s="55" t="s">
        <v>55</v>
      </c>
      <c r="J414" s="183"/>
      <c r="L414" s="52"/>
    </row>
    <row r="415" spans="1:12" s="20" customFormat="1" ht="17.5">
      <c r="A415" s="3"/>
      <c r="B415" s="534" t="s">
        <v>1</v>
      </c>
      <c r="C415" s="535"/>
      <c r="D415" s="541" t="str">
        <f>IF(基本情報登録!$D$8&gt;0,基本情報登録!$D$8,"")</f>
        <v/>
      </c>
      <c r="E415" s="542"/>
      <c r="F415" s="542"/>
      <c r="G415" s="542"/>
      <c r="H415" s="543"/>
      <c r="I415" s="515"/>
      <c r="J415" s="183"/>
      <c r="L415" s="52"/>
    </row>
    <row r="416" spans="1:12" s="20" customFormat="1" ht="18" thickBot="1">
      <c r="A416" s="3"/>
      <c r="B416" s="536"/>
      <c r="C416" s="537"/>
      <c r="D416" s="544"/>
      <c r="E416" s="545"/>
      <c r="F416" s="545"/>
      <c r="G416" s="545"/>
      <c r="H416" s="546"/>
      <c r="I416" s="516"/>
      <c r="J416" s="183"/>
      <c r="L416" s="52"/>
    </row>
    <row r="417" spans="1:12" s="20" customFormat="1" ht="17.5">
      <c r="A417" s="3"/>
      <c r="B417" s="532" t="s">
        <v>34</v>
      </c>
      <c r="C417" s="533"/>
      <c r="D417" s="570"/>
      <c r="E417" s="571"/>
      <c r="F417" s="571"/>
      <c r="G417" s="571"/>
      <c r="H417" s="571"/>
      <c r="I417" s="572"/>
      <c r="J417" s="183"/>
      <c r="L417" s="52"/>
    </row>
    <row r="418" spans="1:12" s="20" customFormat="1" ht="17.5" hidden="1">
      <c r="A418" s="3"/>
      <c r="B418" s="180"/>
      <c r="C418" s="181"/>
      <c r="D418" s="46"/>
      <c r="E418" s="573" t="str">
        <f>TEXT(D417,"00000")</f>
        <v>00000</v>
      </c>
      <c r="F418" s="573"/>
      <c r="G418" s="573"/>
      <c r="H418" s="573"/>
      <c r="I418" s="574"/>
      <c r="J418" s="183"/>
      <c r="L418" s="52"/>
    </row>
    <row r="419" spans="1:12" s="20" customFormat="1" ht="17.5">
      <c r="A419" s="3"/>
      <c r="B419" s="534" t="s">
        <v>37</v>
      </c>
      <c r="C419" s="535"/>
      <c r="D419" s="551"/>
      <c r="E419" s="577"/>
      <c r="F419" s="577"/>
      <c r="G419" s="577"/>
      <c r="H419" s="577"/>
      <c r="I419" s="578"/>
      <c r="J419" s="183"/>
      <c r="L419" s="52"/>
    </row>
    <row r="420" spans="1:12" s="20" customFormat="1" ht="17.5">
      <c r="A420" s="3"/>
      <c r="B420" s="575"/>
      <c r="C420" s="576"/>
      <c r="D420" s="557"/>
      <c r="E420" s="579"/>
      <c r="F420" s="579"/>
      <c r="G420" s="579"/>
      <c r="H420" s="579"/>
      <c r="I420" s="580"/>
      <c r="J420" s="183"/>
      <c r="L420" s="52"/>
    </row>
    <row r="421" spans="1:12" s="20" customFormat="1" ht="18" thickBot="1">
      <c r="A421" s="3"/>
      <c r="B421" s="581" t="s">
        <v>56</v>
      </c>
      <c r="C421" s="582"/>
      <c r="D421" s="583"/>
      <c r="E421" s="584"/>
      <c r="F421" s="584"/>
      <c r="G421" s="584"/>
      <c r="H421" s="584"/>
      <c r="I421" s="585"/>
      <c r="J421" s="183"/>
      <c r="L421" s="52"/>
    </row>
    <row r="422" spans="1:12" s="20" customFormat="1" ht="17.5">
      <c r="A422" s="3"/>
      <c r="B422" s="559" t="s">
        <v>57</v>
      </c>
      <c r="C422" s="560"/>
      <c r="D422" s="560"/>
      <c r="E422" s="560"/>
      <c r="F422" s="560"/>
      <c r="G422" s="560"/>
      <c r="H422" s="560"/>
      <c r="I422" s="561"/>
      <c r="J422" s="183"/>
      <c r="L422" s="52"/>
    </row>
    <row r="423" spans="1:12" s="20" customFormat="1" ht="18" thickBot="1">
      <c r="A423" s="3"/>
      <c r="B423" s="47" t="s">
        <v>58</v>
      </c>
      <c r="C423" s="182" t="s">
        <v>27</v>
      </c>
      <c r="D423" s="182" t="s">
        <v>59</v>
      </c>
      <c r="E423" s="562" t="s">
        <v>60</v>
      </c>
      <c r="F423" s="563"/>
      <c r="G423" s="182" t="s">
        <v>54</v>
      </c>
      <c r="H423" s="182" t="s">
        <v>61</v>
      </c>
      <c r="I423" s="48" t="s">
        <v>62</v>
      </c>
      <c r="J423" s="183"/>
      <c r="L423" s="52"/>
    </row>
    <row r="424" spans="1:12" s="20" customFormat="1" ht="18" thickTop="1">
      <c r="A424" s="3"/>
      <c r="B424" s="564">
        <v>1</v>
      </c>
      <c r="C424" s="566"/>
      <c r="D424" s="566" t="str">
        <f>IF(C424&gt;0,VLOOKUP(C424,男子登録情報!$A$2:$H$1688,2,0),"")</f>
        <v/>
      </c>
      <c r="E424" s="567" t="str">
        <f>IF(C424&gt;0,VLOOKUP(C424,男子登録情報!$A$2:$H$1688,3,0),"")</f>
        <v/>
      </c>
      <c r="F424" s="568"/>
      <c r="G424" s="566" t="str">
        <f>IF(C424&gt;0,VLOOKUP(C424,男子登録情報!$A$2:$H$1688,4,0),"")</f>
        <v/>
      </c>
      <c r="H424" s="566" t="str">
        <f>IF(C424&gt;0,VLOOKUP(C424,男子登録情報!$A$2:$H$1688,8,0),"")</f>
        <v/>
      </c>
      <c r="I424" s="569" t="str">
        <f>IF(C424&gt;0,VLOOKUP(C424,男子登録情報!$A$2:$H$1688,5,0),"")</f>
        <v/>
      </c>
      <c r="J424" s="183"/>
      <c r="L424" s="52"/>
    </row>
    <row r="425" spans="1:12" s="20" customFormat="1" ht="17.5">
      <c r="A425" s="3"/>
      <c r="B425" s="565"/>
      <c r="C425" s="556"/>
      <c r="D425" s="556"/>
      <c r="E425" s="557"/>
      <c r="F425" s="558"/>
      <c r="G425" s="556"/>
      <c r="H425" s="556"/>
      <c r="I425" s="555"/>
      <c r="J425" s="183"/>
      <c r="L425" s="52"/>
    </row>
    <row r="426" spans="1:12" s="20" customFormat="1" ht="17.5">
      <c r="A426" s="3"/>
      <c r="B426" s="547">
        <v>2</v>
      </c>
      <c r="C426" s="549"/>
      <c r="D426" s="549" t="str">
        <f>IF(C426,VLOOKUP(C426,男子登録情報!$A$2:$H$1688,2,0),"")</f>
        <v/>
      </c>
      <c r="E426" s="551" t="str">
        <f>IF(C426&gt;0,VLOOKUP(C426,男子登録情報!$A$2:$H$1688,3,0),"")</f>
        <v/>
      </c>
      <c r="F426" s="552"/>
      <c r="G426" s="549" t="str">
        <f>IF(C426&gt;0,VLOOKUP(C426,男子登録情報!$A$2:$H$1688,4,0),"")</f>
        <v/>
      </c>
      <c r="H426" s="549" t="str">
        <f>IF(C426&gt;0,VLOOKUP(C426,男子登録情報!$A$2:$H$1688,8,0),"")</f>
        <v/>
      </c>
      <c r="I426" s="515" t="str">
        <f>IF(C426&gt;0,VLOOKUP(C426,男子登録情報!$A$2:$H$1688,5,0),"")</f>
        <v/>
      </c>
      <c r="J426" s="183"/>
      <c r="L426" s="52"/>
    </row>
    <row r="427" spans="1:12" s="20" customFormat="1" ht="17.5">
      <c r="A427" s="3"/>
      <c r="B427" s="565"/>
      <c r="C427" s="556"/>
      <c r="D427" s="556"/>
      <c r="E427" s="557"/>
      <c r="F427" s="558"/>
      <c r="G427" s="556"/>
      <c r="H427" s="556"/>
      <c r="I427" s="555"/>
      <c r="J427" s="183"/>
      <c r="L427" s="52"/>
    </row>
    <row r="428" spans="1:12" s="20" customFormat="1" ht="17.5">
      <c r="A428" s="3"/>
      <c r="B428" s="547">
        <v>3</v>
      </c>
      <c r="C428" s="549"/>
      <c r="D428" s="549" t="str">
        <f>IF(C428,VLOOKUP(C428,男子登録情報!$A$2:$H$1688,2,0),"")</f>
        <v/>
      </c>
      <c r="E428" s="551" t="str">
        <f>IF(C428&gt;0,VLOOKUP(C428,男子登録情報!$A$2:$H$1688,3,0),"")</f>
        <v/>
      </c>
      <c r="F428" s="552"/>
      <c r="G428" s="549" t="str">
        <f>IF(C428&gt;0,VLOOKUP(C428,男子登録情報!$A$2:$H$1688,4,0),"")</f>
        <v/>
      </c>
      <c r="H428" s="549" t="str">
        <f>IF(C428&gt;0,VLOOKUP(C428,男子登録情報!$A$2:$H$1688,8,0),"")</f>
        <v/>
      </c>
      <c r="I428" s="515" t="str">
        <f>IF(C428&gt;0,VLOOKUP(C428,男子登録情報!$A$2:$H$1688,5,0),"")</f>
        <v/>
      </c>
      <c r="J428" s="183"/>
      <c r="L428" s="52"/>
    </row>
    <row r="429" spans="1:12" s="20" customFormat="1" ht="17.5">
      <c r="A429" s="3"/>
      <c r="B429" s="565"/>
      <c r="C429" s="556"/>
      <c r="D429" s="556"/>
      <c r="E429" s="557"/>
      <c r="F429" s="558"/>
      <c r="G429" s="556"/>
      <c r="H429" s="556"/>
      <c r="I429" s="555"/>
      <c r="J429" s="183"/>
      <c r="L429" s="52"/>
    </row>
    <row r="430" spans="1:12" s="20" customFormat="1" ht="17.5">
      <c r="A430" s="3"/>
      <c r="B430" s="547">
        <v>4</v>
      </c>
      <c r="C430" s="549"/>
      <c r="D430" s="549" t="str">
        <f>IF(C430,VLOOKUP(C430,男子登録情報!$A$2:$H$1688,2,0),"")</f>
        <v/>
      </c>
      <c r="E430" s="551" t="str">
        <f>IF(C430&gt;0,VLOOKUP(C430,男子登録情報!$A$2:$H$1688,3,0),"")</f>
        <v/>
      </c>
      <c r="F430" s="552"/>
      <c r="G430" s="549" t="str">
        <f>IF(C430&gt;0,VLOOKUP(C430,男子登録情報!$A$2:$H$1688,4,0),"")</f>
        <v/>
      </c>
      <c r="H430" s="549" t="str">
        <f>IF(C430&gt;0,VLOOKUP(C430,男子登録情報!$A$2:$H$1688,8,0),"")</f>
        <v/>
      </c>
      <c r="I430" s="515" t="str">
        <f>IF(C430&gt;0,VLOOKUP(C430,男子登録情報!$A$2:$H$1688,5,0),"")</f>
        <v/>
      </c>
      <c r="J430" s="183"/>
      <c r="L430" s="52"/>
    </row>
    <row r="431" spans="1:12" s="20" customFormat="1" ht="17.5">
      <c r="A431" s="3"/>
      <c r="B431" s="565"/>
      <c r="C431" s="556"/>
      <c r="D431" s="556"/>
      <c r="E431" s="557"/>
      <c r="F431" s="558"/>
      <c r="G431" s="556"/>
      <c r="H431" s="556"/>
      <c r="I431" s="555"/>
      <c r="J431" s="183"/>
      <c r="L431" s="52"/>
    </row>
    <row r="432" spans="1:12" s="20" customFormat="1" ht="17.5">
      <c r="A432" s="3"/>
      <c r="B432" s="547">
        <v>5</v>
      </c>
      <c r="C432" s="549"/>
      <c r="D432" s="549" t="str">
        <f>IF(C432,VLOOKUP(C432,男子登録情報!$A$2:$H$1688,2,0),"")</f>
        <v/>
      </c>
      <c r="E432" s="551" t="str">
        <f>IF(C432&gt;0,VLOOKUP(C432,男子登録情報!$A$2:$H$1688,3,0),"")</f>
        <v/>
      </c>
      <c r="F432" s="552"/>
      <c r="G432" s="549" t="str">
        <f>IF(C432&gt;0,VLOOKUP(C432,男子登録情報!$A$2:$H$1688,4,0),"")</f>
        <v/>
      </c>
      <c r="H432" s="549" t="str">
        <f>IF(C432&gt;0,VLOOKUP(C432,男子登録情報!$A$2:$H$1688,8,0),"")</f>
        <v/>
      </c>
      <c r="I432" s="515" t="str">
        <f>IF(C432&gt;0,VLOOKUP(C432,男子登録情報!$A$2:$H$1688,5,0),"")</f>
        <v/>
      </c>
      <c r="J432" s="183"/>
      <c r="L432" s="52"/>
    </row>
    <row r="433" spans="1:12" s="20" customFormat="1" ht="17.5">
      <c r="A433" s="3"/>
      <c r="B433" s="565"/>
      <c r="C433" s="556"/>
      <c r="D433" s="556"/>
      <c r="E433" s="557"/>
      <c r="F433" s="558"/>
      <c r="G433" s="556"/>
      <c r="H433" s="556"/>
      <c r="I433" s="555"/>
      <c r="J433" s="183"/>
      <c r="L433" s="52"/>
    </row>
    <row r="434" spans="1:12" s="20" customFormat="1" ht="17.5">
      <c r="A434" s="3"/>
      <c r="B434" s="547">
        <v>6</v>
      </c>
      <c r="C434" s="549"/>
      <c r="D434" s="549" t="str">
        <f>IF(C434,VLOOKUP(C434,男子登録情報!$A$2:$H$1688,2,0),"")</f>
        <v/>
      </c>
      <c r="E434" s="551" t="str">
        <f>IF(C434&gt;0,VLOOKUP(C434,男子登録情報!$A$2:$H$1688,3,0),"")</f>
        <v/>
      </c>
      <c r="F434" s="552"/>
      <c r="G434" s="549" t="str">
        <f>IF(C434&gt;0,VLOOKUP(C434,男子登録情報!$A$2:$H$1688,4,0),"")</f>
        <v/>
      </c>
      <c r="H434" s="549" t="str">
        <f>IF(C434&gt;0,VLOOKUP(C434,男子登録情報!$A$2:$H$1688,8,0),"")</f>
        <v/>
      </c>
      <c r="I434" s="515" t="str">
        <f>IF(C434&gt;0,VLOOKUP(C434,男子登録情報!$A$2:$H$1688,5,0),"")</f>
        <v/>
      </c>
      <c r="J434" s="183"/>
      <c r="L434" s="52"/>
    </row>
    <row r="435" spans="1:12" s="20" customFormat="1" ht="18" thickBot="1">
      <c r="A435" s="3"/>
      <c r="B435" s="548"/>
      <c r="C435" s="550"/>
      <c r="D435" s="550"/>
      <c r="E435" s="553"/>
      <c r="F435" s="554"/>
      <c r="G435" s="550"/>
      <c r="H435" s="550"/>
      <c r="I435" s="516"/>
      <c r="J435" s="183"/>
      <c r="L435" s="52"/>
    </row>
    <row r="436" spans="1:12" s="20" customFormat="1" ht="17.5">
      <c r="A436" s="3"/>
      <c r="B436" s="517" t="s">
        <v>63</v>
      </c>
      <c r="C436" s="518"/>
      <c r="D436" s="518"/>
      <c r="E436" s="518"/>
      <c r="F436" s="518"/>
      <c r="G436" s="518"/>
      <c r="H436" s="518"/>
      <c r="I436" s="519"/>
      <c r="J436" s="183"/>
      <c r="L436" s="52"/>
    </row>
    <row r="437" spans="1:12" s="20" customFormat="1" ht="17.5">
      <c r="A437" s="3"/>
      <c r="B437" s="520"/>
      <c r="C437" s="521"/>
      <c r="D437" s="521"/>
      <c r="E437" s="521"/>
      <c r="F437" s="521"/>
      <c r="G437" s="521"/>
      <c r="H437" s="521"/>
      <c r="I437" s="522"/>
      <c r="J437" s="183"/>
      <c r="L437" s="52"/>
    </row>
    <row r="438" spans="1:12" s="20" customFormat="1" ht="18" thickBot="1">
      <c r="A438" s="3"/>
      <c r="B438" s="523"/>
      <c r="C438" s="524"/>
      <c r="D438" s="524"/>
      <c r="E438" s="524"/>
      <c r="F438" s="524"/>
      <c r="G438" s="524"/>
      <c r="H438" s="524"/>
      <c r="I438" s="525"/>
      <c r="J438" s="183"/>
      <c r="L438" s="52"/>
    </row>
    <row r="439" spans="1:12" s="20" customFormat="1" ht="17.5">
      <c r="A439" s="51"/>
      <c r="B439" s="51"/>
      <c r="C439" s="51"/>
      <c r="D439" s="51"/>
      <c r="E439" s="51"/>
      <c r="F439" s="51"/>
      <c r="G439" s="51"/>
      <c r="H439" s="51"/>
      <c r="I439" s="51"/>
      <c r="J439" s="56"/>
      <c r="L439" s="52"/>
    </row>
    <row r="440" spans="1:12" s="20" customFormat="1" ht="18" thickBot="1">
      <c r="A440" s="3"/>
      <c r="B440" s="3"/>
      <c r="C440" s="3"/>
      <c r="D440" s="3"/>
      <c r="E440" s="3"/>
      <c r="F440" s="3"/>
      <c r="G440" s="3"/>
      <c r="H440" s="3"/>
      <c r="I440" s="3"/>
      <c r="J440" s="54" t="s">
        <v>78</v>
      </c>
      <c r="L440" s="52"/>
    </row>
    <row r="441" spans="1:12" s="20" customFormat="1" ht="17.5">
      <c r="A441" s="3"/>
      <c r="B441" s="526" t="str">
        <f>CONCATENATE('加盟校情報&amp;大会設定'!$G$5,'加盟校情報&amp;大会設定'!$H$5,'加盟校情報&amp;大会設定'!$I$5,'加盟校情報&amp;大会設定'!$J$5,)&amp;"　男子4×400mR"</f>
        <v>第83回東海学生駅伝 兼 第15回東海学生女子駅伝　男子4×400mR</v>
      </c>
      <c r="C441" s="527"/>
      <c r="D441" s="527"/>
      <c r="E441" s="527"/>
      <c r="F441" s="527"/>
      <c r="G441" s="527"/>
      <c r="H441" s="527"/>
      <c r="I441" s="528"/>
      <c r="J441" s="183"/>
      <c r="L441" s="52"/>
    </row>
    <row r="442" spans="1:12" s="20" customFormat="1" ht="18" thickBot="1">
      <c r="A442" s="3"/>
      <c r="B442" s="529"/>
      <c r="C442" s="530"/>
      <c r="D442" s="530"/>
      <c r="E442" s="530"/>
      <c r="F442" s="530"/>
      <c r="G442" s="530"/>
      <c r="H442" s="530"/>
      <c r="I442" s="531"/>
      <c r="J442" s="183"/>
      <c r="L442" s="52"/>
    </row>
    <row r="443" spans="1:12" s="20" customFormat="1" ht="17.5">
      <c r="A443" s="3"/>
      <c r="B443" s="532" t="s">
        <v>54</v>
      </c>
      <c r="C443" s="533"/>
      <c r="D443" s="538" t="str">
        <f>IF(基本情報登録!$D$6&gt;0,基本情報登録!$D$6,"")</f>
        <v/>
      </c>
      <c r="E443" s="539"/>
      <c r="F443" s="539"/>
      <c r="G443" s="539"/>
      <c r="H443" s="540"/>
      <c r="I443" s="55" t="s">
        <v>55</v>
      </c>
      <c r="J443" s="183"/>
      <c r="L443" s="52"/>
    </row>
    <row r="444" spans="1:12" s="20" customFormat="1" ht="17.5">
      <c r="A444" s="3"/>
      <c r="B444" s="534" t="s">
        <v>1</v>
      </c>
      <c r="C444" s="535"/>
      <c r="D444" s="541" t="str">
        <f>IF(基本情報登録!$D$8&gt;0,基本情報登録!$D$8,"")</f>
        <v/>
      </c>
      <c r="E444" s="542"/>
      <c r="F444" s="542"/>
      <c r="G444" s="542"/>
      <c r="H444" s="543"/>
      <c r="I444" s="515"/>
      <c r="J444" s="183"/>
      <c r="L444" s="52"/>
    </row>
    <row r="445" spans="1:12" s="20" customFormat="1" ht="18" thickBot="1">
      <c r="A445" s="3"/>
      <c r="B445" s="536"/>
      <c r="C445" s="537"/>
      <c r="D445" s="544"/>
      <c r="E445" s="545"/>
      <c r="F445" s="545"/>
      <c r="G445" s="545"/>
      <c r="H445" s="546"/>
      <c r="I445" s="516"/>
      <c r="J445" s="183"/>
      <c r="L445" s="52"/>
    </row>
    <row r="446" spans="1:12" s="20" customFormat="1" ht="17.5">
      <c r="A446" s="3"/>
      <c r="B446" s="532" t="s">
        <v>34</v>
      </c>
      <c r="C446" s="533"/>
      <c r="D446" s="570"/>
      <c r="E446" s="571"/>
      <c r="F446" s="571"/>
      <c r="G446" s="571"/>
      <c r="H446" s="571"/>
      <c r="I446" s="572"/>
      <c r="J446" s="183"/>
      <c r="L446" s="52"/>
    </row>
    <row r="447" spans="1:12" s="20" customFormat="1" ht="17.5" hidden="1">
      <c r="A447" s="3"/>
      <c r="B447" s="180"/>
      <c r="C447" s="181"/>
      <c r="D447" s="46"/>
      <c r="E447" s="573" t="str">
        <f>TEXT(D446,"00000")</f>
        <v>00000</v>
      </c>
      <c r="F447" s="573"/>
      <c r="G447" s="573"/>
      <c r="H447" s="573"/>
      <c r="I447" s="574"/>
      <c r="J447" s="183"/>
      <c r="L447" s="52"/>
    </row>
    <row r="448" spans="1:12" s="20" customFormat="1" ht="17.5">
      <c r="A448" s="3"/>
      <c r="B448" s="534" t="s">
        <v>37</v>
      </c>
      <c r="C448" s="535"/>
      <c r="D448" s="551"/>
      <c r="E448" s="577"/>
      <c r="F448" s="577"/>
      <c r="G448" s="577"/>
      <c r="H448" s="577"/>
      <c r="I448" s="578"/>
      <c r="J448" s="183"/>
      <c r="L448" s="52"/>
    </row>
    <row r="449" spans="1:12" s="20" customFormat="1" ht="17.5">
      <c r="A449" s="3"/>
      <c r="B449" s="575"/>
      <c r="C449" s="576"/>
      <c r="D449" s="557"/>
      <c r="E449" s="579"/>
      <c r="F449" s="579"/>
      <c r="G449" s="579"/>
      <c r="H449" s="579"/>
      <c r="I449" s="580"/>
      <c r="J449" s="183"/>
      <c r="L449" s="52"/>
    </row>
    <row r="450" spans="1:12" s="20" customFormat="1" ht="18" thickBot="1">
      <c r="A450" s="3"/>
      <c r="B450" s="581" t="s">
        <v>56</v>
      </c>
      <c r="C450" s="582"/>
      <c r="D450" s="583"/>
      <c r="E450" s="584"/>
      <c r="F450" s="584"/>
      <c r="G450" s="584"/>
      <c r="H450" s="584"/>
      <c r="I450" s="585"/>
      <c r="J450" s="183"/>
      <c r="L450" s="52"/>
    </row>
    <row r="451" spans="1:12" s="20" customFormat="1" ht="17.5">
      <c r="A451" s="3"/>
      <c r="B451" s="559" t="s">
        <v>57</v>
      </c>
      <c r="C451" s="560"/>
      <c r="D451" s="560"/>
      <c r="E451" s="560"/>
      <c r="F451" s="560"/>
      <c r="G451" s="560"/>
      <c r="H451" s="560"/>
      <c r="I451" s="561"/>
      <c r="J451" s="183"/>
      <c r="L451" s="52"/>
    </row>
    <row r="452" spans="1:12" s="20" customFormat="1" ht="18" thickBot="1">
      <c r="A452" s="3"/>
      <c r="B452" s="47" t="s">
        <v>58</v>
      </c>
      <c r="C452" s="182" t="s">
        <v>27</v>
      </c>
      <c r="D452" s="182" t="s">
        <v>59</v>
      </c>
      <c r="E452" s="562" t="s">
        <v>60</v>
      </c>
      <c r="F452" s="563"/>
      <c r="G452" s="182" t="s">
        <v>54</v>
      </c>
      <c r="H452" s="182" t="s">
        <v>61</v>
      </c>
      <c r="I452" s="48" t="s">
        <v>62</v>
      </c>
      <c r="J452" s="183"/>
      <c r="L452" s="52"/>
    </row>
    <row r="453" spans="1:12" s="20" customFormat="1" ht="18" thickTop="1">
      <c r="A453" s="3"/>
      <c r="B453" s="564">
        <v>1</v>
      </c>
      <c r="C453" s="566"/>
      <c r="D453" s="566" t="str">
        <f>IF(C453&gt;0,VLOOKUP(C453,男子登録情報!$A$2:$H$1688,2,0),"")</f>
        <v/>
      </c>
      <c r="E453" s="567" t="str">
        <f>IF(C453&gt;0,VLOOKUP(C453,男子登録情報!$A$2:$H$1688,3,0),"")</f>
        <v/>
      </c>
      <c r="F453" s="568"/>
      <c r="G453" s="566" t="str">
        <f>IF(C453&gt;0,VLOOKUP(C453,男子登録情報!$A$2:$H$1688,4,0),"")</f>
        <v/>
      </c>
      <c r="H453" s="566" t="str">
        <f>IF(C453&gt;0,VLOOKUP(C453,男子登録情報!$A$2:$H$1688,8,0),"")</f>
        <v/>
      </c>
      <c r="I453" s="569" t="str">
        <f>IF(C453&gt;0,VLOOKUP(C453,男子登録情報!$A$2:$H$1688,5,0),"")</f>
        <v/>
      </c>
      <c r="J453" s="183"/>
      <c r="L453" s="52"/>
    </row>
    <row r="454" spans="1:12" s="20" customFormat="1" ht="17.5">
      <c r="A454" s="3"/>
      <c r="B454" s="565"/>
      <c r="C454" s="556"/>
      <c r="D454" s="556"/>
      <c r="E454" s="557"/>
      <c r="F454" s="558"/>
      <c r="G454" s="556"/>
      <c r="H454" s="556"/>
      <c r="I454" s="555"/>
      <c r="J454" s="183"/>
      <c r="L454" s="52"/>
    </row>
    <row r="455" spans="1:12" s="20" customFormat="1" ht="17.5">
      <c r="A455" s="3"/>
      <c r="B455" s="547">
        <v>2</v>
      </c>
      <c r="C455" s="549"/>
      <c r="D455" s="549" t="str">
        <f>IF(C455,VLOOKUP(C455,男子登録情報!$A$2:$H$1688,2,0),"")</f>
        <v/>
      </c>
      <c r="E455" s="551" t="str">
        <f>IF(C455&gt;0,VLOOKUP(C455,男子登録情報!$A$2:$H$1688,3,0),"")</f>
        <v/>
      </c>
      <c r="F455" s="552"/>
      <c r="G455" s="549" t="str">
        <f>IF(C455&gt;0,VLOOKUP(C455,男子登録情報!$A$2:$H$1688,4,0),"")</f>
        <v/>
      </c>
      <c r="H455" s="549" t="str">
        <f>IF(C455&gt;0,VLOOKUP(C455,男子登録情報!$A$2:$H$1688,8,0),"")</f>
        <v/>
      </c>
      <c r="I455" s="515" t="str">
        <f>IF(C455&gt;0,VLOOKUP(C455,男子登録情報!$A$2:$H$1688,5,0),"")</f>
        <v/>
      </c>
      <c r="J455" s="183"/>
      <c r="L455" s="52"/>
    </row>
    <row r="456" spans="1:12" s="20" customFormat="1" ht="17.5">
      <c r="A456" s="3"/>
      <c r="B456" s="565"/>
      <c r="C456" s="556"/>
      <c r="D456" s="556"/>
      <c r="E456" s="557"/>
      <c r="F456" s="558"/>
      <c r="G456" s="556"/>
      <c r="H456" s="556"/>
      <c r="I456" s="555"/>
      <c r="J456" s="183"/>
      <c r="L456" s="52"/>
    </row>
    <row r="457" spans="1:12" s="20" customFormat="1" ht="17.5">
      <c r="A457" s="3"/>
      <c r="B457" s="547">
        <v>3</v>
      </c>
      <c r="C457" s="549"/>
      <c r="D457" s="549" t="str">
        <f>IF(C457,VLOOKUP(C457,男子登録情報!$A$2:$H$1688,2,0),"")</f>
        <v/>
      </c>
      <c r="E457" s="551" t="str">
        <f>IF(C457&gt;0,VLOOKUP(C457,男子登録情報!$A$2:$H$1688,3,0),"")</f>
        <v/>
      </c>
      <c r="F457" s="552"/>
      <c r="G457" s="549" t="str">
        <f>IF(C457&gt;0,VLOOKUP(C457,男子登録情報!$A$2:$H$1688,4,0),"")</f>
        <v/>
      </c>
      <c r="H457" s="549" t="str">
        <f>IF(C457&gt;0,VLOOKUP(C457,男子登録情報!$A$2:$H$1688,8,0),"")</f>
        <v/>
      </c>
      <c r="I457" s="515" t="str">
        <f>IF(C457&gt;0,VLOOKUP(C457,男子登録情報!$A$2:$H$1688,5,0),"")</f>
        <v/>
      </c>
      <c r="J457" s="183"/>
      <c r="L457" s="52"/>
    </row>
    <row r="458" spans="1:12" s="20" customFormat="1" ht="17.5">
      <c r="A458" s="3"/>
      <c r="B458" s="565"/>
      <c r="C458" s="556"/>
      <c r="D458" s="556"/>
      <c r="E458" s="557"/>
      <c r="F458" s="558"/>
      <c r="G458" s="556"/>
      <c r="H458" s="556"/>
      <c r="I458" s="555"/>
      <c r="J458" s="183"/>
      <c r="L458" s="52"/>
    </row>
    <row r="459" spans="1:12" s="20" customFormat="1" ht="17.5">
      <c r="A459" s="3"/>
      <c r="B459" s="547">
        <v>4</v>
      </c>
      <c r="C459" s="549"/>
      <c r="D459" s="549" t="str">
        <f>IF(C459,VLOOKUP(C459,男子登録情報!$A$2:$H$1688,2,0),"")</f>
        <v/>
      </c>
      <c r="E459" s="551" t="str">
        <f>IF(C459&gt;0,VLOOKUP(C459,男子登録情報!$A$2:$H$1688,3,0),"")</f>
        <v/>
      </c>
      <c r="F459" s="552"/>
      <c r="G459" s="549" t="str">
        <f>IF(C459&gt;0,VLOOKUP(C459,男子登録情報!$A$2:$H$1688,4,0),"")</f>
        <v/>
      </c>
      <c r="H459" s="549" t="str">
        <f>IF(C459&gt;0,VLOOKUP(C459,男子登録情報!$A$2:$H$1688,8,0),"")</f>
        <v/>
      </c>
      <c r="I459" s="515" t="str">
        <f>IF(C459&gt;0,VLOOKUP(C459,男子登録情報!$A$2:$H$1688,5,0),"")</f>
        <v/>
      </c>
      <c r="J459" s="183"/>
      <c r="L459" s="52"/>
    </row>
    <row r="460" spans="1:12" s="20" customFormat="1" ht="17.5">
      <c r="A460" s="3"/>
      <c r="B460" s="565"/>
      <c r="C460" s="556"/>
      <c r="D460" s="556"/>
      <c r="E460" s="557"/>
      <c r="F460" s="558"/>
      <c r="G460" s="556"/>
      <c r="H460" s="556"/>
      <c r="I460" s="555"/>
      <c r="J460" s="183"/>
      <c r="L460" s="52"/>
    </row>
    <row r="461" spans="1:12" s="20" customFormat="1" ht="17.5">
      <c r="A461" s="3"/>
      <c r="B461" s="547">
        <v>5</v>
      </c>
      <c r="C461" s="549"/>
      <c r="D461" s="549" t="str">
        <f>IF(C461,VLOOKUP(C461,男子登録情報!$A$2:$H$1688,2,0),"")</f>
        <v/>
      </c>
      <c r="E461" s="551" t="str">
        <f>IF(C461&gt;0,VLOOKUP(C461,男子登録情報!$A$2:$H$1688,3,0),"")</f>
        <v/>
      </c>
      <c r="F461" s="552"/>
      <c r="G461" s="549" t="str">
        <f>IF(C461&gt;0,VLOOKUP(C461,男子登録情報!$A$2:$H$1688,4,0),"")</f>
        <v/>
      </c>
      <c r="H461" s="549" t="str">
        <f>IF(C461&gt;0,VLOOKUP(C461,男子登録情報!$A$2:$H$1688,8,0),"")</f>
        <v/>
      </c>
      <c r="I461" s="515" t="str">
        <f>IF(C461&gt;0,VLOOKUP(C461,男子登録情報!$A$2:$H$1688,5,0),"")</f>
        <v/>
      </c>
      <c r="J461" s="183"/>
      <c r="L461" s="52"/>
    </row>
    <row r="462" spans="1:12" s="20" customFormat="1" ht="17.5">
      <c r="A462" s="3"/>
      <c r="B462" s="565"/>
      <c r="C462" s="556"/>
      <c r="D462" s="556"/>
      <c r="E462" s="557"/>
      <c r="F462" s="558"/>
      <c r="G462" s="556"/>
      <c r="H462" s="556"/>
      <c r="I462" s="555"/>
      <c r="J462" s="183"/>
      <c r="L462" s="52"/>
    </row>
    <row r="463" spans="1:12" s="20" customFormat="1" ht="17.5">
      <c r="A463" s="3"/>
      <c r="B463" s="547">
        <v>6</v>
      </c>
      <c r="C463" s="549"/>
      <c r="D463" s="549" t="str">
        <f>IF(C463,VLOOKUP(C463,男子登録情報!$A$2:$H$1688,2,0),"")</f>
        <v/>
      </c>
      <c r="E463" s="551" t="str">
        <f>IF(C463&gt;0,VLOOKUP(C463,男子登録情報!$A$2:$H$1688,3,0),"")</f>
        <v/>
      </c>
      <c r="F463" s="552"/>
      <c r="G463" s="549" t="str">
        <f>IF(C463&gt;0,VLOOKUP(C463,男子登録情報!$A$2:$H$1688,4,0),"")</f>
        <v/>
      </c>
      <c r="H463" s="549" t="str">
        <f>IF(C463&gt;0,VLOOKUP(C463,男子登録情報!$A$2:$H$1688,8,0),"")</f>
        <v/>
      </c>
      <c r="I463" s="515" t="str">
        <f>IF(C463&gt;0,VLOOKUP(C463,男子登録情報!$A$2:$H$1688,5,0),"")</f>
        <v/>
      </c>
      <c r="J463" s="183"/>
      <c r="L463" s="52"/>
    </row>
    <row r="464" spans="1:12" s="20" customFormat="1" ht="18" thickBot="1">
      <c r="A464" s="3"/>
      <c r="B464" s="548"/>
      <c r="C464" s="550"/>
      <c r="D464" s="550"/>
      <c r="E464" s="553"/>
      <c r="F464" s="554"/>
      <c r="G464" s="550"/>
      <c r="H464" s="550"/>
      <c r="I464" s="516"/>
      <c r="J464" s="183"/>
      <c r="L464" s="52"/>
    </row>
    <row r="465" spans="1:12" s="20" customFormat="1" ht="17.5">
      <c r="A465" s="3"/>
      <c r="B465" s="517" t="s">
        <v>63</v>
      </c>
      <c r="C465" s="518"/>
      <c r="D465" s="518"/>
      <c r="E465" s="518"/>
      <c r="F465" s="518"/>
      <c r="G465" s="518"/>
      <c r="H465" s="518"/>
      <c r="I465" s="519"/>
      <c r="J465" s="183"/>
      <c r="L465" s="52"/>
    </row>
    <row r="466" spans="1:12" s="20" customFormat="1" ht="17.5">
      <c r="A466" s="3"/>
      <c r="B466" s="520"/>
      <c r="C466" s="521"/>
      <c r="D466" s="521"/>
      <c r="E466" s="521"/>
      <c r="F466" s="521"/>
      <c r="G466" s="521"/>
      <c r="H466" s="521"/>
      <c r="I466" s="522"/>
      <c r="J466" s="183"/>
      <c r="L466" s="52"/>
    </row>
    <row r="467" spans="1:12" s="20" customFormat="1" ht="18" thickBot="1">
      <c r="A467" s="3"/>
      <c r="B467" s="523"/>
      <c r="C467" s="524"/>
      <c r="D467" s="524"/>
      <c r="E467" s="524"/>
      <c r="F467" s="524"/>
      <c r="G467" s="524"/>
      <c r="H467" s="524"/>
      <c r="I467" s="525"/>
      <c r="J467" s="183"/>
      <c r="L467" s="52"/>
    </row>
    <row r="468" spans="1:12" s="20" customFormat="1" ht="17.5">
      <c r="A468" s="51"/>
      <c r="B468" s="51"/>
      <c r="C468" s="51"/>
      <c r="D468" s="51"/>
      <c r="E468" s="51"/>
      <c r="F468" s="51"/>
      <c r="G468" s="51"/>
      <c r="H468" s="51"/>
      <c r="I468" s="51"/>
      <c r="J468" s="56"/>
      <c r="L468" s="52"/>
    </row>
    <row r="469" spans="1:12" s="20" customFormat="1" ht="18" thickBot="1">
      <c r="A469" s="3"/>
      <c r="B469" s="3"/>
      <c r="C469" s="3"/>
      <c r="D469" s="3"/>
      <c r="E469" s="3"/>
      <c r="F469" s="3"/>
      <c r="G469" s="3"/>
      <c r="H469" s="3"/>
      <c r="I469" s="3"/>
      <c r="J469" s="54" t="s">
        <v>79</v>
      </c>
      <c r="L469" s="52"/>
    </row>
    <row r="470" spans="1:12" s="20" customFormat="1" ht="17.5">
      <c r="A470" s="3"/>
      <c r="B470" s="526" t="str">
        <f>CONCATENATE('加盟校情報&amp;大会設定'!$G$5,'加盟校情報&amp;大会設定'!$H$5,'加盟校情報&amp;大会設定'!$I$5,'加盟校情報&amp;大会設定'!$J$5,)&amp;"　男子4×400mR"</f>
        <v>第83回東海学生駅伝 兼 第15回東海学生女子駅伝　男子4×400mR</v>
      </c>
      <c r="C470" s="527"/>
      <c r="D470" s="527"/>
      <c r="E470" s="527"/>
      <c r="F470" s="527"/>
      <c r="G470" s="527"/>
      <c r="H470" s="527"/>
      <c r="I470" s="528"/>
      <c r="J470" s="183"/>
      <c r="L470" s="52"/>
    </row>
    <row r="471" spans="1:12" s="20" customFormat="1" ht="18" thickBot="1">
      <c r="A471" s="3"/>
      <c r="B471" s="529"/>
      <c r="C471" s="530"/>
      <c r="D471" s="530"/>
      <c r="E471" s="530"/>
      <c r="F471" s="530"/>
      <c r="G471" s="530"/>
      <c r="H471" s="530"/>
      <c r="I471" s="531"/>
      <c r="J471" s="183"/>
      <c r="L471" s="52"/>
    </row>
    <row r="472" spans="1:12" s="20" customFormat="1" ht="17.5">
      <c r="A472" s="3"/>
      <c r="B472" s="532" t="s">
        <v>54</v>
      </c>
      <c r="C472" s="533"/>
      <c r="D472" s="538" t="str">
        <f>IF(基本情報登録!$D$6&gt;0,基本情報登録!$D$6,"")</f>
        <v/>
      </c>
      <c r="E472" s="539"/>
      <c r="F472" s="539"/>
      <c r="G472" s="539"/>
      <c r="H472" s="540"/>
      <c r="I472" s="55" t="s">
        <v>55</v>
      </c>
      <c r="J472" s="183"/>
      <c r="L472" s="52"/>
    </row>
    <row r="473" spans="1:12" s="20" customFormat="1" ht="17.5">
      <c r="A473" s="3"/>
      <c r="B473" s="534" t="s">
        <v>1</v>
      </c>
      <c r="C473" s="535"/>
      <c r="D473" s="541" t="str">
        <f>IF(基本情報登録!$D$8&gt;0,基本情報登録!$D$8,"")</f>
        <v/>
      </c>
      <c r="E473" s="542"/>
      <c r="F473" s="542"/>
      <c r="G473" s="542"/>
      <c r="H473" s="543"/>
      <c r="I473" s="515"/>
      <c r="J473" s="183"/>
      <c r="L473" s="52"/>
    </row>
    <row r="474" spans="1:12" s="20" customFormat="1" ht="18" thickBot="1">
      <c r="A474" s="3"/>
      <c r="B474" s="536"/>
      <c r="C474" s="537"/>
      <c r="D474" s="544"/>
      <c r="E474" s="545"/>
      <c r="F474" s="545"/>
      <c r="G474" s="545"/>
      <c r="H474" s="546"/>
      <c r="I474" s="516"/>
      <c r="J474" s="183"/>
      <c r="L474" s="52"/>
    </row>
    <row r="475" spans="1:12" s="20" customFormat="1" ht="17.5">
      <c r="A475" s="3"/>
      <c r="B475" s="532" t="s">
        <v>34</v>
      </c>
      <c r="C475" s="533"/>
      <c r="D475" s="570"/>
      <c r="E475" s="571"/>
      <c r="F475" s="571"/>
      <c r="G475" s="571"/>
      <c r="H475" s="571"/>
      <c r="I475" s="572"/>
      <c r="J475" s="183"/>
      <c r="L475" s="52"/>
    </row>
    <row r="476" spans="1:12" s="20" customFormat="1" ht="17.5" hidden="1">
      <c r="A476" s="3"/>
      <c r="B476" s="180"/>
      <c r="C476" s="181"/>
      <c r="D476" s="46"/>
      <c r="E476" s="573" t="str">
        <f>TEXT(D475,"00000")</f>
        <v>00000</v>
      </c>
      <c r="F476" s="573"/>
      <c r="G476" s="573"/>
      <c r="H476" s="573"/>
      <c r="I476" s="574"/>
      <c r="J476" s="183"/>
      <c r="L476" s="52"/>
    </row>
    <row r="477" spans="1:12" s="20" customFormat="1" ht="17.5">
      <c r="A477" s="3"/>
      <c r="B477" s="534" t="s">
        <v>37</v>
      </c>
      <c r="C477" s="535"/>
      <c r="D477" s="551"/>
      <c r="E477" s="577"/>
      <c r="F477" s="577"/>
      <c r="G477" s="577"/>
      <c r="H477" s="577"/>
      <c r="I477" s="578"/>
      <c r="J477" s="183"/>
      <c r="L477" s="52"/>
    </row>
    <row r="478" spans="1:12" s="20" customFormat="1" ht="17.5">
      <c r="A478" s="3"/>
      <c r="B478" s="575"/>
      <c r="C478" s="576"/>
      <c r="D478" s="557"/>
      <c r="E478" s="579"/>
      <c r="F478" s="579"/>
      <c r="G478" s="579"/>
      <c r="H478" s="579"/>
      <c r="I478" s="580"/>
      <c r="J478" s="183"/>
      <c r="L478" s="52"/>
    </row>
    <row r="479" spans="1:12" s="20" customFormat="1" ht="18" thickBot="1">
      <c r="A479" s="3"/>
      <c r="B479" s="581" t="s">
        <v>56</v>
      </c>
      <c r="C479" s="582"/>
      <c r="D479" s="583"/>
      <c r="E479" s="584"/>
      <c r="F479" s="584"/>
      <c r="G479" s="584"/>
      <c r="H479" s="584"/>
      <c r="I479" s="585"/>
      <c r="J479" s="183"/>
      <c r="L479" s="52"/>
    </row>
    <row r="480" spans="1:12" s="20" customFormat="1" ht="17.5">
      <c r="A480" s="3"/>
      <c r="B480" s="559" t="s">
        <v>57</v>
      </c>
      <c r="C480" s="560"/>
      <c r="D480" s="560"/>
      <c r="E480" s="560"/>
      <c r="F480" s="560"/>
      <c r="G480" s="560"/>
      <c r="H480" s="560"/>
      <c r="I480" s="561"/>
      <c r="J480" s="183"/>
      <c r="L480" s="52"/>
    </row>
    <row r="481" spans="1:12" s="20" customFormat="1" ht="18" thickBot="1">
      <c r="A481" s="3"/>
      <c r="B481" s="47" t="s">
        <v>58</v>
      </c>
      <c r="C481" s="182" t="s">
        <v>27</v>
      </c>
      <c r="D481" s="182" t="s">
        <v>59</v>
      </c>
      <c r="E481" s="562" t="s">
        <v>60</v>
      </c>
      <c r="F481" s="563"/>
      <c r="G481" s="182" t="s">
        <v>54</v>
      </c>
      <c r="H481" s="182" t="s">
        <v>61</v>
      </c>
      <c r="I481" s="48" t="s">
        <v>62</v>
      </c>
      <c r="J481" s="183"/>
      <c r="L481" s="52"/>
    </row>
    <row r="482" spans="1:12" s="20" customFormat="1" ht="18" thickTop="1">
      <c r="A482" s="3"/>
      <c r="B482" s="564">
        <v>1</v>
      </c>
      <c r="C482" s="566"/>
      <c r="D482" s="566" t="str">
        <f>IF(C482&gt;0,VLOOKUP(C482,男子登録情報!$A$2:$H$1688,2,0),"")</f>
        <v/>
      </c>
      <c r="E482" s="567" t="str">
        <f>IF(C482&gt;0,VLOOKUP(C482,男子登録情報!$A$2:$H$1688,3,0),"")</f>
        <v/>
      </c>
      <c r="F482" s="568"/>
      <c r="G482" s="566" t="str">
        <f>IF(C482&gt;0,VLOOKUP(C482,男子登録情報!$A$2:$H$1688,4,0),"")</f>
        <v/>
      </c>
      <c r="H482" s="566" t="str">
        <f>IF(C482&gt;0,VLOOKUP(C482,男子登録情報!$A$2:$H$1688,8,0),"")</f>
        <v/>
      </c>
      <c r="I482" s="569" t="str">
        <f>IF(C482&gt;0,VLOOKUP(C482,男子登録情報!$A$2:$H$1688,5,0),"")</f>
        <v/>
      </c>
      <c r="J482" s="183"/>
      <c r="L482" s="52"/>
    </row>
    <row r="483" spans="1:12" s="20" customFormat="1" ht="17.5">
      <c r="A483" s="3"/>
      <c r="B483" s="565"/>
      <c r="C483" s="556"/>
      <c r="D483" s="556"/>
      <c r="E483" s="557"/>
      <c r="F483" s="558"/>
      <c r="G483" s="556"/>
      <c r="H483" s="556"/>
      <c r="I483" s="555"/>
      <c r="J483" s="183"/>
      <c r="L483" s="52"/>
    </row>
    <row r="484" spans="1:12" s="20" customFormat="1" ht="17.5">
      <c r="A484" s="3"/>
      <c r="B484" s="547">
        <v>2</v>
      </c>
      <c r="C484" s="549"/>
      <c r="D484" s="549" t="str">
        <f>IF(C484,VLOOKUP(C484,男子登録情報!$A$2:$H$1688,2,0),"")</f>
        <v/>
      </c>
      <c r="E484" s="551" t="str">
        <f>IF(C484&gt;0,VLOOKUP(C484,男子登録情報!$A$2:$H$1688,3,0),"")</f>
        <v/>
      </c>
      <c r="F484" s="552"/>
      <c r="G484" s="549" t="str">
        <f>IF(C484&gt;0,VLOOKUP(C484,男子登録情報!$A$2:$H$1688,4,0),"")</f>
        <v/>
      </c>
      <c r="H484" s="549" t="str">
        <f>IF(C484&gt;0,VLOOKUP(C484,男子登録情報!$A$2:$H$1688,8,0),"")</f>
        <v/>
      </c>
      <c r="I484" s="515" t="str">
        <f>IF(C484&gt;0,VLOOKUP(C484,男子登録情報!$A$2:$H$1688,5,0),"")</f>
        <v/>
      </c>
      <c r="J484" s="183"/>
      <c r="L484" s="52"/>
    </row>
    <row r="485" spans="1:12" s="20" customFormat="1" ht="17.5">
      <c r="A485" s="3"/>
      <c r="B485" s="565"/>
      <c r="C485" s="556"/>
      <c r="D485" s="556"/>
      <c r="E485" s="557"/>
      <c r="F485" s="558"/>
      <c r="G485" s="556"/>
      <c r="H485" s="556"/>
      <c r="I485" s="555"/>
      <c r="J485" s="183"/>
      <c r="L485" s="52"/>
    </row>
    <row r="486" spans="1:12" s="20" customFormat="1" ht="17.5">
      <c r="A486" s="3"/>
      <c r="B486" s="547">
        <v>3</v>
      </c>
      <c r="C486" s="549"/>
      <c r="D486" s="549" t="str">
        <f>IF(C486,VLOOKUP(C486,男子登録情報!$A$2:$H$1688,2,0),"")</f>
        <v/>
      </c>
      <c r="E486" s="551" t="str">
        <f>IF(C486&gt;0,VLOOKUP(C486,男子登録情報!$A$2:$H$1688,3,0),"")</f>
        <v/>
      </c>
      <c r="F486" s="552"/>
      <c r="G486" s="549" t="str">
        <f>IF(C486&gt;0,VLOOKUP(C486,男子登録情報!$A$2:$H$1688,4,0),"")</f>
        <v/>
      </c>
      <c r="H486" s="549" t="str">
        <f>IF(C486&gt;0,VLOOKUP(C486,男子登録情報!$A$2:$H$1688,8,0),"")</f>
        <v/>
      </c>
      <c r="I486" s="515" t="str">
        <f>IF(C486&gt;0,VLOOKUP(C486,男子登録情報!$A$2:$H$1688,5,0),"")</f>
        <v/>
      </c>
      <c r="J486" s="183"/>
      <c r="L486" s="52"/>
    </row>
    <row r="487" spans="1:12" s="20" customFormat="1" ht="17.5">
      <c r="A487" s="3"/>
      <c r="B487" s="565"/>
      <c r="C487" s="556"/>
      <c r="D487" s="556"/>
      <c r="E487" s="557"/>
      <c r="F487" s="558"/>
      <c r="G487" s="556"/>
      <c r="H487" s="556"/>
      <c r="I487" s="555"/>
      <c r="J487" s="183"/>
      <c r="L487" s="52"/>
    </row>
    <row r="488" spans="1:12" s="20" customFormat="1" ht="17.5">
      <c r="A488" s="3"/>
      <c r="B488" s="547">
        <v>4</v>
      </c>
      <c r="C488" s="549"/>
      <c r="D488" s="549" t="str">
        <f>IF(C488,VLOOKUP(C488,男子登録情報!$A$2:$H$1688,2,0),"")</f>
        <v/>
      </c>
      <c r="E488" s="551" t="str">
        <f>IF(C488&gt;0,VLOOKUP(C488,男子登録情報!$A$2:$H$1688,3,0),"")</f>
        <v/>
      </c>
      <c r="F488" s="552"/>
      <c r="G488" s="549" t="str">
        <f>IF(C488&gt;0,VLOOKUP(C488,男子登録情報!$A$2:$H$1688,4,0),"")</f>
        <v/>
      </c>
      <c r="H488" s="549" t="str">
        <f>IF(C488&gt;0,VLOOKUP(C488,男子登録情報!$A$2:$H$1688,8,0),"")</f>
        <v/>
      </c>
      <c r="I488" s="515" t="str">
        <f>IF(C488&gt;0,VLOOKUP(C488,男子登録情報!$A$2:$H$1688,5,0),"")</f>
        <v/>
      </c>
      <c r="J488" s="183"/>
      <c r="L488" s="52"/>
    </row>
    <row r="489" spans="1:12" s="20" customFormat="1" ht="17.5">
      <c r="A489" s="3"/>
      <c r="B489" s="565"/>
      <c r="C489" s="556"/>
      <c r="D489" s="556"/>
      <c r="E489" s="557"/>
      <c r="F489" s="558"/>
      <c r="G489" s="556"/>
      <c r="H489" s="556"/>
      <c r="I489" s="555"/>
      <c r="J489" s="183"/>
      <c r="L489" s="52"/>
    </row>
    <row r="490" spans="1:12" s="20" customFormat="1" ht="17.5">
      <c r="A490" s="3"/>
      <c r="B490" s="547">
        <v>5</v>
      </c>
      <c r="C490" s="549"/>
      <c r="D490" s="549" t="str">
        <f>IF(C490,VLOOKUP(C490,男子登録情報!$A$2:$H$1688,2,0),"")</f>
        <v/>
      </c>
      <c r="E490" s="551" t="str">
        <f>IF(C490&gt;0,VLOOKUP(C490,男子登録情報!$A$2:$H$1688,3,0),"")</f>
        <v/>
      </c>
      <c r="F490" s="552"/>
      <c r="G490" s="549" t="str">
        <f>IF(C490&gt;0,VLOOKUP(C490,男子登録情報!$A$2:$H$1688,4,0),"")</f>
        <v/>
      </c>
      <c r="H490" s="549" t="str">
        <f>IF(C490&gt;0,VLOOKUP(C490,男子登録情報!$A$2:$H$1688,8,0),"")</f>
        <v/>
      </c>
      <c r="I490" s="515" t="str">
        <f>IF(C490&gt;0,VLOOKUP(C490,男子登録情報!$A$2:$H$1688,5,0),"")</f>
        <v/>
      </c>
      <c r="J490" s="183"/>
      <c r="L490" s="52"/>
    </row>
    <row r="491" spans="1:12" s="20" customFormat="1" ht="17.5">
      <c r="A491" s="3"/>
      <c r="B491" s="565"/>
      <c r="C491" s="556"/>
      <c r="D491" s="556"/>
      <c r="E491" s="557"/>
      <c r="F491" s="558"/>
      <c r="G491" s="556"/>
      <c r="H491" s="556"/>
      <c r="I491" s="555"/>
      <c r="J491" s="183"/>
      <c r="L491" s="52"/>
    </row>
    <row r="492" spans="1:12" s="20" customFormat="1" ht="17.5">
      <c r="A492" s="3"/>
      <c r="B492" s="547">
        <v>6</v>
      </c>
      <c r="C492" s="549"/>
      <c r="D492" s="549" t="str">
        <f>IF(C492,VLOOKUP(C492,男子登録情報!$A$2:$H$1688,2,0),"")</f>
        <v/>
      </c>
      <c r="E492" s="551" t="str">
        <f>IF(C492&gt;0,VLOOKUP(C492,男子登録情報!$A$2:$H$1688,3,0),"")</f>
        <v/>
      </c>
      <c r="F492" s="552"/>
      <c r="G492" s="549" t="str">
        <f>IF(C492&gt;0,VLOOKUP(C492,男子登録情報!$A$2:$H$1688,4,0),"")</f>
        <v/>
      </c>
      <c r="H492" s="549" t="str">
        <f>IF(C492&gt;0,VLOOKUP(C492,男子登録情報!$A$2:$H$1688,8,0),"")</f>
        <v/>
      </c>
      <c r="I492" s="515" t="str">
        <f>IF(C492&gt;0,VLOOKUP(C492,男子登録情報!$A$2:$H$1688,5,0),"")</f>
        <v/>
      </c>
      <c r="J492" s="183"/>
      <c r="L492" s="52"/>
    </row>
    <row r="493" spans="1:12" s="20" customFormat="1" ht="18" thickBot="1">
      <c r="A493" s="3"/>
      <c r="B493" s="548"/>
      <c r="C493" s="550"/>
      <c r="D493" s="550"/>
      <c r="E493" s="553"/>
      <c r="F493" s="554"/>
      <c r="G493" s="550"/>
      <c r="H493" s="550"/>
      <c r="I493" s="516"/>
      <c r="J493" s="183"/>
      <c r="L493" s="52"/>
    </row>
    <row r="494" spans="1:12" s="20" customFormat="1" ht="17.5">
      <c r="A494" s="3"/>
      <c r="B494" s="517" t="s">
        <v>63</v>
      </c>
      <c r="C494" s="518"/>
      <c r="D494" s="518"/>
      <c r="E494" s="518"/>
      <c r="F494" s="518"/>
      <c r="G494" s="518"/>
      <c r="H494" s="518"/>
      <c r="I494" s="519"/>
      <c r="J494" s="183"/>
      <c r="L494" s="52"/>
    </row>
    <row r="495" spans="1:12" s="20" customFormat="1" ht="17.5">
      <c r="A495" s="3"/>
      <c r="B495" s="520"/>
      <c r="C495" s="521"/>
      <c r="D495" s="521"/>
      <c r="E495" s="521"/>
      <c r="F495" s="521"/>
      <c r="G495" s="521"/>
      <c r="H495" s="521"/>
      <c r="I495" s="522"/>
      <c r="J495" s="183"/>
      <c r="L495" s="52"/>
    </row>
    <row r="496" spans="1:12" s="20" customFormat="1" ht="18" thickBot="1">
      <c r="A496" s="3"/>
      <c r="B496" s="523"/>
      <c r="C496" s="524"/>
      <c r="D496" s="524"/>
      <c r="E496" s="524"/>
      <c r="F496" s="524"/>
      <c r="G496" s="524"/>
      <c r="H496" s="524"/>
      <c r="I496" s="525"/>
      <c r="J496" s="183"/>
      <c r="L496" s="52"/>
    </row>
    <row r="497" spans="1:12" s="20" customFormat="1" ht="17.5">
      <c r="A497" s="51"/>
      <c r="B497" s="51"/>
      <c r="C497" s="51"/>
      <c r="D497" s="51"/>
      <c r="E497" s="51"/>
      <c r="F497" s="51"/>
      <c r="G497" s="51"/>
      <c r="H497" s="51"/>
      <c r="I497" s="51"/>
      <c r="J497" s="56"/>
      <c r="L497" s="52"/>
    </row>
    <row r="498" spans="1:12" s="20" customFormat="1" ht="18" thickBot="1">
      <c r="A498" s="3"/>
      <c r="B498" s="3"/>
      <c r="C498" s="3"/>
      <c r="D498" s="3"/>
      <c r="E498" s="3"/>
      <c r="F498" s="3"/>
      <c r="G498" s="3"/>
      <c r="H498" s="3"/>
      <c r="I498" s="3"/>
      <c r="J498" s="54" t="s">
        <v>80</v>
      </c>
      <c r="L498" s="52"/>
    </row>
    <row r="499" spans="1:12" s="20" customFormat="1" ht="17.5">
      <c r="A499" s="3"/>
      <c r="B499" s="526" t="str">
        <f>CONCATENATE('加盟校情報&amp;大会設定'!$G$5,'加盟校情報&amp;大会設定'!$H$5,'加盟校情報&amp;大会設定'!$I$5,'加盟校情報&amp;大会設定'!$J$5,)&amp;"　男子4×400mR"</f>
        <v>第83回東海学生駅伝 兼 第15回東海学生女子駅伝　男子4×400mR</v>
      </c>
      <c r="C499" s="527"/>
      <c r="D499" s="527"/>
      <c r="E499" s="527"/>
      <c r="F499" s="527"/>
      <c r="G499" s="527"/>
      <c r="H499" s="527"/>
      <c r="I499" s="528"/>
      <c r="J499" s="183"/>
      <c r="L499" s="52"/>
    </row>
    <row r="500" spans="1:12" s="20" customFormat="1" ht="18" thickBot="1">
      <c r="A500" s="3"/>
      <c r="B500" s="529"/>
      <c r="C500" s="530"/>
      <c r="D500" s="530"/>
      <c r="E500" s="530"/>
      <c r="F500" s="530"/>
      <c r="G500" s="530"/>
      <c r="H500" s="530"/>
      <c r="I500" s="531"/>
      <c r="J500" s="183"/>
      <c r="L500" s="52"/>
    </row>
    <row r="501" spans="1:12" s="20" customFormat="1" ht="17.5">
      <c r="A501" s="3"/>
      <c r="B501" s="532" t="s">
        <v>54</v>
      </c>
      <c r="C501" s="533"/>
      <c r="D501" s="538" t="str">
        <f>IF(基本情報登録!$D$6&gt;0,基本情報登録!$D$6,"")</f>
        <v/>
      </c>
      <c r="E501" s="539"/>
      <c r="F501" s="539"/>
      <c r="G501" s="539"/>
      <c r="H501" s="540"/>
      <c r="I501" s="55" t="s">
        <v>55</v>
      </c>
      <c r="J501" s="183"/>
      <c r="L501" s="52"/>
    </row>
    <row r="502" spans="1:12" s="20" customFormat="1" ht="17.5">
      <c r="A502" s="3"/>
      <c r="B502" s="534" t="s">
        <v>1</v>
      </c>
      <c r="C502" s="535"/>
      <c r="D502" s="541" t="str">
        <f>IF(基本情報登録!$D$8&gt;0,基本情報登録!$D$8,"")</f>
        <v/>
      </c>
      <c r="E502" s="542"/>
      <c r="F502" s="542"/>
      <c r="G502" s="542"/>
      <c r="H502" s="543"/>
      <c r="I502" s="515"/>
      <c r="J502" s="183"/>
      <c r="L502" s="52"/>
    </row>
    <row r="503" spans="1:12" s="20" customFormat="1" ht="18" thickBot="1">
      <c r="A503" s="3"/>
      <c r="B503" s="536"/>
      <c r="C503" s="537"/>
      <c r="D503" s="544"/>
      <c r="E503" s="545"/>
      <c r="F503" s="545"/>
      <c r="G503" s="545"/>
      <c r="H503" s="546"/>
      <c r="I503" s="516"/>
      <c r="J503" s="183"/>
      <c r="L503" s="52"/>
    </row>
    <row r="504" spans="1:12" s="20" customFormat="1" ht="17.5">
      <c r="A504" s="3"/>
      <c r="B504" s="532" t="s">
        <v>34</v>
      </c>
      <c r="C504" s="533"/>
      <c r="D504" s="570"/>
      <c r="E504" s="571"/>
      <c r="F504" s="571"/>
      <c r="G504" s="571"/>
      <c r="H504" s="571"/>
      <c r="I504" s="572"/>
      <c r="J504" s="183"/>
      <c r="L504" s="52"/>
    </row>
    <row r="505" spans="1:12" s="20" customFormat="1" ht="17.5" hidden="1">
      <c r="A505" s="3"/>
      <c r="B505" s="180"/>
      <c r="C505" s="181"/>
      <c r="D505" s="46"/>
      <c r="E505" s="573" t="str">
        <f>TEXT(D504,"00000")</f>
        <v>00000</v>
      </c>
      <c r="F505" s="573"/>
      <c r="G505" s="573"/>
      <c r="H505" s="573"/>
      <c r="I505" s="574"/>
      <c r="J505" s="183"/>
      <c r="L505" s="52"/>
    </row>
    <row r="506" spans="1:12" s="20" customFormat="1" ht="17.5">
      <c r="A506" s="3"/>
      <c r="B506" s="534" t="s">
        <v>37</v>
      </c>
      <c r="C506" s="535"/>
      <c r="D506" s="551"/>
      <c r="E506" s="577"/>
      <c r="F506" s="577"/>
      <c r="G506" s="577"/>
      <c r="H506" s="577"/>
      <c r="I506" s="578"/>
      <c r="J506" s="183"/>
      <c r="L506" s="52"/>
    </row>
    <row r="507" spans="1:12" s="20" customFormat="1" ht="17.5">
      <c r="A507" s="3"/>
      <c r="B507" s="575"/>
      <c r="C507" s="576"/>
      <c r="D507" s="557"/>
      <c r="E507" s="579"/>
      <c r="F507" s="579"/>
      <c r="G507" s="579"/>
      <c r="H507" s="579"/>
      <c r="I507" s="580"/>
      <c r="J507" s="183"/>
      <c r="L507" s="52"/>
    </row>
    <row r="508" spans="1:12" s="20" customFormat="1" ht="18" thickBot="1">
      <c r="A508" s="3"/>
      <c r="B508" s="581" t="s">
        <v>56</v>
      </c>
      <c r="C508" s="582"/>
      <c r="D508" s="583"/>
      <c r="E508" s="584"/>
      <c r="F508" s="584"/>
      <c r="G508" s="584"/>
      <c r="H508" s="584"/>
      <c r="I508" s="585"/>
      <c r="J508" s="183"/>
      <c r="L508" s="52"/>
    </row>
    <row r="509" spans="1:12" s="20" customFormat="1" ht="17.5">
      <c r="A509" s="3"/>
      <c r="B509" s="559" t="s">
        <v>57</v>
      </c>
      <c r="C509" s="560"/>
      <c r="D509" s="560"/>
      <c r="E509" s="560"/>
      <c r="F509" s="560"/>
      <c r="G509" s="560"/>
      <c r="H509" s="560"/>
      <c r="I509" s="561"/>
      <c r="J509" s="183"/>
      <c r="L509" s="52"/>
    </row>
    <row r="510" spans="1:12" s="20" customFormat="1" ht="18" thickBot="1">
      <c r="A510" s="3"/>
      <c r="B510" s="47" t="s">
        <v>58</v>
      </c>
      <c r="C510" s="182" t="s">
        <v>27</v>
      </c>
      <c r="D510" s="182" t="s">
        <v>59</v>
      </c>
      <c r="E510" s="562" t="s">
        <v>60</v>
      </c>
      <c r="F510" s="563"/>
      <c r="G510" s="182" t="s">
        <v>54</v>
      </c>
      <c r="H510" s="182" t="s">
        <v>61</v>
      </c>
      <c r="I510" s="48" t="s">
        <v>62</v>
      </c>
      <c r="J510" s="183"/>
      <c r="L510" s="52"/>
    </row>
    <row r="511" spans="1:12" s="20" customFormat="1" ht="18" thickTop="1">
      <c r="A511" s="3"/>
      <c r="B511" s="564">
        <v>1</v>
      </c>
      <c r="C511" s="566"/>
      <c r="D511" s="566" t="str">
        <f>IF(C511&gt;0,VLOOKUP(C511,男子登録情報!$A$2:$H$1688,2,0),"")</f>
        <v/>
      </c>
      <c r="E511" s="567" t="str">
        <f>IF(C511&gt;0,VLOOKUP(C511,男子登録情報!$A$2:$H$1688,3,0),"")</f>
        <v/>
      </c>
      <c r="F511" s="568"/>
      <c r="G511" s="566" t="str">
        <f>IF(C511&gt;0,VLOOKUP(C511,男子登録情報!$A$2:$H$1688,4,0),"")</f>
        <v/>
      </c>
      <c r="H511" s="566" t="str">
        <f>IF(C511&gt;0,VLOOKUP(C511,男子登録情報!$A$2:$H$1688,8,0),"")</f>
        <v/>
      </c>
      <c r="I511" s="569" t="str">
        <f>IF(C511&gt;0,VLOOKUP(C511,男子登録情報!$A$2:$H$1688,5,0),"")</f>
        <v/>
      </c>
      <c r="J511" s="183"/>
      <c r="L511" s="52"/>
    </row>
    <row r="512" spans="1:12" s="20" customFormat="1" ht="17.5">
      <c r="A512" s="3"/>
      <c r="B512" s="565"/>
      <c r="C512" s="556"/>
      <c r="D512" s="556"/>
      <c r="E512" s="557"/>
      <c r="F512" s="558"/>
      <c r="G512" s="556"/>
      <c r="H512" s="556"/>
      <c r="I512" s="555"/>
      <c r="J512" s="183"/>
      <c r="L512" s="52"/>
    </row>
    <row r="513" spans="1:12" s="20" customFormat="1" ht="17.5">
      <c r="A513" s="3"/>
      <c r="B513" s="547">
        <v>2</v>
      </c>
      <c r="C513" s="549"/>
      <c r="D513" s="549" t="str">
        <f>IF(C513,VLOOKUP(C513,男子登録情報!$A$2:$H$1688,2,0),"")</f>
        <v/>
      </c>
      <c r="E513" s="551" t="str">
        <f>IF(C513&gt;0,VLOOKUP(C513,男子登録情報!$A$2:$H$1688,3,0),"")</f>
        <v/>
      </c>
      <c r="F513" s="552"/>
      <c r="G513" s="549" t="str">
        <f>IF(C513&gt;0,VLOOKUP(C513,男子登録情報!$A$2:$H$1688,4,0),"")</f>
        <v/>
      </c>
      <c r="H513" s="549" t="str">
        <f>IF(C513&gt;0,VLOOKUP(C513,男子登録情報!$A$2:$H$1688,8,0),"")</f>
        <v/>
      </c>
      <c r="I513" s="515" t="str">
        <f>IF(C513&gt;0,VLOOKUP(C513,男子登録情報!$A$2:$H$1688,5,0),"")</f>
        <v/>
      </c>
      <c r="J513" s="183"/>
      <c r="L513" s="52"/>
    </row>
    <row r="514" spans="1:12" s="20" customFormat="1" ht="17.5">
      <c r="A514" s="3"/>
      <c r="B514" s="565"/>
      <c r="C514" s="556"/>
      <c r="D514" s="556"/>
      <c r="E514" s="557"/>
      <c r="F514" s="558"/>
      <c r="G514" s="556"/>
      <c r="H514" s="556"/>
      <c r="I514" s="555"/>
      <c r="J514" s="183"/>
      <c r="L514" s="52"/>
    </row>
    <row r="515" spans="1:12" s="20" customFormat="1" ht="17.5">
      <c r="A515" s="3"/>
      <c r="B515" s="547">
        <v>3</v>
      </c>
      <c r="C515" s="549"/>
      <c r="D515" s="549" t="str">
        <f>IF(C515,VLOOKUP(C515,男子登録情報!$A$2:$H$1688,2,0),"")</f>
        <v/>
      </c>
      <c r="E515" s="551" t="str">
        <f>IF(C515&gt;0,VLOOKUP(C515,男子登録情報!$A$2:$H$1688,3,0),"")</f>
        <v/>
      </c>
      <c r="F515" s="552"/>
      <c r="G515" s="549" t="str">
        <f>IF(C515&gt;0,VLOOKUP(C515,男子登録情報!$A$2:$H$1688,4,0),"")</f>
        <v/>
      </c>
      <c r="H515" s="549" t="str">
        <f>IF(C515&gt;0,VLOOKUP(C515,男子登録情報!$A$2:$H$1688,8,0),"")</f>
        <v/>
      </c>
      <c r="I515" s="515" t="str">
        <f>IF(C515&gt;0,VLOOKUP(C515,男子登録情報!$A$2:$H$1688,5,0),"")</f>
        <v/>
      </c>
      <c r="J515" s="183"/>
      <c r="L515" s="52"/>
    </row>
    <row r="516" spans="1:12" s="20" customFormat="1" ht="17.5">
      <c r="A516" s="3"/>
      <c r="B516" s="565"/>
      <c r="C516" s="556"/>
      <c r="D516" s="556"/>
      <c r="E516" s="557"/>
      <c r="F516" s="558"/>
      <c r="G516" s="556"/>
      <c r="H516" s="556"/>
      <c r="I516" s="555"/>
      <c r="J516" s="183"/>
      <c r="L516" s="52"/>
    </row>
    <row r="517" spans="1:12" s="20" customFormat="1" ht="17.5">
      <c r="A517" s="3"/>
      <c r="B517" s="547">
        <v>4</v>
      </c>
      <c r="C517" s="549"/>
      <c r="D517" s="549" t="str">
        <f>IF(C517,VLOOKUP(C517,男子登録情報!$A$2:$H$1688,2,0),"")</f>
        <v/>
      </c>
      <c r="E517" s="551" t="str">
        <f>IF(C517&gt;0,VLOOKUP(C517,男子登録情報!$A$2:$H$1688,3,0),"")</f>
        <v/>
      </c>
      <c r="F517" s="552"/>
      <c r="G517" s="549" t="str">
        <f>IF(C517&gt;0,VLOOKUP(C517,男子登録情報!$A$2:$H$1688,4,0),"")</f>
        <v/>
      </c>
      <c r="H517" s="549" t="str">
        <f>IF(C517&gt;0,VLOOKUP(C517,男子登録情報!$A$2:$H$1688,8,0),"")</f>
        <v/>
      </c>
      <c r="I517" s="515" t="str">
        <f>IF(C517&gt;0,VLOOKUP(C517,男子登録情報!$A$2:$H$1688,5,0),"")</f>
        <v/>
      </c>
      <c r="J517" s="183"/>
      <c r="L517" s="52"/>
    </row>
    <row r="518" spans="1:12" s="20" customFormat="1" ht="17.5">
      <c r="A518" s="3"/>
      <c r="B518" s="565"/>
      <c r="C518" s="556"/>
      <c r="D518" s="556"/>
      <c r="E518" s="557"/>
      <c r="F518" s="558"/>
      <c r="G518" s="556"/>
      <c r="H518" s="556"/>
      <c r="I518" s="555"/>
      <c r="J518" s="183"/>
      <c r="L518" s="52"/>
    </row>
    <row r="519" spans="1:12" s="20" customFormat="1" ht="17.5">
      <c r="A519" s="3"/>
      <c r="B519" s="547">
        <v>5</v>
      </c>
      <c r="C519" s="549"/>
      <c r="D519" s="549" t="str">
        <f>IF(C519,VLOOKUP(C519,男子登録情報!$A$2:$H$1688,2,0),"")</f>
        <v/>
      </c>
      <c r="E519" s="551" t="str">
        <f>IF(C519&gt;0,VLOOKUP(C519,男子登録情報!$A$2:$H$1688,3,0),"")</f>
        <v/>
      </c>
      <c r="F519" s="552"/>
      <c r="G519" s="549" t="str">
        <f>IF(C519&gt;0,VLOOKUP(C519,男子登録情報!$A$2:$H$1688,4,0),"")</f>
        <v/>
      </c>
      <c r="H519" s="549" t="str">
        <f>IF(C519&gt;0,VLOOKUP(C519,男子登録情報!$A$2:$H$1688,8,0),"")</f>
        <v/>
      </c>
      <c r="I519" s="515" t="str">
        <f>IF(C519&gt;0,VLOOKUP(C519,男子登録情報!$A$2:$H$1688,5,0),"")</f>
        <v/>
      </c>
      <c r="J519" s="183"/>
      <c r="L519" s="52"/>
    </row>
    <row r="520" spans="1:12" s="20" customFormat="1" ht="17.5">
      <c r="A520" s="3"/>
      <c r="B520" s="565"/>
      <c r="C520" s="556"/>
      <c r="D520" s="556"/>
      <c r="E520" s="557"/>
      <c r="F520" s="558"/>
      <c r="G520" s="556"/>
      <c r="H520" s="556"/>
      <c r="I520" s="555"/>
      <c r="J520" s="183"/>
      <c r="L520" s="52"/>
    </row>
    <row r="521" spans="1:12" s="20" customFormat="1" ht="17.5">
      <c r="A521" s="3"/>
      <c r="B521" s="547">
        <v>6</v>
      </c>
      <c r="C521" s="549"/>
      <c r="D521" s="549" t="str">
        <f>IF(C521,VLOOKUP(C521,男子登録情報!$A$2:$H$1688,2,0),"")</f>
        <v/>
      </c>
      <c r="E521" s="551" t="str">
        <f>IF(C521&gt;0,VLOOKUP(C521,男子登録情報!$A$2:$H$1688,3,0),"")</f>
        <v/>
      </c>
      <c r="F521" s="552"/>
      <c r="G521" s="549" t="str">
        <f>IF(C521&gt;0,VLOOKUP(C521,男子登録情報!$A$2:$H$1688,4,0),"")</f>
        <v/>
      </c>
      <c r="H521" s="549" t="str">
        <f>IF(C521&gt;0,VLOOKUP(C521,男子登録情報!$A$2:$H$1688,8,0),"")</f>
        <v/>
      </c>
      <c r="I521" s="515" t="str">
        <f>IF(C521&gt;0,VLOOKUP(C521,男子登録情報!$A$2:$H$1688,5,0),"")</f>
        <v/>
      </c>
      <c r="J521" s="183"/>
      <c r="L521" s="52"/>
    </row>
    <row r="522" spans="1:12" s="20" customFormat="1" ht="18" thickBot="1">
      <c r="A522" s="3"/>
      <c r="B522" s="548"/>
      <c r="C522" s="550"/>
      <c r="D522" s="550"/>
      <c r="E522" s="553"/>
      <c r="F522" s="554"/>
      <c r="G522" s="550"/>
      <c r="H522" s="550"/>
      <c r="I522" s="516"/>
      <c r="J522" s="183"/>
      <c r="L522" s="52"/>
    </row>
    <row r="523" spans="1:12" s="20" customFormat="1" ht="17.5">
      <c r="A523" s="3"/>
      <c r="B523" s="517" t="s">
        <v>63</v>
      </c>
      <c r="C523" s="518"/>
      <c r="D523" s="518"/>
      <c r="E523" s="518"/>
      <c r="F523" s="518"/>
      <c r="G523" s="518"/>
      <c r="H523" s="518"/>
      <c r="I523" s="519"/>
      <c r="J523" s="183"/>
      <c r="L523" s="52"/>
    </row>
    <row r="524" spans="1:12" s="20" customFormat="1" ht="17.5">
      <c r="A524" s="3"/>
      <c r="B524" s="520"/>
      <c r="C524" s="521"/>
      <c r="D524" s="521"/>
      <c r="E524" s="521"/>
      <c r="F524" s="521"/>
      <c r="G524" s="521"/>
      <c r="H524" s="521"/>
      <c r="I524" s="522"/>
      <c r="J524" s="183"/>
      <c r="L524" s="52"/>
    </row>
    <row r="525" spans="1:12" s="20" customFormat="1" ht="18" thickBot="1">
      <c r="A525" s="3"/>
      <c r="B525" s="523"/>
      <c r="C525" s="524"/>
      <c r="D525" s="524"/>
      <c r="E525" s="524"/>
      <c r="F525" s="524"/>
      <c r="G525" s="524"/>
      <c r="H525" s="524"/>
      <c r="I525" s="525"/>
      <c r="J525" s="183"/>
      <c r="L525" s="52"/>
    </row>
    <row r="526" spans="1:12" s="20" customFormat="1" ht="17.5">
      <c r="A526" s="51"/>
      <c r="B526" s="51"/>
      <c r="C526" s="51"/>
      <c r="D526" s="51"/>
      <c r="E526" s="51"/>
      <c r="F526" s="51"/>
      <c r="G526" s="51"/>
      <c r="H526" s="51"/>
      <c r="I526" s="51"/>
      <c r="J526" s="56"/>
      <c r="L526" s="52"/>
    </row>
    <row r="527" spans="1:12" s="20" customFormat="1" ht="18" thickBot="1">
      <c r="A527" s="3"/>
      <c r="B527" s="3"/>
      <c r="C527" s="3"/>
      <c r="D527" s="3"/>
      <c r="E527" s="3"/>
      <c r="F527" s="3"/>
      <c r="G527" s="3"/>
      <c r="H527" s="3"/>
      <c r="I527" s="3"/>
      <c r="J527" s="54" t="s">
        <v>81</v>
      </c>
      <c r="L527" s="52"/>
    </row>
    <row r="528" spans="1:12" s="20" customFormat="1" ht="17.5">
      <c r="A528" s="3"/>
      <c r="B528" s="526" t="str">
        <f>CONCATENATE('加盟校情報&amp;大会設定'!$G$5,'加盟校情報&amp;大会設定'!$H$5,'加盟校情報&amp;大会設定'!$I$5,'加盟校情報&amp;大会設定'!$J$5,)&amp;"　男子4×400mR"</f>
        <v>第83回東海学生駅伝 兼 第15回東海学生女子駅伝　男子4×400mR</v>
      </c>
      <c r="C528" s="527"/>
      <c r="D528" s="527"/>
      <c r="E528" s="527"/>
      <c r="F528" s="527"/>
      <c r="G528" s="527"/>
      <c r="H528" s="527"/>
      <c r="I528" s="528"/>
      <c r="J528" s="183"/>
      <c r="L528" s="52"/>
    </row>
    <row r="529" spans="1:12" s="20" customFormat="1" ht="18" thickBot="1">
      <c r="A529" s="3"/>
      <c r="B529" s="529"/>
      <c r="C529" s="530"/>
      <c r="D529" s="530"/>
      <c r="E529" s="530"/>
      <c r="F529" s="530"/>
      <c r="G529" s="530"/>
      <c r="H529" s="530"/>
      <c r="I529" s="531"/>
      <c r="J529" s="183"/>
      <c r="L529" s="52"/>
    </row>
    <row r="530" spans="1:12" s="20" customFormat="1" ht="17.5">
      <c r="A530" s="3"/>
      <c r="B530" s="532" t="s">
        <v>54</v>
      </c>
      <c r="C530" s="533"/>
      <c r="D530" s="538" t="str">
        <f>IF(基本情報登録!$D$6&gt;0,基本情報登録!$D$6,"")</f>
        <v/>
      </c>
      <c r="E530" s="539"/>
      <c r="F530" s="539"/>
      <c r="G530" s="539"/>
      <c r="H530" s="540"/>
      <c r="I530" s="55" t="s">
        <v>55</v>
      </c>
      <c r="J530" s="183"/>
      <c r="L530" s="52"/>
    </row>
    <row r="531" spans="1:12" s="20" customFormat="1" ht="17.5">
      <c r="A531" s="3"/>
      <c r="B531" s="534" t="s">
        <v>1</v>
      </c>
      <c r="C531" s="535"/>
      <c r="D531" s="541" t="str">
        <f>IF(基本情報登録!$D$8&gt;0,基本情報登録!$D$8,"")</f>
        <v/>
      </c>
      <c r="E531" s="542"/>
      <c r="F531" s="542"/>
      <c r="G531" s="542"/>
      <c r="H531" s="543"/>
      <c r="I531" s="515"/>
      <c r="J531" s="183"/>
      <c r="L531" s="52"/>
    </row>
    <row r="532" spans="1:12" s="20" customFormat="1" ht="18" thickBot="1">
      <c r="A532" s="3"/>
      <c r="B532" s="536"/>
      <c r="C532" s="537"/>
      <c r="D532" s="544"/>
      <c r="E532" s="545"/>
      <c r="F532" s="545"/>
      <c r="G532" s="545"/>
      <c r="H532" s="546"/>
      <c r="I532" s="516"/>
      <c r="J532" s="183"/>
      <c r="L532" s="52"/>
    </row>
    <row r="533" spans="1:12" s="20" customFormat="1" ht="17.5">
      <c r="A533" s="3"/>
      <c r="B533" s="532" t="s">
        <v>34</v>
      </c>
      <c r="C533" s="533"/>
      <c r="D533" s="570"/>
      <c r="E533" s="571"/>
      <c r="F533" s="571"/>
      <c r="G533" s="571"/>
      <c r="H533" s="571"/>
      <c r="I533" s="572"/>
      <c r="J533" s="183"/>
      <c r="L533" s="52"/>
    </row>
    <row r="534" spans="1:12" s="20" customFormat="1" ht="17.5" hidden="1">
      <c r="A534" s="3"/>
      <c r="B534" s="180"/>
      <c r="C534" s="181"/>
      <c r="D534" s="46"/>
      <c r="E534" s="573" t="str">
        <f>TEXT(D533,"00000")</f>
        <v>00000</v>
      </c>
      <c r="F534" s="573"/>
      <c r="G534" s="573"/>
      <c r="H534" s="573"/>
      <c r="I534" s="574"/>
      <c r="J534" s="183"/>
      <c r="L534" s="52"/>
    </row>
    <row r="535" spans="1:12" s="20" customFormat="1" ht="17.5">
      <c r="A535" s="3"/>
      <c r="B535" s="534" t="s">
        <v>37</v>
      </c>
      <c r="C535" s="535"/>
      <c r="D535" s="551"/>
      <c r="E535" s="577"/>
      <c r="F535" s="577"/>
      <c r="G535" s="577"/>
      <c r="H535" s="577"/>
      <c r="I535" s="578"/>
      <c r="J535" s="183"/>
      <c r="L535" s="52"/>
    </row>
    <row r="536" spans="1:12" s="20" customFormat="1" ht="17.5">
      <c r="A536" s="3"/>
      <c r="B536" s="575"/>
      <c r="C536" s="576"/>
      <c r="D536" s="557"/>
      <c r="E536" s="579"/>
      <c r="F536" s="579"/>
      <c r="G536" s="579"/>
      <c r="H536" s="579"/>
      <c r="I536" s="580"/>
      <c r="J536" s="183"/>
      <c r="L536" s="52"/>
    </row>
    <row r="537" spans="1:12" s="20" customFormat="1" ht="18" thickBot="1">
      <c r="A537" s="3"/>
      <c r="B537" s="581" t="s">
        <v>56</v>
      </c>
      <c r="C537" s="582"/>
      <c r="D537" s="583"/>
      <c r="E537" s="584"/>
      <c r="F537" s="584"/>
      <c r="G537" s="584"/>
      <c r="H537" s="584"/>
      <c r="I537" s="585"/>
      <c r="J537" s="183"/>
      <c r="L537" s="52"/>
    </row>
    <row r="538" spans="1:12" s="20" customFormat="1" ht="17.5">
      <c r="A538" s="3"/>
      <c r="B538" s="559" t="s">
        <v>57</v>
      </c>
      <c r="C538" s="560"/>
      <c r="D538" s="560"/>
      <c r="E538" s="560"/>
      <c r="F538" s="560"/>
      <c r="G538" s="560"/>
      <c r="H538" s="560"/>
      <c r="I538" s="561"/>
      <c r="J538" s="183"/>
      <c r="L538" s="52"/>
    </row>
    <row r="539" spans="1:12" s="20" customFormat="1" ht="18" thickBot="1">
      <c r="A539" s="3"/>
      <c r="B539" s="47" t="s">
        <v>58</v>
      </c>
      <c r="C539" s="182" t="s">
        <v>27</v>
      </c>
      <c r="D539" s="182" t="s">
        <v>59</v>
      </c>
      <c r="E539" s="562" t="s">
        <v>60</v>
      </c>
      <c r="F539" s="563"/>
      <c r="G539" s="182" t="s">
        <v>54</v>
      </c>
      <c r="H539" s="182" t="s">
        <v>61</v>
      </c>
      <c r="I539" s="48" t="s">
        <v>62</v>
      </c>
      <c r="J539" s="183"/>
      <c r="L539" s="52"/>
    </row>
    <row r="540" spans="1:12" s="20" customFormat="1" ht="18" thickTop="1">
      <c r="A540" s="3"/>
      <c r="B540" s="564">
        <v>1</v>
      </c>
      <c r="C540" s="566"/>
      <c r="D540" s="566" t="str">
        <f>IF(C540&gt;0,VLOOKUP(C540,男子登録情報!$A$2:$H$1688,2,0),"")</f>
        <v/>
      </c>
      <c r="E540" s="567" t="str">
        <f>IF(C540&gt;0,VLOOKUP(C540,男子登録情報!$A$2:$H$1688,3,0),"")</f>
        <v/>
      </c>
      <c r="F540" s="568"/>
      <c r="G540" s="566" t="str">
        <f>IF(C540&gt;0,VLOOKUP(C540,男子登録情報!$A$2:$H$1688,4,0),"")</f>
        <v/>
      </c>
      <c r="H540" s="566" t="str">
        <f>IF(C540&gt;0,VLOOKUP(C540,男子登録情報!$A$2:$H$1688,8,0),"")</f>
        <v/>
      </c>
      <c r="I540" s="569" t="str">
        <f>IF(C540&gt;0,VLOOKUP(C540,男子登録情報!$A$2:$H$1688,5,0),"")</f>
        <v/>
      </c>
      <c r="J540" s="183"/>
      <c r="L540" s="52"/>
    </row>
    <row r="541" spans="1:12" s="20" customFormat="1" ht="17.5">
      <c r="A541" s="3"/>
      <c r="B541" s="565"/>
      <c r="C541" s="556"/>
      <c r="D541" s="556"/>
      <c r="E541" s="557"/>
      <c r="F541" s="558"/>
      <c r="G541" s="556"/>
      <c r="H541" s="556"/>
      <c r="I541" s="555"/>
      <c r="J541" s="183"/>
      <c r="L541" s="52"/>
    </row>
    <row r="542" spans="1:12" s="20" customFormat="1" ht="17.5">
      <c r="A542" s="3"/>
      <c r="B542" s="547">
        <v>2</v>
      </c>
      <c r="C542" s="549"/>
      <c r="D542" s="549" t="str">
        <f>IF(C542,VLOOKUP(C542,男子登録情報!$A$2:$H$1688,2,0),"")</f>
        <v/>
      </c>
      <c r="E542" s="551" t="str">
        <f>IF(C542&gt;0,VLOOKUP(C542,男子登録情報!$A$2:$H$1688,3,0),"")</f>
        <v/>
      </c>
      <c r="F542" s="552"/>
      <c r="G542" s="549" t="str">
        <f>IF(C542&gt;0,VLOOKUP(C542,男子登録情報!$A$2:$H$1688,4,0),"")</f>
        <v/>
      </c>
      <c r="H542" s="549" t="str">
        <f>IF(C542&gt;0,VLOOKUP(C542,男子登録情報!$A$2:$H$1688,8,0),"")</f>
        <v/>
      </c>
      <c r="I542" s="515" t="str">
        <f>IF(C542&gt;0,VLOOKUP(C542,男子登録情報!$A$2:$H$1688,5,0),"")</f>
        <v/>
      </c>
      <c r="J542" s="183"/>
      <c r="L542" s="52"/>
    </row>
    <row r="543" spans="1:12" s="20" customFormat="1" ht="17.5">
      <c r="A543" s="3"/>
      <c r="B543" s="565"/>
      <c r="C543" s="556"/>
      <c r="D543" s="556"/>
      <c r="E543" s="557"/>
      <c r="F543" s="558"/>
      <c r="G543" s="556"/>
      <c r="H543" s="556"/>
      <c r="I543" s="555"/>
      <c r="J543" s="183"/>
      <c r="L543" s="52"/>
    </row>
    <row r="544" spans="1:12" s="20" customFormat="1" ht="17.5">
      <c r="A544" s="3"/>
      <c r="B544" s="547">
        <v>3</v>
      </c>
      <c r="C544" s="549"/>
      <c r="D544" s="549" t="str">
        <f>IF(C544,VLOOKUP(C544,男子登録情報!$A$2:$H$1688,2,0),"")</f>
        <v/>
      </c>
      <c r="E544" s="551" t="str">
        <f>IF(C544&gt;0,VLOOKUP(C544,男子登録情報!$A$2:$H$1688,3,0),"")</f>
        <v/>
      </c>
      <c r="F544" s="552"/>
      <c r="G544" s="549" t="str">
        <f>IF(C544&gt;0,VLOOKUP(C544,男子登録情報!$A$2:$H$1688,4,0),"")</f>
        <v/>
      </c>
      <c r="H544" s="549" t="str">
        <f>IF(C544&gt;0,VLOOKUP(C544,男子登録情報!$A$2:$H$1688,8,0),"")</f>
        <v/>
      </c>
      <c r="I544" s="515" t="str">
        <f>IF(C544&gt;0,VLOOKUP(C544,男子登録情報!$A$2:$H$1688,5,0),"")</f>
        <v/>
      </c>
      <c r="J544" s="183"/>
      <c r="L544" s="52"/>
    </row>
    <row r="545" spans="1:12" s="20" customFormat="1" ht="17.5">
      <c r="A545" s="3"/>
      <c r="B545" s="565"/>
      <c r="C545" s="556"/>
      <c r="D545" s="556"/>
      <c r="E545" s="557"/>
      <c r="F545" s="558"/>
      <c r="G545" s="556"/>
      <c r="H545" s="556"/>
      <c r="I545" s="555"/>
      <c r="J545" s="183"/>
      <c r="L545" s="52"/>
    </row>
    <row r="546" spans="1:12" s="20" customFormat="1" ht="17.5">
      <c r="A546" s="3"/>
      <c r="B546" s="547">
        <v>4</v>
      </c>
      <c r="C546" s="549"/>
      <c r="D546" s="549" t="str">
        <f>IF(C546,VLOOKUP(C546,男子登録情報!$A$2:$H$1688,2,0),"")</f>
        <v/>
      </c>
      <c r="E546" s="551" t="str">
        <f>IF(C546&gt;0,VLOOKUP(C546,男子登録情報!$A$2:$H$1688,3,0),"")</f>
        <v/>
      </c>
      <c r="F546" s="552"/>
      <c r="G546" s="549" t="str">
        <f>IF(C546&gt;0,VLOOKUP(C546,男子登録情報!$A$2:$H$1688,4,0),"")</f>
        <v/>
      </c>
      <c r="H546" s="549" t="str">
        <f>IF(C546&gt;0,VLOOKUP(C546,男子登録情報!$A$2:$H$1688,8,0),"")</f>
        <v/>
      </c>
      <c r="I546" s="515" t="str">
        <f>IF(C546&gt;0,VLOOKUP(C546,男子登録情報!$A$2:$H$1688,5,0),"")</f>
        <v/>
      </c>
      <c r="J546" s="183"/>
      <c r="L546" s="52"/>
    </row>
    <row r="547" spans="1:12" s="20" customFormat="1" ht="17.5">
      <c r="A547" s="3"/>
      <c r="B547" s="565"/>
      <c r="C547" s="556"/>
      <c r="D547" s="556"/>
      <c r="E547" s="557"/>
      <c r="F547" s="558"/>
      <c r="G547" s="556"/>
      <c r="H547" s="556"/>
      <c r="I547" s="555"/>
      <c r="J547" s="183"/>
      <c r="L547" s="52"/>
    </row>
    <row r="548" spans="1:12" s="20" customFormat="1" ht="17.5">
      <c r="A548" s="3"/>
      <c r="B548" s="547">
        <v>5</v>
      </c>
      <c r="C548" s="549"/>
      <c r="D548" s="549" t="str">
        <f>IF(C548,VLOOKUP(C548,男子登録情報!$A$2:$H$1688,2,0),"")</f>
        <v/>
      </c>
      <c r="E548" s="551" t="str">
        <f>IF(C548&gt;0,VLOOKUP(C548,男子登録情報!$A$2:$H$1688,3,0),"")</f>
        <v/>
      </c>
      <c r="F548" s="552"/>
      <c r="G548" s="549" t="str">
        <f>IF(C548&gt;0,VLOOKUP(C548,男子登録情報!$A$2:$H$1688,4,0),"")</f>
        <v/>
      </c>
      <c r="H548" s="549" t="str">
        <f>IF(C548&gt;0,VLOOKUP(C548,男子登録情報!$A$2:$H$1688,8,0),"")</f>
        <v/>
      </c>
      <c r="I548" s="515" t="str">
        <f>IF(C548&gt;0,VLOOKUP(C548,男子登録情報!$A$2:$H$1688,5,0),"")</f>
        <v/>
      </c>
      <c r="J548" s="183"/>
      <c r="L548" s="52"/>
    </row>
    <row r="549" spans="1:12" s="20" customFormat="1" ht="17.5">
      <c r="A549" s="3"/>
      <c r="B549" s="565"/>
      <c r="C549" s="556"/>
      <c r="D549" s="556"/>
      <c r="E549" s="557"/>
      <c r="F549" s="558"/>
      <c r="G549" s="556"/>
      <c r="H549" s="556"/>
      <c r="I549" s="555"/>
      <c r="J549" s="183"/>
      <c r="L549" s="52"/>
    </row>
    <row r="550" spans="1:12" s="20" customFormat="1" ht="17.5">
      <c r="A550" s="3"/>
      <c r="B550" s="547">
        <v>6</v>
      </c>
      <c r="C550" s="549"/>
      <c r="D550" s="549" t="str">
        <f>IF(C550,VLOOKUP(C550,男子登録情報!$A$2:$H$1688,2,0),"")</f>
        <v/>
      </c>
      <c r="E550" s="551" t="str">
        <f>IF(C550&gt;0,VLOOKUP(C550,男子登録情報!$A$2:$H$1688,3,0),"")</f>
        <v/>
      </c>
      <c r="F550" s="552"/>
      <c r="G550" s="549" t="str">
        <f>IF(C550&gt;0,VLOOKUP(C550,男子登録情報!$A$2:$H$1688,4,0),"")</f>
        <v/>
      </c>
      <c r="H550" s="549" t="str">
        <f>IF(C550&gt;0,VLOOKUP(C550,男子登録情報!$A$2:$H$1688,8,0),"")</f>
        <v/>
      </c>
      <c r="I550" s="515" t="str">
        <f>IF(C550&gt;0,VLOOKUP(C550,男子登録情報!$A$2:$H$1688,5,0),"")</f>
        <v/>
      </c>
      <c r="J550" s="183"/>
      <c r="L550" s="52"/>
    </row>
    <row r="551" spans="1:12" s="20" customFormat="1" ht="18" thickBot="1">
      <c r="A551" s="3"/>
      <c r="B551" s="548"/>
      <c r="C551" s="550"/>
      <c r="D551" s="550"/>
      <c r="E551" s="553"/>
      <c r="F551" s="554"/>
      <c r="G551" s="550"/>
      <c r="H551" s="550"/>
      <c r="I551" s="516"/>
      <c r="J551" s="183"/>
      <c r="L551" s="52"/>
    </row>
    <row r="552" spans="1:12" s="20" customFormat="1" ht="17.5">
      <c r="A552" s="3"/>
      <c r="B552" s="517" t="s">
        <v>63</v>
      </c>
      <c r="C552" s="518"/>
      <c r="D552" s="518"/>
      <c r="E552" s="518"/>
      <c r="F552" s="518"/>
      <c r="G552" s="518"/>
      <c r="H552" s="518"/>
      <c r="I552" s="519"/>
      <c r="J552" s="183"/>
      <c r="L552" s="52"/>
    </row>
    <row r="553" spans="1:12" s="20" customFormat="1" ht="17.5">
      <c r="A553" s="3"/>
      <c r="B553" s="520"/>
      <c r="C553" s="521"/>
      <c r="D553" s="521"/>
      <c r="E553" s="521"/>
      <c r="F553" s="521"/>
      <c r="G553" s="521"/>
      <c r="H553" s="521"/>
      <c r="I553" s="522"/>
      <c r="J553" s="183"/>
      <c r="L553" s="52"/>
    </row>
    <row r="554" spans="1:12" s="20" customFormat="1" ht="18" thickBot="1">
      <c r="A554" s="3"/>
      <c r="B554" s="523"/>
      <c r="C554" s="524"/>
      <c r="D554" s="524"/>
      <c r="E554" s="524"/>
      <c r="F554" s="524"/>
      <c r="G554" s="524"/>
      <c r="H554" s="524"/>
      <c r="I554" s="525"/>
      <c r="J554" s="183"/>
      <c r="L554" s="52"/>
    </row>
    <row r="555" spans="1:12" s="20" customFormat="1" ht="17.5">
      <c r="A555" s="51"/>
      <c r="B555" s="51"/>
      <c r="C555" s="51"/>
      <c r="D555" s="51"/>
      <c r="E555" s="51"/>
      <c r="F555" s="51"/>
      <c r="G555" s="51"/>
      <c r="H555" s="51"/>
      <c r="I555" s="51"/>
      <c r="J555" s="56"/>
      <c r="L555" s="52"/>
    </row>
    <row r="556" spans="1:12" s="20" customFormat="1" ht="18" thickBot="1">
      <c r="A556" s="3"/>
      <c r="B556" s="3"/>
      <c r="C556" s="3"/>
      <c r="D556" s="3"/>
      <c r="E556" s="3"/>
      <c r="F556" s="3"/>
      <c r="G556" s="3"/>
      <c r="H556" s="3"/>
      <c r="I556" s="3"/>
      <c r="J556" s="54" t="s">
        <v>82</v>
      </c>
      <c r="L556" s="52"/>
    </row>
    <row r="557" spans="1:12" s="20" customFormat="1" ht="17.5">
      <c r="A557" s="3"/>
      <c r="B557" s="526" t="str">
        <f>CONCATENATE('加盟校情報&amp;大会設定'!$G$5,'加盟校情報&amp;大会設定'!$H$5,'加盟校情報&amp;大会設定'!$I$5,'加盟校情報&amp;大会設定'!$J$5,)&amp;"　男子4×400mR"</f>
        <v>第83回東海学生駅伝 兼 第15回東海学生女子駅伝　男子4×400mR</v>
      </c>
      <c r="C557" s="527"/>
      <c r="D557" s="527"/>
      <c r="E557" s="527"/>
      <c r="F557" s="527"/>
      <c r="G557" s="527"/>
      <c r="H557" s="527"/>
      <c r="I557" s="528"/>
      <c r="J557" s="183"/>
      <c r="L557" s="52"/>
    </row>
    <row r="558" spans="1:12" s="20" customFormat="1" ht="18" thickBot="1">
      <c r="A558" s="3"/>
      <c r="B558" s="529"/>
      <c r="C558" s="530"/>
      <c r="D558" s="530"/>
      <c r="E558" s="530"/>
      <c r="F558" s="530"/>
      <c r="G558" s="530"/>
      <c r="H558" s="530"/>
      <c r="I558" s="531"/>
      <c r="J558" s="183"/>
      <c r="L558" s="52"/>
    </row>
    <row r="559" spans="1:12" s="20" customFormat="1" ht="17.5">
      <c r="A559" s="3"/>
      <c r="B559" s="532" t="s">
        <v>54</v>
      </c>
      <c r="C559" s="533"/>
      <c r="D559" s="538" t="str">
        <f>IF(基本情報登録!$D$6&gt;0,基本情報登録!$D$6,"")</f>
        <v/>
      </c>
      <c r="E559" s="539"/>
      <c r="F559" s="539"/>
      <c r="G559" s="539"/>
      <c r="H559" s="540"/>
      <c r="I559" s="55" t="s">
        <v>55</v>
      </c>
      <c r="J559" s="183"/>
      <c r="L559" s="52"/>
    </row>
    <row r="560" spans="1:12" s="20" customFormat="1" ht="17.5">
      <c r="A560" s="3"/>
      <c r="B560" s="534" t="s">
        <v>1</v>
      </c>
      <c r="C560" s="535"/>
      <c r="D560" s="541" t="str">
        <f>IF(基本情報登録!$D$8&gt;0,基本情報登録!$D$8,"")</f>
        <v/>
      </c>
      <c r="E560" s="542"/>
      <c r="F560" s="542"/>
      <c r="G560" s="542"/>
      <c r="H560" s="543"/>
      <c r="I560" s="515"/>
      <c r="J560" s="183"/>
      <c r="L560" s="52"/>
    </row>
    <row r="561" spans="1:12" s="20" customFormat="1" ht="18" thickBot="1">
      <c r="A561" s="3"/>
      <c r="B561" s="536"/>
      <c r="C561" s="537"/>
      <c r="D561" s="544"/>
      <c r="E561" s="545"/>
      <c r="F561" s="545"/>
      <c r="G561" s="545"/>
      <c r="H561" s="546"/>
      <c r="I561" s="516"/>
      <c r="J561" s="183"/>
      <c r="L561" s="52"/>
    </row>
    <row r="562" spans="1:12" s="20" customFormat="1" ht="17.5">
      <c r="A562" s="3"/>
      <c r="B562" s="532" t="s">
        <v>34</v>
      </c>
      <c r="C562" s="533"/>
      <c r="D562" s="570"/>
      <c r="E562" s="571"/>
      <c r="F562" s="571"/>
      <c r="G562" s="571"/>
      <c r="H562" s="571"/>
      <c r="I562" s="572"/>
      <c r="J562" s="183"/>
      <c r="L562" s="52"/>
    </row>
    <row r="563" spans="1:12" s="20" customFormat="1" ht="17.5" hidden="1">
      <c r="A563" s="3"/>
      <c r="B563" s="180"/>
      <c r="C563" s="181"/>
      <c r="D563" s="46"/>
      <c r="E563" s="573" t="str">
        <f>TEXT(D562,"00000")</f>
        <v>00000</v>
      </c>
      <c r="F563" s="573"/>
      <c r="G563" s="573"/>
      <c r="H563" s="573"/>
      <c r="I563" s="574"/>
      <c r="J563" s="183"/>
      <c r="L563" s="52"/>
    </row>
    <row r="564" spans="1:12" s="20" customFormat="1" ht="17.5">
      <c r="A564" s="3"/>
      <c r="B564" s="534" t="s">
        <v>37</v>
      </c>
      <c r="C564" s="535"/>
      <c r="D564" s="551"/>
      <c r="E564" s="577"/>
      <c r="F564" s="577"/>
      <c r="G564" s="577"/>
      <c r="H564" s="577"/>
      <c r="I564" s="578"/>
      <c r="J564" s="183"/>
      <c r="L564" s="52"/>
    </row>
    <row r="565" spans="1:12" s="20" customFormat="1" ht="17.5">
      <c r="A565" s="3"/>
      <c r="B565" s="575"/>
      <c r="C565" s="576"/>
      <c r="D565" s="557"/>
      <c r="E565" s="579"/>
      <c r="F565" s="579"/>
      <c r="G565" s="579"/>
      <c r="H565" s="579"/>
      <c r="I565" s="580"/>
      <c r="J565" s="183"/>
      <c r="L565" s="52"/>
    </row>
    <row r="566" spans="1:12" s="20" customFormat="1" ht="18" thickBot="1">
      <c r="A566" s="3"/>
      <c r="B566" s="581" t="s">
        <v>56</v>
      </c>
      <c r="C566" s="582"/>
      <c r="D566" s="583"/>
      <c r="E566" s="584"/>
      <c r="F566" s="584"/>
      <c r="G566" s="584"/>
      <c r="H566" s="584"/>
      <c r="I566" s="585"/>
      <c r="J566" s="183"/>
      <c r="L566" s="52"/>
    </row>
    <row r="567" spans="1:12" s="20" customFormat="1" ht="17.5">
      <c r="A567" s="3"/>
      <c r="B567" s="559" t="s">
        <v>57</v>
      </c>
      <c r="C567" s="560"/>
      <c r="D567" s="560"/>
      <c r="E567" s="560"/>
      <c r="F567" s="560"/>
      <c r="G567" s="560"/>
      <c r="H567" s="560"/>
      <c r="I567" s="561"/>
      <c r="J567" s="183"/>
      <c r="L567" s="52"/>
    </row>
    <row r="568" spans="1:12" s="20" customFormat="1" ht="18" thickBot="1">
      <c r="A568" s="3"/>
      <c r="B568" s="47" t="s">
        <v>58</v>
      </c>
      <c r="C568" s="182" t="s">
        <v>27</v>
      </c>
      <c r="D568" s="182" t="s">
        <v>59</v>
      </c>
      <c r="E568" s="562" t="s">
        <v>60</v>
      </c>
      <c r="F568" s="563"/>
      <c r="G568" s="182" t="s">
        <v>54</v>
      </c>
      <c r="H568" s="182" t="s">
        <v>61</v>
      </c>
      <c r="I568" s="48" t="s">
        <v>62</v>
      </c>
      <c r="J568" s="183"/>
      <c r="L568" s="52"/>
    </row>
    <row r="569" spans="1:12" s="20" customFormat="1" ht="18" thickTop="1">
      <c r="A569" s="3"/>
      <c r="B569" s="564">
        <v>1</v>
      </c>
      <c r="C569" s="566"/>
      <c r="D569" s="566" t="str">
        <f>IF(C569&gt;0,VLOOKUP(C569,男子登録情報!$A$2:$H$1688,2,0),"")</f>
        <v/>
      </c>
      <c r="E569" s="567" t="str">
        <f>IF(C569&gt;0,VLOOKUP(C569,男子登録情報!$A$2:$H$1688,3,0),"")</f>
        <v/>
      </c>
      <c r="F569" s="568"/>
      <c r="G569" s="566" t="str">
        <f>IF(C569&gt;0,VLOOKUP(C569,男子登録情報!$A$2:$H$1688,4,0),"")</f>
        <v/>
      </c>
      <c r="H569" s="566" t="str">
        <f>IF(C569&gt;0,VLOOKUP(C569,男子登録情報!$A$2:$H$1688,8,0),"")</f>
        <v/>
      </c>
      <c r="I569" s="569" t="str">
        <f>IF(C569&gt;0,VLOOKUP(C569,男子登録情報!$A$2:$H$1688,5,0),"")</f>
        <v/>
      </c>
      <c r="J569" s="183"/>
      <c r="L569" s="52"/>
    </row>
    <row r="570" spans="1:12" s="20" customFormat="1" ht="17.5">
      <c r="A570" s="3"/>
      <c r="B570" s="565"/>
      <c r="C570" s="556"/>
      <c r="D570" s="556"/>
      <c r="E570" s="557"/>
      <c r="F570" s="558"/>
      <c r="G570" s="556"/>
      <c r="H570" s="556"/>
      <c r="I570" s="555"/>
      <c r="J570" s="183"/>
      <c r="L570" s="52"/>
    </row>
    <row r="571" spans="1:12" s="20" customFormat="1" ht="17.5">
      <c r="A571" s="3"/>
      <c r="B571" s="547">
        <v>2</v>
      </c>
      <c r="C571" s="549"/>
      <c r="D571" s="549" t="str">
        <f>IF(C571,VLOOKUP(C571,男子登録情報!$A$2:$H$1688,2,0),"")</f>
        <v/>
      </c>
      <c r="E571" s="551" t="str">
        <f>IF(C571&gt;0,VLOOKUP(C571,男子登録情報!$A$2:$H$1688,3,0),"")</f>
        <v/>
      </c>
      <c r="F571" s="552"/>
      <c r="G571" s="549" t="str">
        <f>IF(C571&gt;0,VLOOKUP(C571,男子登録情報!$A$2:$H$1688,4,0),"")</f>
        <v/>
      </c>
      <c r="H571" s="549" t="str">
        <f>IF(C571&gt;0,VLOOKUP(C571,男子登録情報!$A$2:$H$1688,8,0),"")</f>
        <v/>
      </c>
      <c r="I571" s="515" t="str">
        <f>IF(C571&gt;0,VLOOKUP(C571,男子登録情報!$A$2:$H$1688,5,0),"")</f>
        <v/>
      </c>
      <c r="J571" s="183"/>
      <c r="L571" s="52"/>
    </row>
    <row r="572" spans="1:12" s="20" customFormat="1" ht="17.5">
      <c r="A572" s="3"/>
      <c r="B572" s="565"/>
      <c r="C572" s="556"/>
      <c r="D572" s="556"/>
      <c r="E572" s="557"/>
      <c r="F572" s="558"/>
      <c r="G572" s="556"/>
      <c r="H572" s="556"/>
      <c r="I572" s="555"/>
      <c r="J572" s="183"/>
      <c r="L572" s="52"/>
    </row>
    <row r="573" spans="1:12" s="20" customFormat="1" ht="17.5">
      <c r="A573" s="3"/>
      <c r="B573" s="547">
        <v>3</v>
      </c>
      <c r="C573" s="549"/>
      <c r="D573" s="549" t="str">
        <f>IF(C573,VLOOKUP(C573,男子登録情報!$A$2:$H$1688,2,0),"")</f>
        <v/>
      </c>
      <c r="E573" s="551" t="str">
        <f>IF(C573&gt;0,VLOOKUP(C573,男子登録情報!$A$2:$H$1688,3,0),"")</f>
        <v/>
      </c>
      <c r="F573" s="552"/>
      <c r="G573" s="549" t="str">
        <f>IF(C573&gt;0,VLOOKUP(C573,男子登録情報!$A$2:$H$1688,4,0),"")</f>
        <v/>
      </c>
      <c r="H573" s="549" t="str">
        <f>IF(C573&gt;0,VLOOKUP(C573,男子登録情報!$A$2:$H$1688,8,0),"")</f>
        <v/>
      </c>
      <c r="I573" s="515" t="str">
        <f>IF(C573&gt;0,VLOOKUP(C573,男子登録情報!$A$2:$H$1688,5,0),"")</f>
        <v/>
      </c>
      <c r="J573" s="183"/>
      <c r="L573" s="52"/>
    </row>
    <row r="574" spans="1:12" s="20" customFormat="1" ht="17.5">
      <c r="A574" s="3"/>
      <c r="B574" s="565"/>
      <c r="C574" s="556"/>
      <c r="D574" s="556"/>
      <c r="E574" s="557"/>
      <c r="F574" s="558"/>
      <c r="G574" s="556"/>
      <c r="H574" s="556"/>
      <c r="I574" s="555"/>
      <c r="J574" s="183"/>
      <c r="L574" s="52"/>
    </row>
    <row r="575" spans="1:12" s="20" customFormat="1" ht="17.5">
      <c r="A575" s="3"/>
      <c r="B575" s="547">
        <v>4</v>
      </c>
      <c r="C575" s="549"/>
      <c r="D575" s="549" t="str">
        <f>IF(C575,VLOOKUP(C575,男子登録情報!$A$2:$H$1688,2,0),"")</f>
        <v/>
      </c>
      <c r="E575" s="551" t="str">
        <f>IF(C575&gt;0,VLOOKUP(C575,男子登録情報!$A$2:$H$1688,3,0),"")</f>
        <v/>
      </c>
      <c r="F575" s="552"/>
      <c r="G575" s="549" t="str">
        <f>IF(C575&gt;0,VLOOKUP(C575,男子登録情報!$A$2:$H$1688,4,0),"")</f>
        <v/>
      </c>
      <c r="H575" s="549" t="str">
        <f>IF(C575&gt;0,VLOOKUP(C575,男子登録情報!$A$2:$H$1688,8,0),"")</f>
        <v/>
      </c>
      <c r="I575" s="515" t="str">
        <f>IF(C575&gt;0,VLOOKUP(C575,男子登録情報!$A$2:$H$1688,5,0),"")</f>
        <v/>
      </c>
      <c r="J575" s="183"/>
      <c r="L575" s="52"/>
    </row>
    <row r="576" spans="1:12" s="20" customFormat="1" ht="17.5">
      <c r="A576" s="3"/>
      <c r="B576" s="565"/>
      <c r="C576" s="556"/>
      <c r="D576" s="556"/>
      <c r="E576" s="557"/>
      <c r="F576" s="558"/>
      <c r="G576" s="556"/>
      <c r="H576" s="556"/>
      <c r="I576" s="555"/>
      <c r="J576" s="183"/>
      <c r="L576" s="52"/>
    </row>
    <row r="577" spans="1:12" s="20" customFormat="1" ht="17.5">
      <c r="A577" s="3"/>
      <c r="B577" s="547">
        <v>5</v>
      </c>
      <c r="C577" s="549"/>
      <c r="D577" s="549" t="str">
        <f>IF(C577,VLOOKUP(C577,男子登録情報!$A$2:$H$1688,2,0),"")</f>
        <v/>
      </c>
      <c r="E577" s="551" t="str">
        <f>IF(C577&gt;0,VLOOKUP(C577,男子登録情報!$A$2:$H$1688,3,0),"")</f>
        <v/>
      </c>
      <c r="F577" s="552"/>
      <c r="G577" s="549" t="str">
        <f>IF(C577&gt;0,VLOOKUP(C577,男子登録情報!$A$2:$H$1688,4,0),"")</f>
        <v/>
      </c>
      <c r="H577" s="549" t="str">
        <f>IF(C577&gt;0,VLOOKUP(C577,男子登録情報!$A$2:$H$1688,8,0),"")</f>
        <v/>
      </c>
      <c r="I577" s="515" t="str">
        <f>IF(C577&gt;0,VLOOKUP(C577,男子登録情報!$A$2:$H$1688,5,0),"")</f>
        <v/>
      </c>
      <c r="J577" s="183"/>
      <c r="L577" s="52"/>
    </row>
    <row r="578" spans="1:12" s="20" customFormat="1" ht="17.5">
      <c r="A578" s="3"/>
      <c r="B578" s="565"/>
      <c r="C578" s="556"/>
      <c r="D578" s="556"/>
      <c r="E578" s="557"/>
      <c r="F578" s="558"/>
      <c r="G578" s="556"/>
      <c r="H578" s="556"/>
      <c r="I578" s="555"/>
      <c r="J578" s="183"/>
      <c r="L578" s="52"/>
    </row>
    <row r="579" spans="1:12" s="20" customFormat="1" ht="17.5">
      <c r="A579" s="3"/>
      <c r="B579" s="547">
        <v>6</v>
      </c>
      <c r="C579" s="549"/>
      <c r="D579" s="549" t="str">
        <f>IF(C579,VLOOKUP(C579,男子登録情報!$A$2:$H$1688,2,0),"")</f>
        <v/>
      </c>
      <c r="E579" s="551" t="str">
        <f>IF(C579&gt;0,VLOOKUP(C579,男子登録情報!$A$2:$H$1688,3,0),"")</f>
        <v/>
      </c>
      <c r="F579" s="552"/>
      <c r="G579" s="549" t="str">
        <f>IF(C579&gt;0,VLOOKUP(C579,男子登録情報!$A$2:$H$1688,4,0),"")</f>
        <v/>
      </c>
      <c r="H579" s="549" t="str">
        <f>IF(C579&gt;0,VLOOKUP(C579,男子登録情報!$A$2:$H$1688,8,0),"")</f>
        <v/>
      </c>
      <c r="I579" s="515" t="str">
        <f>IF(C579&gt;0,VLOOKUP(C579,男子登録情報!$A$2:$H$1688,5,0),"")</f>
        <v/>
      </c>
      <c r="J579" s="183"/>
      <c r="L579" s="52"/>
    </row>
    <row r="580" spans="1:12" s="20" customFormat="1" ht="18" thickBot="1">
      <c r="A580" s="3"/>
      <c r="B580" s="548"/>
      <c r="C580" s="550"/>
      <c r="D580" s="550"/>
      <c r="E580" s="553"/>
      <c r="F580" s="554"/>
      <c r="G580" s="550"/>
      <c r="H580" s="550"/>
      <c r="I580" s="516"/>
      <c r="J580" s="183"/>
      <c r="L580" s="52"/>
    </row>
    <row r="581" spans="1:12" s="20" customFormat="1" ht="17.5">
      <c r="A581" s="3"/>
      <c r="B581" s="517" t="s">
        <v>63</v>
      </c>
      <c r="C581" s="518"/>
      <c r="D581" s="518"/>
      <c r="E581" s="518"/>
      <c r="F581" s="518"/>
      <c r="G581" s="518"/>
      <c r="H581" s="518"/>
      <c r="I581" s="519"/>
      <c r="J581" s="183"/>
      <c r="L581" s="52"/>
    </row>
    <row r="582" spans="1:12" s="20" customFormat="1" ht="17.5">
      <c r="A582" s="3"/>
      <c r="B582" s="520"/>
      <c r="C582" s="521"/>
      <c r="D582" s="521"/>
      <c r="E582" s="521"/>
      <c r="F582" s="521"/>
      <c r="G582" s="521"/>
      <c r="H582" s="521"/>
      <c r="I582" s="522"/>
      <c r="J582" s="183"/>
      <c r="L582" s="52"/>
    </row>
    <row r="583" spans="1:12" s="20" customFormat="1" ht="18" thickBot="1">
      <c r="A583" s="3"/>
      <c r="B583" s="523"/>
      <c r="C583" s="524"/>
      <c r="D583" s="524"/>
      <c r="E583" s="524"/>
      <c r="F583" s="524"/>
      <c r="G583" s="524"/>
      <c r="H583" s="524"/>
      <c r="I583" s="525"/>
      <c r="J583" s="183"/>
      <c r="L583" s="52"/>
    </row>
    <row r="584" spans="1:12" s="20" customFormat="1" ht="17.5">
      <c r="A584" s="51"/>
      <c r="B584" s="51"/>
      <c r="C584" s="51"/>
      <c r="D584" s="51"/>
      <c r="E584" s="51"/>
      <c r="F584" s="51"/>
      <c r="G584" s="51"/>
      <c r="H584" s="51"/>
      <c r="I584" s="51"/>
      <c r="J584" s="56"/>
      <c r="L584" s="52"/>
    </row>
    <row r="585" spans="1:12" s="20" customFormat="1">
      <c r="A585" s="52"/>
      <c r="B585" s="52"/>
      <c r="C585" s="52"/>
      <c r="D585" s="52"/>
      <c r="E585" s="52"/>
      <c r="F585" s="52"/>
      <c r="G585" s="52"/>
      <c r="H585" s="52"/>
      <c r="I585" s="52"/>
      <c r="J585" s="57"/>
      <c r="L585" s="5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3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r:uid="{00000000-0002-0000-0300-000002000000}">
          <x14:formula1>
            <xm:f>男子登録情報!$M$1:$M$22</xm:f>
          </x14:formula1>
          <xm:sqref>I9:I10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S62"/>
  <sheetViews>
    <sheetView showRowColHeaders="0" topLeftCell="B1" zoomScale="80" zoomScaleNormal="80" zoomScaleSheetLayoutView="80" workbookViewId="0">
      <selection activeCell="T21" sqref="T21"/>
    </sheetView>
  </sheetViews>
  <sheetFormatPr defaultColWidth="9" defaultRowHeight="13"/>
  <cols>
    <col min="1" max="1" width="5" style="24" hidden="1" customWidth="1"/>
    <col min="2" max="2" width="7.26953125" style="24" customWidth="1"/>
    <col min="3" max="3" width="10.26953125" style="24" customWidth="1"/>
    <col min="4" max="6" width="9" style="24"/>
    <col min="7" max="7" width="10" style="24" customWidth="1"/>
    <col min="8" max="8" width="8.26953125" style="24" customWidth="1"/>
    <col min="9" max="9" width="10" style="24" customWidth="1"/>
    <col min="10" max="10" width="9" style="24"/>
    <col min="11" max="11" width="9" style="24" customWidth="1"/>
    <col min="12" max="12" width="7.453125" style="24" customWidth="1"/>
    <col min="13" max="16" width="9.08984375" style="24" hidden="1" customWidth="1"/>
    <col min="17" max="18" width="9" style="24" hidden="1" customWidth="1"/>
    <col min="19" max="19" width="9" style="24" customWidth="1"/>
    <col min="20" max="16384" width="9" style="24"/>
  </cols>
  <sheetData>
    <row r="1" spans="2:19">
      <c r="B1" s="134"/>
      <c r="C1" s="134"/>
      <c r="D1" s="134"/>
      <c r="E1" s="134"/>
      <c r="F1" s="134"/>
      <c r="G1" s="134"/>
      <c r="H1" s="134"/>
      <c r="I1" s="134"/>
      <c r="J1" s="134"/>
      <c r="L1" s="135" t="s">
        <v>83</v>
      </c>
    </row>
    <row r="2" spans="2:19" ht="13.5" customHeight="1">
      <c r="B2" s="663" t="s">
        <v>4844</v>
      </c>
      <c r="C2" s="663"/>
      <c r="D2" s="663"/>
      <c r="E2" s="663"/>
      <c r="F2" s="663"/>
      <c r="G2" s="663"/>
      <c r="H2" s="663"/>
      <c r="I2" s="663"/>
      <c r="J2" s="663"/>
      <c r="K2" s="663"/>
      <c r="L2" s="663"/>
      <c r="M2" s="118"/>
      <c r="N2" s="118"/>
      <c r="O2" s="118"/>
      <c r="P2" s="118"/>
      <c r="Q2" s="118"/>
    </row>
    <row r="3" spans="2:19" ht="13.5" customHeight="1">
      <c r="B3" s="663"/>
      <c r="C3" s="663"/>
      <c r="D3" s="663"/>
      <c r="E3" s="663"/>
      <c r="F3" s="663"/>
      <c r="G3" s="663"/>
      <c r="H3" s="663"/>
      <c r="I3" s="663"/>
      <c r="J3" s="663"/>
      <c r="K3" s="663"/>
      <c r="L3" s="663"/>
      <c r="M3" s="118"/>
      <c r="N3" s="118"/>
      <c r="O3" s="118"/>
      <c r="P3" s="118"/>
      <c r="Q3" s="118"/>
    </row>
    <row r="4" spans="2:19" ht="13.5" customHeight="1">
      <c r="B4" s="664" t="s">
        <v>84</v>
      </c>
      <c r="C4" s="664"/>
      <c r="D4" s="664"/>
      <c r="E4" s="664"/>
      <c r="F4" s="664"/>
      <c r="G4" s="664"/>
      <c r="H4" s="664"/>
      <c r="I4" s="664"/>
      <c r="J4" s="664"/>
      <c r="K4" s="664"/>
      <c r="L4" s="664"/>
    </row>
    <row r="5" spans="2:19" ht="13.5" customHeight="1">
      <c r="B5" s="664"/>
      <c r="C5" s="664"/>
      <c r="D5" s="664"/>
      <c r="E5" s="664"/>
      <c r="F5" s="664"/>
      <c r="G5" s="664"/>
      <c r="H5" s="664"/>
      <c r="I5" s="664"/>
      <c r="J5" s="664"/>
      <c r="K5" s="664"/>
      <c r="L5" s="664"/>
    </row>
    <row r="6" spans="2:19">
      <c r="B6" s="134"/>
      <c r="C6" s="136"/>
      <c r="D6" s="136"/>
      <c r="E6" s="136"/>
      <c r="F6" s="136"/>
      <c r="G6" s="136"/>
      <c r="H6" s="136"/>
      <c r="I6" s="136"/>
      <c r="J6" s="136"/>
      <c r="K6" s="134"/>
      <c r="L6" s="134"/>
    </row>
    <row r="7" spans="2:19" ht="15" customHeight="1">
      <c r="B7" s="668" t="s">
        <v>85</v>
      </c>
      <c r="C7" s="668"/>
      <c r="D7" s="665">
        <f>基本情報登録!D8</f>
        <v>0</v>
      </c>
      <c r="E7" s="665"/>
      <c r="F7" s="665"/>
      <c r="G7" s="665"/>
      <c r="H7" s="665"/>
      <c r="I7" s="665"/>
      <c r="J7" s="665"/>
      <c r="K7" s="665"/>
      <c r="L7" s="665"/>
    </row>
    <row r="8" spans="2:19" ht="15" customHeight="1">
      <c r="B8" s="669"/>
      <c r="C8" s="669"/>
      <c r="D8" s="666"/>
      <c r="E8" s="666"/>
      <c r="F8" s="666"/>
      <c r="G8" s="666"/>
      <c r="H8" s="666"/>
      <c r="I8" s="666"/>
      <c r="J8" s="666"/>
      <c r="K8" s="666"/>
      <c r="L8" s="666"/>
      <c r="O8" s="24">
        <f>基本情報登録!D8</f>
        <v>0</v>
      </c>
      <c r="Q8" s="24">
        <v>47</v>
      </c>
      <c r="R8" t="s">
        <v>86</v>
      </c>
      <c r="S8"/>
    </row>
    <row r="9" spans="2:19" ht="12" customHeight="1">
      <c r="B9" s="134"/>
      <c r="C9" s="137"/>
      <c r="D9" s="137"/>
      <c r="E9" s="134"/>
      <c r="F9" s="134"/>
      <c r="G9" s="134"/>
      <c r="H9" s="134"/>
      <c r="I9" s="134"/>
      <c r="J9" s="134"/>
      <c r="K9" s="134"/>
      <c r="L9" s="134"/>
      <c r="Q9" s="24">
        <v>46</v>
      </c>
      <c r="R9" t="s">
        <v>87</v>
      </c>
      <c r="S9"/>
    </row>
    <row r="10" spans="2:19" ht="15" customHeight="1">
      <c r="B10" s="619" t="s">
        <v>88</v>
      </c>
      <c r="C10" s="619"/>
      <c r="D10" s="656" t="str">
        <f>IF(基本情報登録!D19&gt;0,基本情報登録!D19,"")</f>
        <v/>
      </c>
      <c r="E10" s="656"/>
      <c r="F10" s="656"/>
      <c r="G10" s="656"/>
      <c r="H10" s="656"/>
      <c r="I10" s="656"/>
      <c r="J10" s="656"/>
      <c r="K10" s="656"/>
      <c r="L10" s="656"/>
      <c r="Q10" s="24">
        <v>45</v>
      </c>
      <c r="R10" t="s">
        <v>89</v>
      </c>
      <c r="S10"/>
    </row>
    <row r="11" spans="2:19" ht="15" customHeight="1">
      <c r="B11" s="620"/>
      <c r="C11" s="620"/>
      <c r="D11" s="657"/>
      <c r="E11" s="657"/>
      <c r="F11" s="657"/>
      <c r="G11" s="657"/>
      <c r="H11" s="657"/>
      <c r="I11" s="657"/>
      <c r="J11" s="657"/>
      <c r="K11" s="657"/>
      <c r="L11" s="657"/>
      <c r="Q11" s="24">
        <v>44</v>
      </c>
      <c r="R11" t="s">
        <v>91</v>
      </c>
      <c r="S11"/>
    </row>
    <row r="12" spans="2:19" ht="8.25" customHeight="1">
      <c r="B12" s="134"/>
      <c r="C12" s="137"/>
      <c r="D12" s="157"/>
      <c r="E12" s="132"/>
      <c r="F12" s="132"/>
      <c r="G12" s="132"/>
      <c r="H12" s="132"/>
      <c r="I12" s="132"/>
      <c r="J12" s="132"/>
      <c r="K12" s="132"/>
      <c r="L12" s="132"/>
      <c r="Q12" s="24">
        <v>43</v>
      </c>
      <c r="R12" t="s">
        <v>92</v>
      </c>
      <c r="S12"/>
    </row>
    <row r="13" spans="2:19" ht="15" customHeight="1">
      <c r="B13" s="619" t="s">
        <v>93</v>
      </c>
      <c r="C13" s="619"/>
      <c r="D13" s="658"/>
      <c r="E13" s="658"/>
      <c r="F13" s="658"/>
      <c r="G13" s="658"/>
      <c r="H13" s="658"/>
      <c r="I13" s="658"/>
      <c r="J13" s="658"/>
      <c r="K13" s="658"/>
      <c r="L13" s="658"/>
      <c r="Q13" s="24">
        <v>42</v>
      </c>
      <c r="R13" t="s">
        <v>94</v>
      </c>
      <c r="S13"/>
    </row>
    <row r="14" spans="2:19" ht="15" customHeight="1">
      <c r="B14" s="620"/>
      <c r="C14" s="620"/>
      <c r="D14" s="659"/>
      <c r="E14" s="659"/>
      <c r="F14" s="659"/>
      <c r="G14" s="659"/>
      <c r="H14" s="659"/>
      <c r="I14" s="659"/>
      <c r="J14" s="659"/>
      <c r="K14" s="659"/>
      <c r="L14" s="659"/>
      <c r="Q14" s="24">
        <v>41</v>
      </c>
      <c r="R14" t="s">
        <v>95</v>
      </c>
      <c r="S14"/>
    </row>
    <row r="15" spans="2:19" ht="14">
      <c r="B15" s="134"/>
      <c r="C15" s="137"/>
      <c r="D15" s="157"/>
      <c r="E15" s="132"/>
      <c r="F15" s="132"/>
      <c r="G15" s="132"/>
      <c r="H15" s="132"/>
      <c r="I15" s="132"/>
      <c r="J15" s="132"/>
      <c r="K15" s="132"/>
      <c r="L15" s="132"/>
      <c r="Q15" s="24">
        <v>40</v>
      </c>
      <c r="R15" t="s">
        <v>96</v>
      </c>
      <c r="S15"/>
    </row>
    <row r="16" spans="2:19" ht="15" customHeight="1">
      <c r="B16" s="619" t="s">
        <v>97</v>
      </c>
      <c r="C16" s="619"/>
      <c r="D16" s="660" t="str">
        <f>IF(基本情報登録!D24&gt;0,基本情報登録!D24,"")</f>
        <v/>
      </c>
      <c r="E16" s="660"/>
      <c r="F16" s="660"/>
      <c r="G16" s="660"/>
      <c r="H16" s="660"/>
      <c r="I16" s="660"/>
      <c r="J16" s="660"/>
      <c r="K16" s="660"/>
      <c r="L16" s="660"/>
      <c r="Q16" s="24">
        <v>39</v>
      </c>
      <c r="R16" t="s">
        <v>98</v>
      </c>
      <c r="S16"/>
    </row>
    <row r="17" spans="2:19" ht="15" customHeight="1">
      <c r="B17" s="620"/>
      <c r="C17" s="620"/>
      <c r="D17" s="661"/>
      <c r="E17" s="661"/>
      <c r="F17" s="661"/>
      <c r="G17" s="661"/>
      <c r="H17" s="661"/>
      <c r="I17" s="661"/>
      <c r="J17" s="661"/>
      <c r="K17" s="661"/>
      <c r="L17" s="661"/>
      <c r="Q17" s="24">
        <v>38</v>
      </c>
      <c r="R17" t="s">
        <v>99</v>
      </c>
      <c r="S17"/>
    </row>
    <row r="18" spans="2:19" ht="11.25" customHeight="1">
      <c r="B18" s="134"/>
      <c r="C18" s="134"/>
      <c r="D18" s="132"/>
      <c r="E18" s="132"/>
      <c r="F18" s="132"/>
      <c r="G18" s="132"/>
      <c r="H18" s="132"/>
      <c r="I18" s="132"/>
      <c r="J18" s="132"/>
      <c r="K18" s="132"/>
      <c r="L18" s="132"/>
      <c r="Q18" s="24">
        <v>37</v>
      </c>
      <c r="R18" t="s">
        <v>100</v>
      </c>
      <c r="S18"/>
    </row>
    <row r="19" spans="2:19" ht="15" customHeight="1">
      <c r="B19" s="134"/>
      <c r="C19" s="134"/>
      <c r="D19" s="133" t="s">
        <v>101</v>
      </c>
      <c r="E19" s="191"/>
      <c r="F19" s="192" t="s">
        <v>102</v>
      </c>
      <c r="G19" s="193"/>
      <c r="H19" s="194" t="s">
        <v>103</v>
      </c>
      <c r="I19" s="191" t="s">
        <v>104</v>
      </c>
      <c r="J19" s="191"/>
      <c r="K19" s="192" t="s">
        <v>102</v>
      </c>
      <c r="L19" s="195"/>
      <c r="Q19" s="24">
        <v>36</v>
      </c>
      <c r="R19" t="s">
        <v>105</v>
      </c>
      <c r="S19"/>
    </row>
    <row r="20" spans="2:19" ht="23.25" customHeight="1">
      <c r="B20" s="619" t="s">
        <v>106</v>
      </c>
      <c r="C20" s="619"/>
      <c r="D20" s="638"/>
      <c r="E20" s="638"/>
      <c r="F20" s="638"/>
      <c r="G20" s="636"/>
      <c r="H20" s="636"/>
      <c r="I20" s="636"/>
      <c r="J20" s="636"/>
      <c r="K20" s="636"/>
      <c r="L20" s="189" t="s">
        <v>107</v>
      </c>
      <c r="Q20" s="24">
        <v>35</v>
      </c>
      <c r="R20" t="s">
        <v>108</v>
      </c>
      <c r="S20"/>
    </row>
    <row r="21" spans="2:19" ht="23.25" customHeight="1">
      <c r="B21" s="620"/>
      <c r="C21" s="620"/>
      <c r="D21" s="637"/>
      <c r="E21" s="637"/>
      <c r="F21" s="637"/>
      <c r="G21" s="637"/>
      <c r="H21" s="637"/>
      <c r="I21" s="637"/>
      <c r="J21" s="637"/>
      <c r="K21" s="637"/>
      <c r="L21" s="637"/>
      <c r="Q21" s="24">
        <v>34</v>
      </c>
      <c r="R21" t="s">
        <v>109</v>
      </c>
      <c r="S21"/>
    </row>
    <row r="22" spans="2:19" ht="27" customHeight="1">
      <c r="B22" s="134"/>
      <c r="C22" s="134"/>
      <c r="D22" s="134"/>
      <c r="E22" s="134"/>
      <c r="F22" s="134"/>
      <c r="G22" s="134"/>
      <c r="H22" s="134"/>
      <c r="I22" s="134"/>
      <c r="J22" s="134"/>
      <c r="K22" s="134"/>
      <c r="L22" s="134"/>
      <c r="Q22" s="24">
        <v>33</v>
      </c>
      <c r="R22" t="s">
        <v>110</v>
      </c>
      <c r="S22"/>
    </row>
    <row r="23" spans="2:19">
      <c r="B23" s="134"/>
      <c r="C23" s="134"/>
      <c r="D23" s="134"/>
      <c r="E23" s="134"/>
      <c r="F23" s="134"/>
      <c r="G23" s="134"/>
      <c r="H23" s="134"/>
      <c r="I23" s="134"/>
      <c r="J23" s="134"/>
      <c r="K23" s="134"/>
      <c r="L23" s="134"/>
      <c r="Q23" s="24">
        <v>32</v>
      </c>
      <c r="R23" t="s">
        <v>111</v>
      </c>
      <c r="S23"/>
    </row>
    <row r="24" spans="2:19" ht="14">
      <c r="B24" s="134"/>
      <c r="C24" s="621" t="s">
        <v>112</v>
      </c>
      <c r="D24" s="622" t="s">
        <v>113</v>
      </c>
      <c r="E24" s="623"/>
      <c r="F24" s="624"/>
      <c r="G24" s="628" t="s">
        <v>114</v>
      </c>
      <c r="H24" s="630" t="str">
        <f>IF(O8&gt;0,VLOOKUP(O8,'加盟校情報&amp;大会設定'!A3:D50,4,0),"")</f>
        <v/>
      </c>
      <c r="I24" s="631"/>
      <c r="J24" s="631"/>
      <c r="K24" s="632"/>
      <c r="L24" s="125"/>
      <c r="Q24" s="24">
        <v>31</v>
      </c>
      <c r="R24" t="s">
        <v>115</v>
      </c>
      <c r="S24"/>
    </row>
    <row r="25" spans="2:19" ht="18.75" customHeight="1">
      <c r="B25" s="134"/>
      <c r="C25" s="621"/>
      <c r="D25" s="625"/>
      <c r="E25" s="626"/>
      <c r="F25" s="627"/>
      <c r="G25" s="629"/>
      <c r="H25" s="633"/>
      <c r="I25" s="634"/>
      <c r="J25" s="634"/>
      <c r="K25" s="635"/>
      <c r="L25" s="125"/>
      <c r="Q25" s="24">
        <v>30</v>
      </c>
      <c r="R25" t="s">
        <v>116</v>
      </c>
      <c r="S25"/>
    </row>
    <row r="26" spans="2:19" ht="13.5" customHeight="1">
      <c r="B26" s="134"/>
      <c r="C26" s="639"/>
      <c r="D26" s="641" t="s">
        <v>117</v>
      </c>
      <c r="E26" s="642"/>
      <c r="F26" s="643"/>
      <c r="G26" s="616" t="s">
        <v>118</v>
      </c>
      <c r="H26" s="616" t="s">
        <v>119</v>
      </c>
      <c r="I26" s="616" t="s">
        <v>120</v>
      </c>
      <c r="J26" s="647" t="s">
        <v>4797</v>
      </c>
      <c r="K26" s="648"/>
      <c r="L26" s="138"/>
      <c r="Q26" s="24">
        <v>29</v>
      </c>
      <c r="R26" t="s">
        <v>122</v>
      </c>
      <c r="S26"/>
    </row>
    <row r="27" spans="2:19">
      <c r="B27" s="134"/>
      <c r="C27" s="640"/>
      <c r="D27" s="644"/>
      <c r="E27" s="645"/>
      <c r="F27" s="646"/>
      <c r="G27" s="617"/>
      <c r="H27" s="617"/>
      <c r="I27" s="617"/>
      <c r="J27" s="649"/>
      <c r="K27" s="650"/>
      <c r="L27" s="138"/>
      <c r="Q27" s="24">
        <v>28</v>
      </c>
      <c r="R27" t="s">
        <v>123</v>
      </c>
      <c r="S27"/>
    </row>
    <row r="28" spans="2:19" ht="18" customHeight="1">
      <c r="B28" s="134"/>
      <c r="C28" s="616">
        <v>1</v>
      </c>
      <c r="D28" s="606" t="str">
        <f>IF('様式Ⅲ－1(男子)'!R6&lt;&gt;"",'様式Ⅲ－1(男子)'!E19,"")</f>
        <v/>
      </c>
      <c r="E28" s="607"/>
      <c r="F28" s="608"/>
      <c r="G28" s="612" t="str">
        <f>IF('様式Ⅲ－1(男子)'!R6&lt;&gt;"",'様式Ⅲ－1(男子)'!C19,"")</f>
        <v/>
      </c>
      <c r="H28" s="614" t="str">
        <f>IF('様式Ⅲ－1(男子)'!R6&lt;&gt;"",'様式Ⅲ－1(男子)'!F19,"")</f>
        <v/>
      </c>
      <c r="I28" s="614" t="str">
        <f>IF('様式Ⅲ－1(男子)'!R6&lt;&gt;"",'様式Ⅲ－1(男子)'!F20,"")</f>
        <v/>
      </c>
      <c r="J28" s="602" t="str">
        <f>IF('様式Ⅲ－1(男子)'!$R$6&lt;&gt;"",'様式Ⅲ－1(男子)'!M19,"")</f>
        <v/>
      </c>
      <c r="K28" s="603"/>
      <c r="L28" s="126"/>
      <c r="Q28" s="24">
        <v>27</v>
      </c>
      <c r="R28" t="s">
        <v>124</v>
      </c>
      <c r="S28"/>
    </row>
    <row r="29" spans="2:19" ht="18" customHeight="1">
      <c r="B29" s="134"/>
      <c r="C29" s="617"/>
      <c r="D29" s="609" t="str">
        <f>IF('様式Ⅲ－1(男子)'!R6&lt;&gt;"",'様式Ⅲ－1(男子)'!D19,"")</f>
        <v/>
      </c>
      <c r="E29" s="610"/>
      <c r="F29" s="611"/>
      <c r="G29" s="613"/>
      <c r="H29" s="615"/>
      <c r="I29" s="615"/>
      <c r="J29" s="604"/>
      <c r="K29" s="605"/>
      <c r="L29" s="126"/>
      <c r="Q29" s="24">
        <v>26</v>
      </c>
      <c r="R29" t="s">
        <v>125</v>
      </c>
      <c r="S29"/>
    </row>
    <row r="30" spans="2:19" ht="18" customHeight="1">
      <c r="B30" s="134"/>
      <c r="C30" s="616">
        <v>2</v>
      </c>
      <c r="D30" s="606" t="str">
        <f>IF('様式Ⅲ－1(男子)'!R6&lt;&gt;"",'様式Ⅲ－1(男子)'!E22,"")</f>
        <v/>
      </c>
      <c r="E30" s="607"/>
      <c r="F30" s="608"/>
      <c r="G30" s="612" t="str">
        <f>IF('様式Ⅲ－1(男子)'!R6&lt;&gt;"",'様式Ⅲ－1(男子)'!C22,"")</f>
        <v/>
      </c>
      <c r="H30" s="614" t="str">
        <f>IF('様式Ⅲ－1(男子)'!R6&lt;&gt;"",'様式Ⅲ－1(男子)'!F22,"")</f>
        <v/>
      </c>
      <c r="I30" s="614" t="str">
        <f>IF('様式Ⅲ－1(男子)'!R6&lt;&gt;"",'様式Ⅲ－1(男子)'!F23,"")</f>
        <v/>
      </c>
      <c r="J30" s="602" t="str">
        <f>IF('様式Ⅲ－1(男子)'!$R$6&lt;&gt;"",'様式Ⅲ－1(男子)'!M22,"")</f>
        <v/>
      </c>
      <c r="K30" s="603"/>
      <c r="L30" s="126"/>
      <c r="Q30" s="24">
        <v>25</v>
      </c>
      <c r="R30" t="s">
        <v>126</v>
      </c>
      <c r="S30"/>
    </row>
    <row r="31" spans="2:19" ht="18" customHeight="1">
      <c r="B31" s="134"/>
      <c r="C31" s="617"/>
      <c r="D31" s="609" t="str">
        <f>IF('様式Ⅲ－1(男子)'!R6&lt;&gt;"",'様式Ⅲ－1(男子)'!D22,"")</f>
        <v/>
      </c>
      <c r="E31" s="610"/>
      <c r="F31" s="611"/>
      <c r="G31" s="613"/>
      <c r="H31" s="615"/>
      <c r="I31" s="615"/>
      <c r="J31" s="604"/>
      <c r="K31" s="605"/>
      <c r="L31" s="126"/>
      <c r="Q31" s="24">
        <v>24</v>
      </c>
      <c r="R31" t="s">
        <v>127</v>
      </c>
      <c r="S31"/>
    </row>
    <row r="32" spans="2:19" ht="18" customHeight="1">
      <c r="B32" s="134"/>
      <c r="C32" s="616">
        <v>3</v>
      </c>
      <c r="D32" s="606" t="str">
        <f>IF('様式Ⅲ－1(男子)'!R6&lt;&gt;"",'様式Ⅲ－1(男子)'!E25,"")</f>
        <v/>
      </c>
      <c r="E32" s="607"/>
      <c r="F32" s="608"/>
      <c r="G32" s="612" t="str">
        <f>IF('様式Ⅲ－1(男子)'!R6&lt;&gt;"",'様式Ⅲ－1(男子)'!C25,"")</f>
        <v/>
      </c>
      <c r="H32" s="614" t="str">
        <f>IF('様式Ⅲ－1(男子)'!R6&lt;&gt;"",'様式Ⅲ－1(男子)'!F25,"")</f>
        <v/>
      </c>
      <c r="I32" s="614" t="str">
        <f>IF('様式Ⅲ－1(男子)'!R6&lt;&gt;"",'様式Ⅲ－1(男子)'!F26,"")</f>
        <v/>
      </c>
      <c r="J32" s="602" t="str">
        <f>IF('様式Ⅲ－1(男子)'!$R$6&lt;&gt;"",'様式Ⅲ－1(男子)'!M25,"")</f>
        <v/>
      </c>
      <c r="K32" s="603"/>
      <c r="L32" s="126"/>
      <c r="Q32" s="24">
        <v>23</v>
      </c>
      <c r="R32" t="s">
        <v>128</v>
      </c>
      <c r="S32"/>
    </row>
    <row r="33" spans="2:19" ht="18" customHeight="1">
      <c r="B33" s="134"/>
      <c r="C33" s="617"/>
      <c r="D33" s="609" t="str">
        <f>IF('様式Ⅲ－1(男子)'!R6&lt;&gt;"",'様式Ⅲ－1(男子)'!D25,"")</f>
        <v/>
      </c>
      <c r="E33" s="610"/>
      <c r="F33" s="611"/>
      <c r="G33" s="613"/>
      <c r="H33" s="615"/>
      <c r="I33" s="615"/>
      <c r="J33" s="604"/>
      <c r="K33" s="605"/>
      <c r="L33" s="126"/>
      <c r="Q33" s="24">
        <v>22</v>
      </c>
      <c r="R33" t="s">
        <v>129</v>
      </c>
      <c r="S33"/>
    </row>
    <row r="34" spans="2:19" ht="18" customHeight="1">
      <c r="B34" s="134"/>
      <c r="C34" s="616">
        <v>4</v>
      </c>
      <c r="D34" s="606" t="str">
        <f>IF('様式Ⅲ－1(男子)'!R6&lt;&gt;"",'様式Ⅲ－1(男子)'!E28,"")</f>
        <v/>
      </c>
      <c r="E34" s="607"/>
      <c r="F34" s="608"/>
      <c r="G34" s="612" t="str">
        <f>IF('様式Ⅲ－1(男子)'!R6&lt;&gt;"",'様式Ⅲ－1(男子)'!C28,"")</f>
        <v/>
      </c>
      <c r="H34" s="614" t="str">
        <f>IF('様式Ⅲ－1(男子)'!R6&lt;&gt;"",'様式Ⅲ－1(男子)'!F28,"")</f>
        <v/>
      </c>
      <c r="I34" s="614" t="str">
        <f>IF('様式Ⅲ－1(男子)'!R6&lt;&gt;"",'様式Ⅲ－1(男子)'!F29,"")</f>
        <v/>
      </c>
      <c r="J34" s="602" t="str">
        <f>IF('様式Ⅲ－1(男子)'!$R$6&lt;&gt;"",'様式Ⅲ－1(男子)'!M28,"")</f>
        <v/>
      </c>
      <c r="K34" s="603"/>
      <c r="L34" s="126"/>
      <c r="Q34" s="24">
        <v>21</v>
      </c>
      <c r="R34" t="s">
        <v>130</v>
      </c>
      <c r="S34"/>
    </row>
    <row r="35" spans="2:19" ht="18" customHeight="1">
      <c r="B35" s="134"/>
      <c r="C35" s="617"/>
      <c r="D35" s="609" t="str">
        <f>IF('様式Ⅲ－1(男子)'!R6&lt;&gt;"",'様式Ⅲ－1(男子)'!D28,"")</f>
        <v/>
      </c>
      <c r="E35" s="610"/>
      <c r="F35" s="611"/>
      <c r="G35" s="613"/>
      <c r="H35" s="615"/>
      <c r="I35" s="615"/>
      <c r="J35" s="604"/>
      <c r="K35" s="605"/>
      <c r="L35" s="126"/>
      <c r="Q35" s="24">
        <v>20</v>
      </c>
      <c r="R35" t="s">
        <v>131</v>
      </c>
      <c r="S35"/>
    </row>
    <row r="36" spans="2:19" ht="18" customHeight="1">
      <c r="B36" s="134"/>
      <c r="C36" s="616">
        <v>5</v>
      </c>
      <c r="D36" s="606" t="str">
        <f>IF('様式Ⅲ－1(男子)'!R6&lt;&gt;"",'様式Ⅲ－1(男子)'!E31,"")</f>
        <v/>
      </c>
      <c r="E36" s="607"/>
      <c r="F36" s="608"/>
      <c r="G36" s="612" t="str">
        <f>IF('様式Ⅲ－1(男子)'!R6&lt;&gt;"",'様式Ⅲ－1(男子)'!C31,"")</f>
        <v/>
      </c>
      <c r="H36" s="614" t="str">
        <f>IF('様式Ⅲ－1(男子)'!R6&lt;&gt;"",'様式Ⅲ－1(男子)'!F31,"")</f>
        <v/>
      </c>
      <c r="I36" s="614" t="str">
        <f>IF('様式Ⅲ－1(男子)'!R6&lt;&gt;"",'様式Ⅲ－1(男子)'!F32,"")</f>
        <v/>
      </c>
      <c r="J36" s="602" t="str">
        <f>IF('様式Ⅲ－1(男子)'!$R$6&lt;&gt;"",'様式Ⅲ－1(男子)'!M31,"")</f>
        <v/>
      </c>
      <c r="K36" s="603"/>
      <c r="L36" s="126"/>
      <c r="Q36" s="24">
        <v>19</v>
      </c>
      <c r="R36" t="s">
        <v>132</v>
      </c>
      <c r="S36"/>
    </row>
    <row r="37" spans="2:19" ht="18" customHeight="1">
      <c r="B37" s="134"/>
      <c r="C37" s="617"/>
      <c r="D37" s="609" t="str">
        <f>IF('様式Ⅲ－1(男子)'!R6&lt;&gt;"",'様式Ⅲ－1(男子)'!D31,"")</f>
        <v/>
      </c>
      <c r="E37" s="610"/>
      <c r="F37" s="611"/>
      <c r="G37" s="613"/>
      <c r="H37" s="615"/>
      <c r="I37" s="615"/>
      <c r="J37" s="604"/>
      <c r="K37" s="605"/>
      <c r="L37" s="126"/>
      <c r="Q37" s="24">
        <v>18</v>
      </c>
      <c r="R37" t="s">
        <v>133</v>
      </c>
      <c r="S37"/>
    </row>
    <row r="38" spans="2:19" ht="18" customHeight="1">
      <c r="B38" s="134"/>
      <c r="C38" s="616">
        <v>6</v>
      </c>
      <c r="D38" s="606" t="str">
        <f>IF('様式Ⅲ－1(男子)'!R6&lt;&gt;"",'様式Ⅲ－1(男子)'!E34,"")</f>
        <v/>
      </c>
      <c r="E38" s="607"/>
      <c r="F38" s="608"/>
      <c r="G38" s="612" t="str">
        <f>IF('様式Ⅲ－1(男子)'!R6&lt;&gt;"",'様式Ⅲ－1(男子)'!C34,"")</f>
        <v/>
      </c>
      <c r="H38" s="614" t="str">
        <f>IF('様式Ⅲ－1(男子)'!R6&lt;&gt;"",'様式Ⅲ－1(男子)'!F34,"")</f>
        <v/>
      </c>
      <c r="I38" s="614" t="str">
        <f>IF('様式Ⅲ－1(男子)'!R6&lt;&gt;"",'様式Ⅲ－1(男子)'!F35,"")</f>
        <v/>
      </c>
      <c r="J38" s="602" t="str">
        <f>IF('様式Ⅲ－1(男子)'!$R$6&lt;&gt;"",'様式Ⅲ－1(男子)'!M34,"")</f>
        <v/>
      </c>
      <c r="K38" s="603"/>
      <c r="L38" s="126"/>
      <c r="Q38" s="24">
        <v>17</v>
      </c>
      <c r="R38" t="s">
        <v>134</v>
      </c>
      <c r="S38"/>
    </row>
    <row r="39" spans="2:19" ht="18" customHeight="1">
      <c r="B39" s="134"/>
      <c r="C39" s="617"/>
      <c r="D39" s="609" t="str">
        <f>IF('様式Ⅲ－1(男子)'!R6&lt;&gt;"",'様式Ⅲ－1(男子)'!D34,"")</f>
        <v/>
      </c>
      <c r="E39" s="610"/>
      <c r="F39" s="611"/>
      <c r="G39" s="613"/>
      <c r="H39" s="615"/>
      <c r="I39" s="615"/>
      <c r="J39" s="604"/>
      <c r="K39" s="605"/>
      <c r="L39" s="126"/>
      <c r="Q39" s="24">
        <v>16</v>
      </c>
      <c r="R39" t="s">
        <v>135</v>
      </c>
      <c r="S39"/>
    </row>
    <row r="40" spans="2:19" ht="18" customHeight="1">
      <c r="B40" s="134"/>
      <c r="C40" s="616">
        <v>7</v>
      </c>
      <c r="D40" s="606" t="str">
        <f>IF('様式Ⅲ－1(男子)'!R6&lt;&gt;"",'様式Ⅲ－1(男子)'!E37,"")</f>
        <v/>
      </c>
      <c r="E40" s="607"/>
      <c r="F40" s="608"/>
      <c r="G40" s="612" t="str">
        <f>IF('様式Ⅲ－1(男子)'!R6&lt;&gt;"",'様式Ⅲ－1(男子)'!C37,"")</f>
        <v/>
      </c>
      <c r="H40" s="614" t="str">
        <f>IF('様式Ⅲ－1(男子)'!R6&lt;&gt;"",'様式Ⅲ－1(男子)'!F37,"")</f>
        <v/>
      </c>
      <c r="I40" s="614" t="str">
        <f>IF('様式Ⅲ－1(男子)'!R6&lt;&gt;"",'様式Ⅲ－1(男子)'!F38,"")</f>
        <v/>
      </c>
      <c r="J40" s="602" t="str">
        <f>IF('様式Ⅲ－1(男子)'!$R$6&lt;&gt;"",'様式Ⅲ－1(男子)'!M37,"")</f>
        <v/>
      </c>
      <c r="K40" s="603"/>
      <c r="L40" s="126"/>
      <c r="Q40" s="24">
        <v>15</v>
      </c>
      <c r="R40" t="s">
        <v>136</v>
      </c>
      <c r="S40"/>
    </row>
    <row r="41" spans="2:19" ht="18" customHeight="1">
      <c r="B41" s="134"/>
      <c r="C41" s="617"/>
      <c r="D41" s="609" t="str">
        <f>IF('様式Ⅲ－1(男子)'!R6&lt;&gt;"",'様式Ⅲ－1(男子)'!D37,"")</f>
        <v/>
      </c>
      <c r="E41" s="610"/>
      <c r="F41" s="611"/>
      <c r="G41" s="613"/>
      <c r="H41" s="615"/>
      <c r="I41" s="615"/>
      <c r="J41" s="604"/>
      <c r="K41" s="605"/>
      <c r="L41" s="126"/>
      <c r="Q41" s="24">
        <v>14</v>
      </c>
      <c r="R41" t="s">
        <v>137</v>
      </c>
      <c r="S41"/>
    </row>
    <row r="42" spans="2:19" ht="18" customHeight="1">
      <c r="B42" s="134"/>
      <c r="C42" s="616">
        <v>8</v>
      </c>
      <c r="D42" s="606" t="str">
        <f>IF('様式Ⅲ－1(男子)'!R6&lt;&gt;"",'様式Ⅲ－1(男子)'!E40,"")</f>
        <v/>
      </c>
      <c r="E42" s="607"/>
      <c r="F42" s="608"/>
      <c r="G42" s="612" t="str">
        <f>IF('様式Ⅲ－1(男子)'!R6&lt;&gt;"",'様式Ⅲ－1(男子)'!C40,"")</f>
        <v/>
      </c>
      <c r="H42" s="614" t="str">
        <f>IF('様式Ⅲ－1(男子)'!R6&lt;&gt;"",'様式Ⅲ－1(男子)'!F40,"")</f>
        <v/>
      </c>
      <c r="I42" s="614" t="str">
        <f>IF('様式Ⅲ－1(男子)'!R6&lt;&gt;"",'様式Ⅲ－1(男子)'!F41,"")</f>
        <v/>
      </c>
      <c r="J42" s="602" t="str">
        <f>IF('様式Ⅲ－1(男子)'!$R$6&lt;&gt;"",'様式Ⅲ－1(男子)'!M40,"")</f>
        <v/>
      </c>
      <c r="K42" s="603"/>
      <c r="L42" s="126"/>
      <c r="Q42" s="24">
        <v>13</v>
      </c>
      <c r="R42" t="s">
        <v>138</v>
      </c>
      <c r="S42"/>
    </row>
    <row r="43" spans="2:19" ht="18" customHeight="1">
      <c r="B43" s="134"/>
      <c r="C43" s="617"/>
      <c r="D43" s="609" t="str">
        <f>IF('様式Ⅲ－1(男子)'!R6&lt;&gt;"",'様式Ⅲ－1(男子)'!D40,"")</f>
        <v/>
      </c>
      <c r="E43" s="610"/>
      <c r="F43" s="611"/>
      <c r="G43" s="613"/>
      <c r="H43" s="615"/>
      <c r="I43" s="615"/>
      <c r="J43" s="604"/>
      <c r="K43" s="605"/>
      <c r="L43" s="126"/>
      <c r="Q43" s="24">
        <v>12</v>
      </c>
      <c r="R43" t="s">
        <v>139</v>
      </c>
      <c r="S43"/>
    </row>
    <row r="44" spans="2:19" ht="18.399999999999999" customHeight="1">
      <c r="B44" s="134"/>
      <c r="C44" s="616">
        <v>9</v>
      </c>
      <c r="D44" s="651" t="str">
        <f>IF('様式Ⅲ－1(男子)'!R6&lt;&gt;"",'様式Ⅲ－1(男子)'!E43,"")</f>
        <v/>
      </c>
      <c r="E44" s="652"/>
      <c r="F44" s="653"/>
      <c r="G44" s="654" t="str">
        <f>IF('様式Ⅲ－1(男子)'!R6&lt;&gt;"",'様式Ⅲ－1(男子)'!C43,"")</f>
        <v/>
      </c>
      <c r="H44" s="655" t="str">
        <f>IF('様式Ⅲ－1(男子)'!R6&lt;&gt;"",'様式Ⅲ－1(男子)'!F43,"")</f>
        <v/>
      </c>
      <c r="I44" s="655" t="str">
        <f>IF('様式Ⅲ－1(男子)'!R6&lt;&gt;"",'様式Ⅲ－1(男子)'!F44,"")</f>
        <v/>
      </c>
      <c r="J44" s="602" t="str">
        <f>IF('様式Ⅲ－1(男子)'!$R$6&lt;&gt;"",'様式Ⅲ－1(男子)'!M43,"")</f>
        <v/>
      </c>
      <c r="K44" s="603"/>
      <c r="L44" s="126"/>
      <c r="Q44" s="24">
        <v>11</v>
      </c>
      <c r="R44" t="s">
        <v>140</v>
      </c>
      <c r="S44"/>
    </row>
    <row r="45" spans="2:19" ht="18.399999999999999" customHeight="1">
      <c r="B45" s="134"/>
      <c r="C45" s="617"/>
      <c r="D45" s="609" t="str">
        <f>IF('様式Ⅲ－1(男子)'!R6&lt;&gt;"",'様式Ⅲ－1(男子)'!D43,"")</f>
        <v/>
      </c>
      <c r="E45" s="610"/>
      <c r="F45" s="611"/>
      <c r="G45" s="613"/>
      <c r="H45" s="615"/>
      <c r="I45" s="615"/>
      <c r="J45" s="604"/>
      <c r="K45" s="605"/>
      <c r="L45" s="126"/>
      <c r="Q45" s="24">
        <v>10</v>
      </c>
      <c r="R45" t="s">
        <v>141</v>
      </c>
      <c r="S45"/>
    </row>
    <row r="46" spans="2:19" ht="18.399999999999999" customHeight="1">
      <c r="B46" s="134"/>
      <c r="C46" s="618">
        <v>10</v>
      </c>
      <c r="D46" s="606" t="str">
        <f>IF('様式Ⅲ－1(男子)'!$R$6&lt;&gt;"",'様式Ⅲ－1(男子)'!E46,"")</f>
        <v/>
      </c>
      <c r="E46" s="607"/>
      <c r="F46" s="608"/>
      <c r="G46" s="612" t="str">
        <f>IF('様式Ⅲ－1(男子)'!R6&lt;&gt;"",'様式Ⅲ－1(男子)'!C46,"")</f>
        <v/>
      </c>
      <c r="H46" s="614" t="str">
        <f>IF('様式Ⅲ－1(男子)'!R6&lt;&gt;"",'様式Ⅲ－1(男子)'!F46,"")</f>
        <v/>
      </c>
      <c r="I46" s="614" t="str">
        <f>IF('様式Ⅲ－1(男子)'!R6&lt;&gt;"",'様式Ⅲ－1(男子)'!F47,"")</f>
        <v/>
      </c>
      <c r="J46" s="602" t="str">
        <f>IF('様式Ⅲ－1(男子)'!$R$6&lt;&gt;"",'様式Ⅲ－1(男子)'!M46,"")</f>
        <v/>
      </c>
      <c r="K46" s="603"/>
      <c r="L46" s="126"/>
      <c r="Q46" s="24">
        <v>9</v>
      </c>
      <c r="R46" t="s">
        <v>142</v>
      </c>
      <c r="S46"/>
    </row>
    <row r="47" spans="2:19" ht="18.399999999999999" customHeight="1">
      <c r="B47" s="134"/>
      <c r="C47" s="618"/>
      <c r="D47" s="609" t="str">
        <f>IF('様式Ⅲ－1(男子)'!$R$6&lt;&gt;"",'様式Ⅲ－1(男子)'!D46,"")</f>
        <v/>
      </c>
      <c r="E47" s="610"/>
      <c r="F47" s="611"/>
      <c r="G47" s="613"/>
      <c r="H47" s="615"/>
      <c r="I47" s="615"/>
      <c r="J47" s="604"/>
      <c r="K47" s="605"/>
      <c r="L47" s="126"/>
      <c r="Q47" s="24">
        <v>8</v>
      </c>
      <c r="R47" t="s">
        <v>143</v>
      </c>
      <c r="S47"/>
    </row>
    <row r="48" spans="2:19" ht="18.399999999999999" customHeight="1">
      <c r="B48" s="134"/>
      <c r="C48" s="616">
        <v>11</v>
      </c>
      <c r="D48" s="606" t="str">
        <f>IF('様式Ⅲ－1(男子)'!$R$6&lt;&gt;"",'様式Ⅲ－1(男子)'!E49,"")</f>
        <v/>
      </c>
      <c r="E48" s="607"/>
      <c r="F48" s="608"/>
      <c r="G48" s="612" t="str">
        <f>IF('様式Ⅲ－1(男子)'!R6&lt;&gt;"",'様式Ⅲ－1(男子)'!C49,"")</f>
        <v/>
      </c>
      <c r="H48" s="614" t="str">
        <f>IF('様式Ⅲ－1(男子)'!R6&lt;&gt;"",'様式Ⅲ－1(男子)'!F49,"")</f>
        <v/>
      </c>
      <c r="I48" s="614" t="str">
        <f>IF('様式Ⅲ－1(男子)'!R6&lt;&gt;"",'様式Ⅲ－1(男子)'!F50,"")</f>
        <v/>
      </c>
      <c r="J48" s="602" t="str">
        <f>IF('様式Ⅲ－1(男子)'!$R$6&lt;&gt;"",'様式Ⅲ－1(男子)'!M49,"")</f>
        <v/>
      </c>
      <c r="K48" s="603"/>
      <c r="L48" s="126"/>
      <c r="Q48" s="24">
        <v>7</v>
      </c>
      <c r="R48" t="s">
        <v>144</v>
      </c>
      <c r="S48"/>
    </row>
    <row r="49" spans="2:19" ht="18.399999999999999" customHeight="1">
      <c r="B49" s="134"/>
      <c r="C49" s="617"/>
      <c r="D49" s="609" t="str">
        <f>IF('様式Ⅲ－1(男子)'!$R$6&lt;&gt;"",'様式Ⅲ－1(男子)'!D49,"")</f>
        <v/>
      </c>
      <c r="E49" s="610"/>
      <c r="F49" s="611"/>
      <c r="G49" s="613"/>
      <c r="H49" s="615"/>
      <c r="I49" s="615"/>
      <c r="J49" s="604"/>
      <c r="K49" s="605"/>
      <c r="L49" s="126"/>
      <c r="Q49" s="24">
        <v>6</v>
      </c>
      <c r="R49" t="s">
        <v>147</v>
      </c>
      <c r="S49"/>
    </row>
    <row r="50" spans="2:19" ht="18.399999999999999" customHeight="1">
      <c r="B50" s="134"/>
      <c r="C50" s="616">
        <v>12</v>
      </c>
      <c r="D50" s="606" t="str">
        <f>IF('様式Ⅲ－1(男子)'!$R$6&lt;&gt;"",'様式Ⅲ－1(男子)'!E52,"")</f>
        <v/>
      </c>
      <c r="E50" s="607"/>
      <c r="F50" s="608"/>
      <c r="G50" s="612" t="str">
        <f>IF('様式Ⅲ－1(男子)'!R6&lt;&gt;"",'様式Ⅲ－1(男子)'!C52,"")</f>
        <v/>
      </c>
      <c r="H50" s="614" t="str">
        <f>IF('様式Ⅲ－1(男子)'!R6&lt;&gt;"",'様式Ⅲ－1(男子)'!F52,"")</f>
        <v/>
      </c>
      <c r="I50" s="614" t="str">
        <f>IF('様式Ⅲ－1(男子)'!R6&lt;&gt;"",'様式Ⅲ－1(男子)'!F53,"")</f>
        <v/>
      </c>
      <c r="J50" s="602" t="str">
        <f>IF('様式Ⅲ－1(男子)'!$R$6&lt;&gt;"",'様式Ⅲ－1(男子)'!M52,"")</f>
        <v/>
      </c>
      <c r="K50" s="603"/>
      <c r="L50" s="126"/>
      <c r="Q50" s="24">
        <v>5</v>
      </c>
      <c r="R50" t="s">
        <v>148</v>
      </c>
      <c r="S50"/>
    </row>
    <row r="51" spans="2:19" ht="18.399999999999999" customHeight="1">
      <c r="B51" s="134"/>
      <c r="C51" s="617"/>
      <c r="D51" s="609" t="str">
        <f>IF('様式Ⅲ－1(男子)'!$R$6&lt;&gt;"",'様式Ⅲ－1(男子)'!D52,"")</f>
        <v/>
      </c>
      <c r="E51" s="610"/>
      <c r="F51" s="611"/>
      <c r="G51" s="613"/>
      <c r="H51" s="615"/>
      <c r="I51" s="615"/>
      <c r="J51" s="604"/>
      <c r="K51" s="605"/>
      <c r="L51" s="126"/>
      <c r="Q51" s="24">
        <v>4</v>
      </c>
      <c r="R51" t="s">
        <v>150</v>
      </c>
      <c r="S51"/>
    </row>
    <row r="52" spans="2:19" ht="18.399999999999999" customHeight="1">
      <c r="B52" s="134"/>
      <c r="C52" s="616">
        <v>13</v>
      </c>
      <c r="D52" s="606" t="str">
        <f>IF('様式Ⅲ－1(男子)'!$R$6&lt;&gt;"",'様式Ⅲ－1(男子)'!E55,"")</f>
        <v/>
      </c>
      <c r="E52" s="607"/>
      <c r="F52" s="608"/>
      <c r="G52" s="612" t="str">
        <f>IF('様式Ⅲ－1(男子)'!R6&lt;&gt;"",'様式Ⅲ－1(男子)'!C55,"")</f>
        <v/>
      </c>
      <c r="H52" s="614" t="str">
        <f>IF('様式Ⅲ－1(男子)'!R6&lt;&gt;"",'様式Ⅲ－1(男子)'!F55,"")</f>
        <v/>
      </c>
      <c r="I52" s="614" t="str">
        <f>IF('様式Ⅲ－1(男子)'!R6&lt;&gt;"",'様式Ⅲ－1(男子)'!F56,"")</f>
        <v/>
      </c>
      <c r="J52" s="602" t="str">
        <f>IF('様式Ⅲ－1(男子)'!$R$6&lt;&gt;"",'様式Ⅲ－1(男子)'!M55,"")</f>
        <v/>
      </c>
      <c r="K52" s="603"/>
      <c r="L52" s="126"/>
      <c r="Q52" s="24">
        <v>3</v>
      </c>
      <c r="R52" t="s">
        <v>152</v>
      </c>
      <c r="S52"/>
    </row>
    <row r="53" spans="2:19" ht="18.399999999999999" customHeight="1">
      <c r="B53" s="134"/>
      <c r="C53" s="617"/>
      <c r="D53" s="609" t="str">
        <f>IF('様式Ⅲ－1(男子)'!$R$6&lt;&gt;"",'様式Ⅲ－1(男子)'!D55,"")</f>
        <v/>
      </c>
      <c r="E53" s="610"/>
      <c r="F53" s="611"/>
      <c r="G53" s="613"/>
      <c r="H53" s="615"/>
      <c r="I53" s="615"/>
      <c r="J53" s="604"/>
      <c r="K53" s="605"/>
      <c r="L53" s="126"/>
      <c r="Q53" s="24">
        <v>2</v>
      </c>
      <c r="R53" t="s">
        <v>153</v>
      </c>
      <c r="S53"/>
    </row>
    <row r="54" spans="2:19" ht="18.399999999999999" customHeight="1">
      <c r="B54" s="134"/>
      <c r="C54" s="616">
        <v>14</v>
      </c>
      <c r="D54" s="606" t="str">
        <f>IF('様式Ⅲ－1(男子)'!$R$6&lt;&gt;"",'様式Ⅲ－1(男子)'!E58,"")</f>
        <v/>
      </c>
      <c r="E54" s="607"/>
      <c r="F54" s="608"/>
      <c r="G54" s="612" t="str">
        <f>IF('様式Ⅲ－1(男子)'!R6&lt;&gt;"",'様式Ⅲ－1(男子)'!C58,"")</f>
        <v/>
      </c>
      <c r="H54" s="614" t="str">
        <f>IF('様式Ⅲ－1(男子)'!R6&lt;&gt;"",'様式Ⅲ－1(男子)'!F58,"")</f>
        <v/>
      </c>
      <c r="I54" s="614" t="str">
        <f>IF('様式Ⅲ－1(男子)'!R6&lt;&gt;"",'様式Ⅲ－1(男子)'!F59,"")</f>
        <v/>
      </c>
      <c r="J54" s="602" t="str">
        <f>IF('様式Ⅲ－1(男子)'!$R$6&lt;&gt;"",'様式Ⅲ－1(男子)'!M58,"")</f>
        <v/>
      </c>
      <c r="K54" s="603"/>
      <c r="L54" s="127"/>
      <c r="Q54" s="24">
        <v>1</v>
      </c>
      <c r="R54" t="s">
        <v>154</v>
      </c>
      <c r="S54"/>
    </row>
    <row r="55" spans="2:19" ht="18.399999999999999" customHeight="1">
      <c r="B55" s="134"/>
      <c r="C55" s="617"/>
      <c r="D55" s="609" t="str">
        <f>IF('様式Ⅲ－1(男子)'!$R$6&lt;&gt;"",'様式Ⅲ－1(男子)'!D58,"")</f>
        <v/>
      </c>
      <c r="E55" s="610"/>
      <c r="F55" s="611"/>
      <c r="G55" s="613"/>
      <c r="H55" s="615"/>
      <c r="I55" s="615"/>
      <c r="J55" s="604"/>
      <c r="K55" s="605"/>
      <c r="L55" s="127"/>
      <c r="S55"/>
    </row>
    <row r="56" spans="2:19">
      <c r="B56" s="134"/>
      <c r="C56" s="134"/>
      <c r="D56" s="134"/>
      <c r="E56" s="134"/>
      <c r="F56" s="134"/>
      <c r="G56" s="134"/>
      <c r="H56" s="139"/>
      <c r="I56" s="134"/>
      <c r="J56" s="140"/>
      <c r="K56" s="134"/>
      <c r="L56" s="134"/>
      <c r="S56"/>
    </row>
    <row r="57" spans="2:19">
      <c r="B57" s="134"/>
      <c r="C57" s="141" t="s">
        <v>145</v>
      </c>
      <c r="D57" s="667" t="s">
        <v>146</v>
      </c>
      <c r="E57" s="667"/>
      <c r="F57" s="667"/>
      <c r="G57" s="134"/>
      <c r="H57" s="134"/>
      <c r="I57" s="134"/>
      <c r="J57" s="134"/>
      <c r="K57" s="134"/>
      <c r="L57" s="134"/>
      <c r="S57"/>
    </row>
    <row r="58" spans="2:19" ht="12.75" customHeight="1">
      <c r="B58" s="134"/>
      <c r="C58" s="141" t="s">
        <v>145</v>
      </c>
      <c r="D58" s="142" t="s">
        <v>6191</v>
      </c>
      <c r="E58" s="134"/>
      <c r="F58" s="134"/>
      <c r="G58" s="134"/>
      <c r="H58" s="134"/>
      <c r="I58" s="134"/>
      <c r="J58" s="134"/>
      <c r="K58" s="134"/>
      <c r="L58" s="134"/>
      <c r="S58"/>
    </row>
    <row r="59" spans="2:19" ht="12.75" customHeight="1">
      <c r="B59" s="134"/>
      <c r="C59" s="141" t="s">
        <v>145</v>
      </c>
      <c r="D59" s="142" t="s">
        <v>4830</v>
      </c>
      <c r="E59" s="134"/>
      <c r="F59" s="134"/>
      <c r="G59" s="134"/>
      <c r="H59" s="134"/>
      <c r="I59" s="143"/>
      <c r="J59" s="134"/>
      <c r="K59" s="134"/>
      <c r="L59" s="134"/>
      <c r="S59"/>
    </row>
    <row r="60" spans="2:19" ht="12.75" customHeight="1">
      <c r="B60" s="134"/>
      <c r="C60" s="134"/>
      <c r="D60" s="134"/>
      <c r="E60" s="134"/>
      <c r="F60" s="134"/>
      <c r="G60" s="134"/>
      <c r="H60" s="134"/>
      <c r="I60" s="134"/>
      <c r="J60" s="662" t="s">
        <v>151</v>
      </c>
      <c r="K60" s="662"/>
      <c r="L60" s="662"/>
      <c r="S60"/>
    </row>
    <row r="61" spans="2:19" ht="12.75" customHeight="1">
      <c r="B61" s="134"/>
      <c r="C61" s="134"/>
      <c r="D61" s="134"/>
      <c r="E61" s="134"/>
      <c r="F61" s="134"/>
      <c r="G61" s="134"/>
      <c r="H61" s="134"/>
      <c r="I61" s="134"/>
      <c r="J61" s="662"/>
      <c r="K61" s="662"/>
      <c r="L61" s="662"/>
      <c r="S61"/>
    </row>
    <row r="62" spans="2:19">
      <c r="S62"/>
    </row>
  </sheetData>
  <sheetProtection algorithmName="SHA-512" hashValue="nvZKv9ZGsBC/PJ+KP+z6cc5JC3IJ0stDMPQyzQEKL5nDui/DEdEszCVDsXNtS4TtjoY4Dsos2cT2pn2NDDOvXA==" saltValue="DOBzuApca3r8oIa4QYP7Dg==" spinCount="100000" sheet="1" objects="1" scenarios="1"/>
  <mergeCells count="124">
    <mergeCell ref="D10:L11"/>
    <mergeCell ref="D13:L14"/>
    <mergeCell ref="D16:L17"/>
    <mergeCell ref="J60:L61"/>
    <mergeCell ref="B2:L3"/>
    <mergeCell ref="B4:L5"/>
    <mergeCell ref="D7:L8"/>
    <mergeCell ref="D57:F57"/>
    <mergeCell ref="B7:C8"/>
    <mergeCell ref="B10:C11"/>
    <mergeCell ref="B13:C14"/>
    <mergeCell ref="C54:C55"/>
    <mergeCell ref="D54:F54"/>
    <mergeCell ref="G54:G55"/>
    <mergeCell ref="H54:H55"/>
    <mergeCell ref="I54:I55"/>
    <mergeCell ref="J54:K55"/>
    <mergeCell ref="D55:F55"/>
    <mergeCell ref="J44:K45"/>
    <mergeCell ref="D45:F45"/>
    <mergeCell ref="C42:C43"/>
    <mergeCell ref="D42:F42"/>
    <mergeCell ref="G42:G43"/>
    <mergeCell ref="H42:H43"/>
    <mergeCell ref="I42:I43"/>
    <mergeCell ref="J42:K43"/>
    <mergeCell ref="D43:F43"/>
    <mergeCell ref="C44:C45"/>
    <mergeCell ref="D44:F44"/>
    <mergeCell ref="G44:G45"/>
    <mergeCell ref="H44:H45"/>
    <mergeCell ref="I44:I45"/>
    <mergeCell ref="J40:K41"/>
    <mergeCell ref="D41:F41"/>
    <mergeCell ref="C38:C39"/>
    <mergeCell ref="D38:F38"/>
    <mergeCell ref="G38:G39"/>
    <mergeCell ref="H38:H39"/>
    <mergeCell ref="I38:I39"/>
    <mergeCell ref="J38:K39"/>
    <mergeCell ref="D39:F39"/>
    <mergeCell ref="C40:C41"/>
    <mergeCell ref="D40:F40"/>
    <mergeCell ref="G40:G41"/>
    <mergeCell ref="H40:H41"/>
    <mergeCell ref="I40:I41"/>
    <mergeCell ref="J36:K37"/>
    <mergeCell ref="D37:F37"/>
    <mergeCell ref="C34:C35"/>
    <mergeCell ref="D34:F34"/>
    <mergeCell ref="G34:G35"/>
    <mergeCell ref="H34:H35"/>
    <mergeCell ref="I34:I35"/>
    <mergeCell ref="J34:K35"/>
    <mergeCell ref="D35:F35"/>
    <mergeCell ref="C36:C37"/>
    <mergeCell ref="D36:F36"/>
    <mergeCell ref="G36:G37"/>
    <mergeCell ref="H36:H37"/>
    <mergeCell ref="I36:I37"/>
    <mergeCell ref="J32:K33"/>
    <mergeCell ref="D33:F33"/>
    <mergeCell ref="C30:C31"/>
    <mergeCell ref="D30:F30"/>
    <mergeCell ref="G30:G31"/>
    <mergeCell ref="H30:H31"/>
    <mergeCell ref="I30:I31"/>
    <mergeCell ref="J30:K31"/>
    <mergeCell ref="D31:F31"/>
    <mergeCell ref="C32:C33"/>
    <mergeCell ref="D32:F32"/>
    <mergeCell ref="G32:G33"/>
    <mergeCell ref="H32:H33"/>
    <mergeCell ref="I32:I33"/>
    <mergeCell ref="J28:K29"/>
    <mergeCell ref="D29:F29"/>
    <mergeCell ref="C26:C27"/>
    <mergeCell ref="D26:F27"/>
    <mergeCell ref="G26:G27"/>
    <mergeCell ref="H26:H27"/>
    <mergeCell ref="I26:I27"/>
    <mergeCell ref="J26:K27"/>
    <mergeCell ref="C28:C29"/>
    <mergeCell ref="D28:F28"/>
    <mergeCell ref="G28:G29"/>
    <mergeCell ref="H28:H29"/>
    <mergeCell ref="I28:I29"/>
    <mergeCell ref="B16:C17"/>
    <mergeCell ref="C24:C25"/>
    <mergeCell ref="D24:F25"/>
    <mergeCell ref="G24:G25"/>
    <mergeCell ref="H24:K25"/>
    <mergeCell ref="B20:C21"/>
    <mergeCell ref="G20:K20"/>
    <mergeCell ref="D21:L21"/>
    <mergeCell ref="D20:F20"/>
    <mergeCell ref="C48:C49"/>
    <mergeCell ref="C50:C51"/>
    <mergeCell ref="C52:C53"/>
    <mergeCell ref="H48:H49"/>
    <mergeCell ref="D46:F46"/>
    <mergeCell ref="D47:F47"/>
    <mergeCell ref="D48:F48"/>
    <mergeCell ref="D49:F49"/>
    <mergeCell ref="I48:I49"/>
    <mergeCell ref="D50:F50"/>
    <mergeCell ref="D51:F51"/>
    <mergeCell ref="G50:G51"/>
    <mergeCell ref="H50:H51"/>
    <mergeCell ref="C46:C47"/>
    <mergeCell ref="G46:G47"/>
    <mergeCell ref="H46:H47"/>
    <mergeCell ref="I46:I47"/>
    <mergeCell ref="G48:G49"/>
    <mergeCell ref="I50:I51"/>
    <mergeCell ref="J50:K51"/>
    <mergeCell ref="D52:F52"/>
    <mergeCell ref="D53:F53"/>
    <mergeCell ref="G52:G53"/>
    <mergeCell ref="H52:H53"/>
    <mergeCell ref="I52:I53"/>
    <mergeCell ref="J52:K53"/>
    <mergeCell ref="J46:K47"/>
    <mergeCell ref="J48:K49"/>
  </mergeCells>
  <phoneticPr fontId="1"/>
  <dataValidations count="1">
    <dataValidation type="list" allowBlank="1" showInputMessage="1" showErrorMessage="1" sqref="D20:F20" xr:uid="{00000000-0002-0000-0400-000000000000}">
      <formula1>$R$8:$R$54</formula1>
    </dataValidation>
  </dataValidations>
  <pageMargins left="0.7" right="0.7" top="0.63" bottom="0.75" header="0.3" footer="0.61"/>
  <pageSetup paperSize="9" scale="91" orientation="portrait" horizontalDpi="4294967292" r:id="rId1"/>
  <colBreaks count="1" manualBreakCount="1">
    <brk id="12" max="52"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3"/>
  </sheetPr>
  <dimension ref="A1:S62"/>
  <sheetViews>
    <sheetView showRowColHeaders="0" topLeftCell="B1" zoomScale="80" zoomScaleNormal="80" zoomScaleSheetLayoutView="96" workbookViewId="0">
      <selection activeCell="Y16" sqref="Y16"/>
    </sheetView>
  </sheetViews>
  <sheetFormatPr defaultColWidth="9" defaultRowHeight="13"/>
  <cols>
    <col min="1" max="1" width="5" style="24" hidden="1" customWidth="1"/>
    <col min="2" max="2" width="7.26953125" style="24" customWidth="1"/>
    <col min="3" max="6" width="9" style="24"/>
    <col min="7" max="7" width="10" style="24" customWidth="1"/>
    <col min="8" max="10" width="9" style="24"/>
    <col min="11" max="11" width="9" style="24" customWidth="1"/>
    <col min="12" max="12" width="7.453125" style="24" customWidth="1"/>
    <col min="13" max="13" width="9.08984375" style="24" customWidth="1"/>
    <col min="14" max="16" width="9.08984375" style="24" hidden="1" customWidth="1"/>
    <col min="17" max="18" width="9" style="24" hidden="1" customWidth="1"/>
    <col min="19" max="19" width="9" style="24" customWidth="1"/>
    <col min="20" max="16384" width="9" style="24"/>
  </cols>
  <sheetData>
    <row r="1" spans="2:19">
      <c r="B1" s="134"/>
      <c r="C1" s="134"/>
      <c r="D1" s="134"/>
      <c r="E1" s="134"/>
      <c r="F1" s="134"/>
      <c r="G1" s="134"/>
      <c r="H1" s="134"/>
      <c r="I1" s="134"/>
      <c r="J1" s="134"/>
      <c r="L1" s="135" t="s">
        <v>155</v>
      </c>
    </row>
    <row r="2" spans="2:19" ht="13.5" customHeight="1">
      <c r="B2" s="663" t="str">
        <f>'様式Ⅲ－2　チームエントリー（男子）'!B2:L3</f>
        <v>第83回東海学生駅伝対校選手権大会</v>
      </c>
      <c r="C2" s="663"/>
      <c r="D2" s="663"/>
      <c r="E2" s="663"/>
      <c r="F2" s="663"/>
      <c r="G2" s="663"/>
      <c r="H2" s="663"/>
      <c r="I2" s="663"/>
      <c r="J2" s="663"/>
      <c r="K2" s="663"/>
      <c r="L2" s="663"/>
      <c r="M2" s="118"/>
      <c r="N2" s="118"/>
      <c r="O2" s="118"/>
      <c r="P2" s="118"/>
      <c r="Q2" s="118"/>
    </row>
    <row r="3" spans="2:19" ht="13.5" customHeight="1">
      <c r="B3" s="663"/>
      <c r="C3" s="663"/>
      <c r="D3" s="663"/>
      <c r="E3" s="663"/>
      <c r="F3" s="663"/>
      <c r="G3" s="663"/>
      <c r="H3" s="663"/>
      <c r="I3" s="663"/>
      <c r="J3" s="663"/>
      <c r="K3" s="663"/>
      <c r="L3" s="663"/>
      <c r="M3" s="118"/>
      <c r="N3" s="118"/>
      <c r="O3" s="118"/>
      <c r="P3" s="118"/>
      <c r="Q3" s="118"/>
    </row>
    <row r="4" spans="2:19" ht="13.5" customHeight="1">
      <c r="B4" s="664" t="s">
        <v>84</v>
      </c>
      <c r="C4" s="664"/>
      <c r="D4" s="664"/>
      <c r="E4" s="664"/>
      <c r="F4" s="664"/>
      <c r="G4" s="664"/>
      <c r="H4" s="664"/>
      <c r="I4" s="664"/>
      <c r="J4" s="664"/>
      <c r="K4" s="664"/>
      <c r="L4" s="664"/>
    </row>
    <row r="5" spans="2:19" ht="13.5" customHeight="1">
      <c r="B5" s="664"/>
      <c r="C5" s="664"/>
      <c r="D5" s="664"/>
      <c r="E5" s="664"/>
      <c r="F5" s="664"/>
      <c r="G5" s="664"/>
      <c r="H5" s="664"/>
      <c r="I5" s="664"/>
      <c r="J5" s="664"/>
      <c r="K5" s="664"/>
      <c r="L5" s="664"/>
    </row>
    <row r="6" spans="2:19">
      <c r="B6" s="134"/>
      <c r="C6" s="136"/>
      <c r="D6" s="136"/>
      <c r="E6" s="136"/>
      <c r="F6" s="136"/>
      <c r="G6" s="136"/>
      <c r="H6" s="136"/>
      <c r="I6" s="136"/>
      <c r="J6" s="136"/>
      <c r="K6" s="134"/>
      <c r="L6" s="134"/>
    </row>
    <row r="7" spans="2:19" ht="15" customHeight="1">
      <c r="B7" s="668" t="s">
        <v>85</v>
      </c>
      <c r="C7" s="668"/>
      <c r="D7" s="665" t="str">
        <f>基本情報登録!D8&amp;"B"</f>
        <v>B</v>
      </c>
      <c r="E7" s="665"/>
      <c r="F7" s="665"/>
      <c r="G7" s="665"/>
      <c r="H7" s="665"/>
      <c r="I7" s="665"/>
      <c r="J7" s="665"/>
      <c r="K7" s="665"/>
      <c r="L7" s="155"/>
    </row>
    <row r="8" spans="2:19" ht="15" customHeight="1">
      <c r="B8" s="669"/>
      <c r="C8" s="669"/>
      <c r="D8" s="666"/>
      <c r="E8" s="666"/>
      <c r="F8" s="666"/>
      <c r="G8" s="666"/>
      <c r="H8" s="666"/>
      <c r="I8" s="666"/>
      <c r="J8" s="666"/>
      <c r="K8" s="666"/>
      <c r="L8" s="156"/>
      <c r="O8" s="24">
        <f>基本情報登録!D8</f>
        <v>0</v>
      </c>
      <c r="Q8" s="24">
        <v>47</v>
      </c>
      <c r="R8" t="s">
        <v>86</v>
      </c>
      <c r="S8"/>
    </row>
    <row r="9" spans="2:19" ht="12" customHeight="1">
      <c r="B9" s="134"/>
      <c r="C9" s="137"/>
      <c r="D9" s="137"/>
      <c r="E9" s="134"/>
      <c r="F9" s="134"/>
      <c r="G9" s="134"/>
      <c r="H9" s="134"/>
      <c r="I9" s="134"/>
      <c r="J9" s="134"/>
      <c r="K9" s="134"/>
      <c r="L9" s="134"/>
      <c r="Q9" s="24">
        <v>46</v>
      </c>
      <c r="R9" t="s">
        <v>87</v>
      </c>
      <c r="S9"/>
    </row>
    <row r="10" spans="2:19" ht="15" customHeight="1">
      <c r="B10" s="619" t="s">
        <v>88</v>
      </c>
      <c r="C10" s="619"/>
      <c r="D10" s="656">
        <f>基本情報登録!D19</f>
        <v>0</v>
      </c>
      <c r="E10" s="656"/>
      <c r="F10" s="656"/>
      <c r="G10" s="656"/>
      <c r="H10" s="656"/>
      <c r="I10" s="656"/>
      <c r="J10" s="656"/>
      <c r="K10" s="656"/>
      <c r="L10" s="148"/>
      <c r="Q10" s="24">
        <v>45</v>
      </c>
      <c r="R10" t="s">
        <v>89</v>
      </c>
      <c r="S10"/>
    </row>
    <row r="11" spans="2:19" ht="15" customHeight="1">
      <c r="B11" s="620"/>
      <c r="C11" s="620"/>
      <c r="D11" s="657"/>
      <c r="E11" s="657"/>
      <c r="F11" s="657"/>
      <c r="G11" s="657"/>
      <c r="H11" s="657"/>
      <c r="I11" s="657"/>
      <c r="J11" s="657"/>
      <c r="K11" s="657"/>
      <c r="L11" s="190"/>
      <c r="Q11" s="24">
        <v>44</v>
      </c>
      <c r="R11" t="s">
        <v>91</v>
      </c>
      <c r="S11"/>
    </row>
    <row r="12" spans="2:19" ht="8.25" customHeight="1">
      <c r="B12" s="134"/>
      <c r="C12" s="137"/>
      <c r="D12" s="157"/>
      <c r="E12" s="132"/>
      <c r="F12" s="132"/>
      <c r="G12" s="132"/>
      <c r="H12" s="132"/>
      <c r="I12" s="132"/>
      <c r="J12" s="132"/>
      <c r="K12" s="132"/>
      <c r="L12" s="132"/>
      <c r="Q12" s="24">
        <v>43</v>
      </c>
      <c r="R12" t="s">
        <v>92</v>
      </c>
      <c r="S12"/>
    </row>
    <row r="13" spans="2:19" ht="15" customHeight="1">
      <c r="B13" s="619" t="s">
        <v>93</v>
      </c>
      <c r="C13" s="619"/>
      <c r="D13" s="658"/>
      <c r="E13" s="658"/>
      <c r="F13" s="658"/>
      <c r="G13" s="658"/>
      <c r="H13" s="658"/>
      <c r="I13" s="658"/>
      <c r="J13" s="658"/>
      <c r="K13" s="658"/>
      <c r="L13" s="148"/>
      <c r="Q13" s="24">
        <v>42</v>
      </c>
      <c r="R13" t="s">
        <v>94</v>
      </c>
      <c r="S13"/>
    </row>
    <row r="14" spans="2:19" ht="15" customHeight="1">
      <c r="B14" s="620"/>
      <c r="C14" s="620"/>
      <c r="D14" s="659"/>
      <c r="E14" s="659"/>
      <c r="F14" s="659"/>
      <c r="G14" s="659"/>
      <c r="H14" s="659"/>
      <c r="I14" s="659"/>
      <c r="J14" s="659"/>
      <c r="K14" s="659"/>
      <c r="L14" s="190"/>
      <c r="Q14" s="24">
        <v>41</v>
      </c>
      <c r="R14" t="s">
        <v>95</v>
      </c>
      <c r="S14"/>
    </row>
    <row r="15" spans="2:19" ht="14">
      <c r="B15" s="134"/>
      <c r="C15" s="137"/>
      <c r="D15" s="157"/>
      <c r="E15" s="132"/>
      <c r="F15" s="132"/>
      <c r="G15" s="132"/>
      <c r="H15" s="132"/>
      <c r="I15" s="132"/>
      <c r="J15" s="132"/>
      <c r="K15" s="132"/>
      <c r="L15" s="132"/>
      <c r="Q15" s="24">
        <v>40</v>
      </c>
      <c r="R15" t="s">
        <v>96</v>
      </c>
      <c r="S15"/>
    </row>
    <row r="16" spans="2:19" ht="15" customHeight="1">
      <c r="B16" s="619" t="s">
        <v>97</v>
      </c>
      <c r="C16" s="619"/>
      <c r="D16" s="660" t="str">
        <f>IF(基本情報登録!D24&gt;0,基本情報登録!D24,"")</f>
        <v/>
      </c>
      <c r="E16" s="660"/>
      <c r="F16" s="660"/>
      <c r="G16" s="660"/>
      <c r="H16" s="660"/>
      <c r="I16" s="660"/>
      <c r="J16" s="660"/>
      <c r="K16" s="660"/>
      <c r="L16" s="130"/>
      <c r="Q16" s="24">
        <v>39</v>
      </c>
      <c r="R16" t="s">
        <v>98</v>
      </c>
      <c r="S16"/>
    </row>
    <row r="17" spans="2:19" ht="15" customHeight="1">
      <c r="B17" s="620"/>
      <c r="C17" s="620"/>
      <c r="D17" s="661"/>
      <c r="E17" s="661"/>
      <c r="F17" s="661"/>
      <c r="G17" s="661"/>
      <c r="H17" s="661"/>
      <c r="I17" s="661"/>
      <c r="J17" s="661"/>
      <c r="K17" s="661"/>
      <c r="L17" s="130"/>
      <c r="Q17" s="24">
        <v>38</v>
      </c>
      <c r="R17" t="s">
        <v>99</v>
      </c>
      <c r="S17"/>
    </row>
    <row r="18" spans="2:19" ht="11.25" customHeight="1">
      <c r="B18" s="134"/>
      <c r="C18" s="134"/>
      <c r="D18" s="132"/>
      <c r="E18" s="132"/>
      <c r="F18" s="132"/>
      <c r="G18" s="132"/>
      <c r="H18" s="132"/>
      <c r="I18" s="132"/>
      <c r="J18" s="132"/>
      <c r="K18" s="132"/>
      <c r="L18" s="132"/>
      <c r="Q18" s="24">
        <v>37</v>
      </c>
      <c r="R18" t="s">
        <v>100</v>
      </c>
      <c r="S18"/>
    </row>
    <row r="19" spans="2:19" ht="15" customHeight="1">
      <c r="B19" s="134"/>
      <c r="C19" s="134"/>
      <c r="D19" s="133" t="s">
        <v>101</v>
      </c>
      <c r="E19" s="191"/>
      <c r="F19" s="192" t="s">
        <v>102</v>
      </c>
      <c r="G19" s="193"/>
      <c r="H19" s="194" t="s">
        <v>103</v>
      </c>
      <c r="I19" s="191" t="s">
        <v>104</v>
      </c>
      <c r="J19" s="191"/>
      <c r="K19" s="192" t="s">
        <v>102</v>
      </c>
      <c r="L19" s="195"/>
      <c r="Q19" s="24">
        <v>36</v>
      </c>
      <c r="R19" t="s">
        <v>105</v>
      </c>
      <c r="S19"/>
    </row>
    <row r="20" spans="2:19" ht="23.25" customHeight="1">
      <c r="B20" s="619" t="s">
        <v>106</v>
      </c>
      <c r="C20" s="619"/>
      <c r="D20" s="638"/>
      <c r="E20" s="638"/>
      <c r="F20" s="638"/>
      <c r="G20" s="636"/>
      <c r="H20" s="636"/>
      <c r="I20" s="636"/>
      <c r="J20" s="636"/>
      <c r="K20" s="636"/>
      <c r="L20" s="189" t="s">
        <v>107</v>
      </c>
      <c r="Q20" s="24">
        <v>35</v>
      </c>
      <c r="R20" t="s">
        <v>108</v>
      </c>
      <c r="S20"/>
    </row>
    <row r="21" spans="2:19" ht="23.25" customHeight="1">
      <c r="B21" s="620"/>
      <c r="C21" s="620"/>
      <c r="D21" s="637"/>
      <c r="E21" s="637"/>
      <c r="F21" s="637"/>
      <c r="G21" s="637"/>
      <c r="H21" s="637"/>
      <c r="I21" s="637"/>
      <c r="J21" s="637"/>
      <c r="K21" s="637"/>
      <c r="L21" s="637"/>
      <c r="Q21" s="24">
        <v>34</v>
      </c>
      <c r="R21" t="s">
        <v>109</v>
      </c>
      <c r="S21"/>
    </row>
    <row r="22" spans="2:19" ht="27" customHeight="1">
      <c r="B22" s="134"/>
      <c r="C22" s="134"/>
      <c r="D22" s="134"/>
      <c r="E22" s="134"/>
      <c r="F22" s="134"/>
      <c r="G22" s="134"/>
      <c r="H22" s="134"/>
      <c r="I22" s="134"/>
      <c r="J22" s="134"/>
      <c r="K22" s="134"/>
      <c r="L22" s="134"/>
      <c r="Q22" s="24">
        <v>33</v>
      </c>
      <c r="R22" t="s">
        <v>110</v>
      </c>
      <c r="S22"/>
    </row>
    <row r="23" spans="2:19">
      <c r="B23" s="134"/>
      <c r="C23" s="134"/>
      <c r="D23" s="134"/>
      <c r="E23" s="134"/>
      <c r="F23" s="134"/>
      <c r="G23" s="134"/>
      <c r="H23" s="134"/>
      <c r="I23" s="134"/>
      <c r="J23" s="134"/>
      <c r="K23" s="134"/>
      <c r="L23" s="134"/>
      <c r="Q23" s="24">
        <v>32</v>
      </c>
      <c r="R23" t="s">
        <v>111</v>
      </c>
      <c r="S23"/>
    </row>
    <row r="24" spans="2:19" ht="14">
      <c r="B24" s="134"/>
      <c r="C24" s="621" t="s">
        <v>112</v>
      </c>
      <c r="D24" s="622" t="s">
        <v>113</v>
      </c>
      <c r="E24" s="623"/>
      <c r="F24" s="624"/>
      <c r="G24" s="628" t="s">
        <v>114</v>
      </c>
      <c r="H24" s="630" t="str">
        <f>IF(O8&gt;0,VLOOKUP(O8,'加盟校情報&amp;大会設定'!A3:D50,4,0),"")&amp;"B"</f>
        <v>B</v>
      </c>
      <c r="I24" s="631"/>
      <c r="J24" s="631"/>
      <c r="K24" s="632"/>
      <c r="L24" s="125"/>
      <c r="Q24" s="24">
        <v>31</v>
      </c>
      <c r="R24" t="s">
        <v>115</v>
      </c>
      <c r="S24"/>
    </row>
    <row r="25" spans="2:19" ht="18.75" customHeight="1">
      <c r="B25" s="134"/>
      <c r="C25" s="621"/>
      <c r="D25" s="625"/>
      <c r="E25" s="626"/>
      <c r="F25" s="627"/>
      <c r="G25" s="629"/>
      <c r="H25" s="633"/>
      <c r="I25" s="634"/>
      <c r="J25" s="634"/>
      <c r="K25" s="635"/>
      <c r="L25" s="125"/>
      <c r="Q25" s="24">
        <v>30</v>
      </c>
      <c r="R25" t="s">
        <v>116</v>
      </c>
      <c r="S25"/>
    </row>
    <row r="26" spans="2:19">
      <c r="B26" s="134"/>
      <c r="C26" s="639"/>
      <c r="D26" s="641" t="s">
        <v>117</v>
      </c>
      <c r="E26" s="642"/>
      <c r="F26" s="643"/>
      <c r="G26" s="616" t="s">
        <v>118</v>
      </c>
      <c r="H26" s="616" t="s">
        <v>119</v>
      </c>
      <c r="I26" s="616" t="s">
        <v>120</v>
      </c>
      <c r="J26" s="647" t="s">
        <v>121</v>
      </c>
      <c r="K26" s="670"/>
      <c r="L26" s="138"/>
      <c r="Q26" s="24">
        <v>29</v>
      </c>
      <c r="R26" t="s">
        <v>122</v>
      </c>
      <c r="S26"/>
    </row>
    <row r="27" spans="2:19">
      <c r="B27" s="134"/>
      <c r="C27" s="640"/>
      <c r="D27" s="644"/>
      <c r="E27" s="645"/>
      <c r="F27" s="646"/>
      <c r="G27" s="617"/>
      <c r="H27" s="617"/>
      <c r="I27" s="617"/>
      <c r="J27" s="671"/>
      <c r="K27" s="672"/>
      <c r="L27" s="138"/>
      <c r="Q27" s="24">
        <v>28</v>
      </c>
      <c r="R27" t="s">
        <v>123</v>
      </c>
      <c r="S27"/>
    </row>
    <row r="28" spans="2:19" ht="18" customHeight="1">
      <c r="B28" s="134"/>
      <c r="C28" s="616">
        <v>1</v>
      </c>
      <c r="D28" s="606" t="str">
        <f>IF('様式Ⅲ－1(男子)'!R6&lt;&gt;"",'様式Ⅲ－1(男子)'!E61,"")</f>
        <v/>
      </c>
      <c r="E28" s="607"/>
      <c r="F28" s="608"/>
      <c r="G28" s="612" t="str">
        <f>IF('様式Ⅲ－1(男子)'!R6&lt;&gt;"",'様式Ⅲ－1(男子)'!C61,"")</f>
        <v/>
      </c>
      <c r="H28" s="614" t="str">
        <f>IF('様式Ⅲ－1(男子)'!R6&lt;&gt;"",'様式Ⅲ－1(男子)'!F61,"")</f>
        <v/>
      </c>
      <c r="I28" s="614" t="str">
        <f>IF('様式Ⅲ－1(男子)'!R6&lt;&gt;"",'様式Ⅲ－1(男子)'!F62,"")</f>
        <v/>
      </c>
      <c r="J28" s="602" t="str">
        <f>IF('様式Ⅲ－1(男子)'!$R$6&lt;&gt;"",'様式Ⅲ－1(男子)'!M61,"")</f>
        <v/>
      </c>
      <c r="K28" s="603"/>
      <c r="L28" s="126"/>
      <c r="Q28" s="24">
        <v>27</v>
      </c>
      <c r="R28" t="s">
        <v>124</v>
      </c>
      <c r="S28"/>
    </row>
    <row r="29" spans="2:19" ht="18" customHeight="1">
      <c r="B29" s="134"/>
      <c r="C29" s="617"/>
      <c r="D29" s="609" t="str">
        <f>IF('様式Ⅲ－1(男子)'!R6&lt;&gt;"",'様式Ⅲ－1(男子)'!D61,"")</f>
        <v/>
      </c>
      <c r="E29" s="610"/>
      <c r="F29" s="611"/>
      <c r="G29" s="613"/>
      <c r="H29" s="615"/>
      <c r="I29" s="615"/>
      <c r="J29" s="604"/>
      <c r="K29" s="605"/>
      <c r="L29" s="126"/>
      <c r="Q29" s="24">
        <v>26</v>
      </c>
      <c r="R29" t="s">
        <v>125</v>
      </c>
      <c r="S29"/>
    </row>
    <row r="30" spans="2:19" ht="18" customHeight="1">
      <c r="B30" s="134"/>
      <c r="C30" s="616">
        <v>2</v>
      </c>
      <c r="D30" s="606" t="str">
        <f>IF('様式Ⅲ－1(男子)'!R6&lt;&gt;"",'様式Ⅲ－1(男子)'!E64,"")</f>
        <v/>
      </c>
      <c r="E30" s="607"/>
      <c r="F30" s="608"/>
      <c r="G30" s="612" t="str">
        <f>IF('様式Ⅲ－1(男子)'!R6&lt;&gt;"",'様式Ⅲ－1(男子)'!C64,"")</f>
        <v/>
      </c>
      <c r="H30" s="614" t="str">
        <f>IF('様式Ⅲ－1(男子)'!R6&lt;&gt;"",'様式Ⅲ－1(男子)'!F64,"")</f>
        <v/>
      </c>
      <c r="I30" s="614" t="str">
        <f>IF('様式Ⅲ－1(男子)'!R6&lt;&gt;"",'様式Ⅲ－1(男子)'!F65,"")</f>
        <v/>
      </c>
      <c r="J30" s="602" t="str">
        <f>IF('様式Ⅲ－1(男子)'!$R$6&lt;&gt;"",'様式Ⅲ－1(男子)'!M64,"")</f>
        <v/>
      </c>
      <c r="K30" s="603"/>
      <c r="L30" s="126"/>
      <c r="Q30" s="24">
        <v>25</v>
      </c>
      <c r="R30" t="s">
        <v>126</v>
      </c>
      <c r="S30"/>
    </row>
    <row r="31" spans="2:19" ht="18" customHeight="1">
      <c r="B31" s="134"/>
      <c r="C31" s="617"/>
      <c r="D31" s="609" t="str">
        <f>IF('様式Ⅲ－1(男子)'!R6&lt;&gt;"",'様式Ⅲ－1(男子)'!D64,"")</f>
        <v/>
      </c>
      <c r="E31" s="610"/>
      <c r="F31" s="611"/>
      <c r="G31" s="613"/>
      <c r="H31" s="615"/>
      <c r="I31" s="615"/>
      <c r="J31" s="604"/>
      <c r="K31" s="605"/>
      <c r="L31" s="126"/>
      <c r="Q31" s="24">
        <v>24</v>
      </c>
      <c r="R31" t="s">
        <v>127</v>
      </c>
      <c r="S31"/>
    </row>
    <row r="32" spans="2:19" ht="18" customHeight="1">
      <c r="B32" s="134"/>
      <c r="C32" s="616">
        <v>3</v>
      </c>
      <c r="D32" s="606" t="str">
        <f>IF('様式Ⅲ－1(男子)'!R6&lt;&gt;"",'様式Ⅲ－1(男子)'!E67,"")</f>
        <v/>
      </c>
      <c r="E32" s="607"/>
      <c r="F32" s="608"/>
      <c r="G32" s="612" t="str">
        <f>IF('様式Ⅲ－1(男子)'!R6&lt;&gt;"",'様式Ⅲ－1(男子)'!C67,"")</f>
        <v/>
      </c>
      <c r="H32" s="614" t="str">
        <f>IF('様式Ⅲ－1(男子)'!R6&lt;&gt;"",'様式Ⅲ－1(男子)'!F67,"")</f>
        <v/>
      </c>
      <c r="I32" s="614" t="str">
        <f>IF('様式Ⅲ－1(男子)'!R6&lt;&gt;"",'様式Ⅲ－1(男子)'!F68,"")</f>
        <v/>
      </c>
      <c r="J32" s="602" t="str">
        <f>IF('様式Ⅲ－1(男子)'!$R$6&lt;&gt;"",'様式Ⅲ－1(男子)'!M67,"")</f>
        <v/>
      </c>
      <c r="K32" s="603"/>
      <c r="L32" s="126"/>
      <c r="Q32" s="24">
        <v>23</v>
      </c>
      <c r="R32" t="s">
        <v>128</v>
      </c>
      <c r="S32"/>
    </row>
    <row r="33" spans="2:19" ht="18" customHeight="1">
      <c r="B33" s="134"/>
      <c r="C33" s="617"/>
      <c r="D33" s="609" t="str">
        <f>IF('様式Ⅲ－1(男子)'!R6&lt;&gt;"",'様式Ⅲ－1(男子)'!D67,"")</f>
        <v/>
      </c>
      <c r="E33" s="610"/>
      <c r="F33" s="611"/>
      <c r="G33" s="613"/>
      <c r="H33" s="615"/>
      <c r="I33" s="615"/>
      <c r="J33" s="604"/>
      <c r="K33" s="605"/>
      <c r="L33" s="126"/>
      <c r="Q33" s="24">
        <v>22</v>
      </c>
      <c r="R33" t="s">
        <v>129</v>
      </c>
      <c r="S33"/>
    </row>
    <row r="34" spans="2:19" ht="18" customHeight="1">
      <c r="B34" s="134"/>
      <c r="C34" s="616">
        <v>4</v>
      </c>
      <c r="D34" s="606" t="str">
        <f>IF('様式Ⅲ－1(男子)'!R6&lt;&gt;"",'様式Ⅲ－1(男子)'!E70,"")</f>
        <v/>
      </c>
      <c r="E34" s="607"/>
      <c r="F34" s="608"/>
      <c r="G34" s="612" t="str">
        <f>IF('様式Ⅲ－1(男子)'!R6&lt;&gt;"",'様式Ⅲ－1(男子)'!C70,"")</f>
        <v/>
      </c>
      <c r="H34" s="614" t="str">
        <f>IF('様式Ⅲ－1(男子)'!R6&lt;&gt;"",'様式Ⅲ－1(男子)'!F70,"")</f>
        <v/>
      </c>
      <c r="I34" s="614" t="str">
        <f>IF('様式Ⅲ－1(男子)'!R6&lt;&gt;"",'様式Ⅲ－1(男子)'!F71,"")</f>
        <v/>
      </c>
      <c r="J34" s="602" t="str">
        <f>IF('様式Ⅲ－1(男子)'!$R$6&lt;&gt;"",'様式Ⅲ－1(男子)'!M70,"")</f>
        <v/>
      </c>
      <c r="K34" s="603"/>
      <c r="L34" s="126"/>
      <c r="Q34" s="24">
        <v>21</v>
      </c>
      <c r="R34" t="s">
        <v>130</v>
      </c>
      <c r="S34"/>
    </row>
    <row r="35" spans="2:19" ht="18" customHeight="1">
      <c r="B35" s="134"/>
      <c r="C35" s="617"/>
      <c r="D35" s="609" t="str">
        <f>IF('様式Ⅲ－1(男子)'!R6&lt;&gt;"",'様式Ⅲ－1(男子)'!D70,"")</f>
        <v/>
      </c>
      <c r="E35" s="610"/>
      <c r="F35" s="611"/>
      <c r="G35" s="613"/>
      <c r="H35" s="615"/>
      <c r="I35" s="615"/>
      <c r="J35" s="604"/>
      <c r="K35" s="605"/>
      <c r="L35" s="126"/>
      <c r="Q35" s="24">
        <v>20</v>
      </c>
      <c r="R35" t="s">
        <v>131</v>
      </c>
      <c r="S35"/>
    </row>
    <row r="36" spans="2:19" ht="18" customHeight="1">
      <c r="B36" s="134"/>
      <c r="C36" s="616">
        <v>5</v>
      </c>
      <c r="D36" s="606" t="str">
        <f>IF('様式Ⅲ－1(男子)'!R6&lt;&gt;"",'様式Ⅲ－1(男子)'!E73,"")</f>
        <v/>
      </c>
      <c r="E36" s="607"/>
      <c r="F36" s="608"/>
      <c r="G36" s="612" t="str">
        <f>IF('様式Ⅲ－1(男子)'!R6&lt;&gt;"",'様式Ⅲ－1(男子)'!C73,"")</f>
        <v/>
      </c>
      <c r="H36" s="614" t="str">
        <f>IF('様式Ⅲ－1(男子)'!R6&lt;&gt;"",'様式Ⅲ－1(男子)'!F73,"")</f>
        <v/>
      </c>
      <c r="I36" s="614" t="str">
        <f>IF('様式Ⅲ－1(男子)'!R6&lt;&gt;"",'様式Ⅲ－1(男子)'!F74,"")</f>
        <v/>
      </c>
      <c r="J36" s="602" t="str">
        <f>IF('様式Ⅲ－1(男子)'!$R$6&lt;&gt;"",'様式Ⅲ－1(男子)'!M73,"")</f>
        <v/>
      </c>
      <c r="K36" s="603"/>
      <c r="L36" s="126"/>
      <c r="Q36" s="24">
        <v>19</v>
      </c>
      <c r="R36" t="s">
        <v>132</v>
      </c>
      <c r="S36"/>
    </row>
    <row r="37" spans="2:19" ht="18" customHeight="1">
      <c r="B37" s="134"/>
      <c r="C37" s="617"/>
      <c r="D37" s="609" t="str">
        <f>IF('様式Ⅲ－1(男子)'!R6&lt;&gt;"",'様式Ⅲ－1(男子)'!D73,"")</f>
        <v/>
      </c>
      <c r="E37" s="610"/>
      <c r="F37" s="611"/>
      <c r="G37" s="613"/>
      <c r="H37" s="615"/>
      <c r="I37" s="615"/>
      <c r="J37" s="604"/>
      <c r="K37" s="605"/>
      <c r="L37" s="126"/>
      <c r="Q37" s="24">
        <v>18</v>
      </c>
      <c r="R37" t="s">
        <v>133</v>
      </c>
      <c r="S37"/>
    </row>
    <row r="38" spans="2:19" ht="18" customHeight="1">
      <c r="B38" s="134"/>
      <c r="C38" s="616">
        <v>6</v>
      </c>
      <c r="D38" s="606" t="str">
        <f>IF('様式Ⅲ－1(男子)'!R6&lt;&gt;"",'様式Ⅲ－1(男子)'!E76,"")</f>
        <v/>
      </c>
      <c r="E38" s="607"/>
      <c r="F38" s="608"/>
      <c r="G38" s="612" t="str">
        <f>IF('様式Ⅲ－1(男子)'!R6&lt;&gt;"",'様式Ⅲ－1(男子)'!C76,"")</f>
        <v/>
      </c>
      <c r="H38" s="614" t="str">
        <f>IF('様式Ⅲ－1(男子)'!R6&lt;&gt;"",'様式Ⅲ－1(男子)'!F76,"")</f>
        <v/>
      </c>
      <c r="I38" s="614" t="str">
        <f>IF('様式Ⅲ－1(男子)'!R6&lt;&gt;"",'様式Ⅲ－1(男子)'!F77,"")</f>
        <v/>
      </c>
      <c r="J38" s="602" t="str">
        <f>IF('様式Ⅲ－1(男子)'!$R$6&lt;&gt;"",'様式Ⅲ－1(男子)'!M76,"")</f>
        <v/>
      </c>
      <c r="K38" s="603"/>
      <c r="L38" s="126"/>
      <c r="Q38" s="24">
        <v>17</v>
      </c>
      <c r="R38" t="s">
        <v>134</v>
      </c>
      <c r="S38"/>
    </row>
    <row r="39" spans="2:19" ht="18" customHeight="1">
      <c r="B39" s="134"/>
      <c r="C39" s="617"/>
      <c r="D39" s="609" t="str">
        <f>IF('様式Ⅲ－1(男子)'!R6&lt;&gt;"",'様式Ⅲ－1(男子)'!D76,"")</f>
        <v/>
      </c>
      <c r="E39" s="610"/>
      <c r="F39" s="611"/>
      <c r="G39" s="613"/>
      <c r="H39" s="615"/>
      <c r="I39" s="615"/>
      <c r="J39" s="604"/>
      <c r="K39" s="605"/>
      <c r="L39" s="126"/>
      <c r="Q39" s="24">
        <v>16</v>
      </c>
      <c r="R39" t="s">
        <v>135</v>
      </c>
      <c r="S39"/>
    </row>
    <row r="40" spans="2:19" ht="18" customHeight="1">
      <c r="B40" s="134"/>
      <c r="C40" s="616">
        <v>7</v>
      </c>
      <c r="D40" s="606" t="str">
        <f>IF('様式Ⅲ－1(男子)'!R6&lt;&gt;"",'様式Ⅲ－1(男子)'!E79,"")</f>
        <v/>
      </c>
      <c r="E40" s="607"/>
      <c r="F40" s="608"/>
      <c r="G40" s="612" t="str">
        <f>IF('様式Ⅲ－1(男子)'!R6&lt;&gt;"",'様式Ⅲ－1(男子)'!C79,"")</f>
        <v/>
      </c>
      <c r="H40" s="614" t="str">
        <f>IF('様式Ⅲ－1(男子)'!R6&lt;&gt;"",'様式Ⅲ－1(男子)'!F79,"")</f>
        <v/>
      </c>
      <c r="I40" s="614" t="str">
        <f>IF('様式Ⅲ－1(男子)'!R6&lt;&gt;"",'様式Ⅲ－1(男子)'!F80,"")</f>
        <v/>
      </c>
      <c r="J40" s="602" t="str">
        <f>IF('様式Ⅲ－1(男子)'!$R$6&lt;&gt;"",'様式Ⅲ－1(男子)'!M79,"")</f>
        <v/>
      </c>
      <c r="K40" s="603"/>
      <c r="L40" s="126"/>
      <c r="Q40" s="24">
        <v>15</v>
      </c>
      <c r="R40" t="s">
        <v>136</v>
      </c>
      <c r="S40"/>
    </row>
    <row r="41" spans="2:19" ht="18" customHeight="1">
      <c r="B41" s="134"/>
      <c r="C41" s="617"/>
      <c r="D41" s="609" t="str">
        <f>IF('様式Ⅲ－1(男子)'!R6&lt;&gt;"",'様式Ⅲ－1(男子)'!D79,"")</f>
        <v/>
      </c>
      <c r="E41" s="610"/>
      <c r="F41" s="611"/>
      <c r="G41" s="613"/>
      <c r="H41" s="615"/>
      <c r="I41" s="615"/>
      <c r="J41" s="604"/>
      <c r="K41" s="605"/>
      <c r="L41" s="126"/>
      <c r="Q41" s="24">
        <v>14</v>
      </c>
      <c r="R41" t="s">
        <v>137</v>
      </c>
      <c r="S41"/>
    </row>
    <row r="42" spans="2:19" ht="18" customHeight="1">
      <c r="B42" s="134"/>
      <c r="C42" s="616">
        <v>8</v>
      </c>
      <c r="D42" s="606" t="str">
        <f>IF('様式Ⅲ－1(男子)'!R6&lt;&gt;"",'様式Ⅲ－1(男子)'!E82,"")</f>
        <v/>
      </c>
      <c r="E42" s="607"/>
      <c r="F42" s="608"/>
      <c r="G42" s="612" t="str">
        <f>IF('様式Ⅲ－1(男子)'!R6&lt;&gt;"",'様式Ⅲ－1(男子)'!C82,"")</f>
        <v/>
      </c>
      <c r="H42" s="614" t="str">
        <f>IF('様式Ⅲ－1(男子)'!R6&lt;&gt;"",'様式Ⅲ－1(男子)'!F82,"")</f>
        <v/>
      </c>
      <c r="I42" s="614" t="str">
        <f>IF('様式Ⅲ－1(男子)'!R6&lt;&gt;"",'様式Ⅲ－1(男子)'!F83,"")</f>
        <v/>
      </c>
      <c r="J42" s="602" t="str">
        <f>IF('様式Ⅲ－1(男子)'!$R$6&lt;&gt;"",'様式Ⅲ－1(男子)'!M82,"")</f>
        <v/>
      </c>
      <c r="K42" s="603"/>
      <c r="L42" s="126"/>
      <c r="Q42" s="24">
        <v>13</v>
      </c>
      <c r="R42" t="s">
        <v>138</v>
      </c>
      <c r="S42"/>
    </row>
    <row r="43" spans="2:19" ht="18" customHeight="1">
      <c r="B43" s="134"/>
      <c r="C43" s="617"/>
      <c r="D43" s="609" t="str">
        <f>IF('様式Ⅲ－1(男子)'!R6&lt;&gt;"",'様式Ⅲ－1(男子)'!D82,"")</f>
        <v/>
      </c>
      <c r="E43" s="610"/>
      <c r="F43" s="611"/>
      <c r="G43" s="613"/>
      <c r="H43" s="615"/>
      <c r="I43" s="615"/>
      <c r="J43" s="604"/>
      <c r="K43" s="605"/>
      <c r="L43" s="126"/>
      <c r="Q43" s="24">
        <v>12</v>
      </c>
      <c r="R43" t="s">
        <v>139</v>
      </c>
      <c r="S43"/>
    </row>
    <row r="44" spans="2:19" ht="18.399999999999999" customHeight="1">
      <c r="B44" s="134"/>
      <c r="C44" s="616">
        <v>9</v>
      </c>
      <c r="D44" s="651" t="str">
        <f>IF('様式Ⅲ－1(男子)'!R6&lt;&gt;"",'様式Ⅲ－1(男子)'!E85,"")</f>
        <v/>
      </c>
      <c r="E44" s="652"/>
      <c r="F44" s="653"/>
      <c r="G44" s="654" t="str">
        <f>IF('様式Ⅲ－1(男子)'!R6&lt;&gt;"",'様式Ⅲ－1(男子)'!C85,"")</f>
        <v/>
      </c>
      <c r="H44" s="655" t="str">
        <f>IF('様式Ⅲ－1(男子)'!R6&lt;&gt;"",'様式Ⅲ－1(男子)'!F85,"")</f>
        <v/>
      </c>
      <c r="I44" s="655" t="str">
        <f>IF('様式Ⅲ－1(男子)'!R6&lt;&gt;"",'様式Ⅲ－1(男子)'!F86,"")</f>
        <v/>
      </c>
      <c r="J44" s="602" t="str">
        <f>IF('様式Ⅲ－1(男子)'!$R$6&lt;&gt;"",'様式Ⅲ－1(男子)'!M85,"")</f>
        <v/>
      </c>
      <c r="K44" s="603"/>
      <c r="L44" s="126"/>
      <c r="Q44" s="24">
        <v>11</v>
      </c>
      <c r="R44" t="s">
        <v>140</v>
      </c>
      <c r="S44"/>
    </row>
    <row r="45" spans="2:19" ht="18.399999999999999" customHeight="1">
      <c r="B45" s="134"/>
      <c r="C45" s="617"/>
      <c r="D45" s="609" t="str">
        <f>IF('様式Ⅲ－1(男子)'!R6&lt;&gt;"",'様式Ⅲ－1(男子)'!D85,"")</f>
        <v/>
      </c>
      <c r="E45" s="610"/>
      <c r="F45" s="611"/>
      <c r="G45" s="613"/>
      <c r="H45" s="615"/>
      <c r="I45" s="615"/>
      <c r="J45" s="604"/>
      <c r="K45" s="605"/>
      <c r="L45" s="126"/>
      <c r="Q45" s="24">
        <v>10</v>
      </c>
      <c r="R45" t="s">
        <v>141</v>
      </c>
      <c r="S45"/>
    </row>
    <row r="46" spans="2:19" ht="18.399999999999999" customHeight="1">
      <c r="B46" s="134"/>
      <c r="C46" s="616">
        <v>10</v>
      </c>
      <c r="D46" s="606" t="str">
        <f>IF('様式Ⅲ－1(男子)'!$R$6&lt;&gt;"",'様式Ⅲ－1(男子)'!E88,"")</f>
        <v/>
      </c>
      <c r="E46" s="607"/>
      <c r="F46" s="608"/>
      <c r="G46" s="612" t="str">
        <f>IF('様式Ⅲ－1(男子)'!R6&lt;&gt;"",'様式Ⅲ－1(男子)'!C88,"")</f>
        <v/>
      </c>
      <c r="H46" s="614" t="str">
        <f>IF('様式Ⅲ－1(男子)'!R6&lt;&gt;"",'様式Ⅲ－1(男子)'!F88,"")</f>
        <v/>
      </c>
      <c r="I46" s="614" t="str">
        <f>IF('様式Ⅲ－1(男子)'!R6&lt;&gt;"",'様式Ⅲ－1(男子)'!F89,"")</f>
        <v/>
      </c>
      <c r="J46" s="602" t="str">
        <f>IF('様式Ⅲ－1(男子)'!$R$6&lt;&gt;"",'様式Ⅲ－1(男子)'!M88,"")</f>
        <v/>
      </c>
      <c r="K46" s="603"/>
      <c r="L46" s="127"/>
      <c r="Q46" s="24">
        <v>9</v>
      </c>
      <c r="R46" t="s">
        <v>142</v>
      </c>
      <c r="S46"/>
    </row>
    <row r="47" spans="2:19" ht="18.399999999999999" customHeight="1">
      <c r="B47" s="134"/>
      <c r="C47" s="617"/>
      <c r="D47" s="609" t="str">
        <f>IF('様式Ⅲ－1(男子)'!$R$6&lt;&gt;"",'様式Ⅲ－1(男子)'!D88,"")</f>
        <v/>
      </c>
      <c r="E47" s="610"/>
      <c r="F47" s="611"/>
      <c r="G47" s="613"/>
      <c r="H47" s="615"/>
      <c r="I47" s="615"/>
      <c r="J47" s="604"/>
      <c r="K47" s="605"/>
      <c r="L47" s="127"/>
      <c r="Q47" s="24">
        <v>8</v>
      </c>
      <c r="R47" t="s">
        <v>143</v>
      </c>
      <c r="S47"/>
    </row>
    <row r="48" spans="2:19" ht="18" customHeight="1">
      <c r="B48" s="134"/>
      <c r="C48" s="616">
        <v>11</v>
      </c>
      <c r="D48" s="606" t="str">
        <f>IF('様式Ⅲ－1(男子)'!$R$6&lt;&gt;"",'様式Ⅲ－1(男子)'!E91,"")</f>
        <v/>
      </c>
      <c r="E48" s="607"/>
      <c r="F48" s="608"/>
      <c r="G48" s="612" t="str">
        <f>IF('様式Ⅲ－1(男子)'!R6&lt;&gt;"",'様式Ⅲ－1(男子)'!C91,"")</f>
        <v/>
      </c>
      <c r="H48" s="614" t="str">
        <f>IF('様式Ⅲ－1(男子)'!R6&lt;&gt;"",'様式Ⅲ－1(男子)'!F91,"")</f>
        <v/>
      </c>
      <c r="I48" s="614" t="str">
        <f>IF('様式Ⅲ－1(男子)'!R6&lt;&gt;"",'様式Ⅲ－1(男子)'!F92,"")</f>
        <v/>
      </c>
      <c r="J48" s="602" t="str">
        <f>IF('様式Ⅲ－1(男子)'!$R$6&lt;&gt;"",'様式Ⅲ－1(男子)'!M91,"")</f>
        <v/>
      </c>
      <c r="K48" s="603"/>
      <c r="L48" s="126"/>
      <c r="Q48" s="24">
        <v>15</v>
      </c>
      <c r="R48" t="s">
        <v>136</v>
      </c>
      <c r="S48"/>
    </row>
    <row r="49" spans="2:19" ht="18" customHeight="1">
      <c r="B49" s="134"/>
      <c r="C49" s="617"/>
      <c r="D49" s="609" t="str">
        <f>IF('様式Ⅲ－1(男子)'!$R$6&lt;&gt;"",'様式Ⅲ－1(男子)'!D91,"")</f>
        <v/>
      </c>
      <c r="E49" s="610"/>
      <c r="F49" s="611"/>
      <c r="G49" s="613"/>
      <c r="H49" s="615"/>
      <c r="I49" s="615"/>
      <c r="J49" s="604"/>
      <c r="K49" s="605"/>
      <c r="L49" s="126"/>
      <c r="Q49" s="24">
        <v>14</v>
      </c>
      <c r="R49" t="s">
        <v>137</v>
      </c>
      <c r="S49"/>
    </row>
    <row r="50" spans="2:19" ht="18" customHeight="1">
      <c r="B50" s="134"/>
      <c r="C50" s="616">
        <v>12</v>
      </c>
      <c r="D50" s="606" t="str">
        <f>IF('様式Ⅲ－1(男子)'!$R$6&lt;&gt;"",'様式Ⅲ－1(男子)'!E94,"")</f>
        <v/>
      </c>
      <c r="E50" s="607"/>
      <c r="F50" s="608"/>
      <c r="G50" s="612" t="str">
        <f>IF('様式Ⅲ－1(男子)'!R6&lt;&gt;"",'様式Ⅲ－1(男子)'!C94,"")</f>
        <v/>
      </c>
      <c r="H50" s="614" t="str">
        <f>IF('様式Ⅲ－1(男子)'!R6&lt;&gt;"",'様式Ⅲ－1(男子)'!F94,"")</f>
        <v/>
      </c>
      <c r="I50" s="614" t="str">
        <f>IF('様式Ⅲ－1(男子)'!R6&lt;&gt;"",'様式Ⅲ－1(男子)'!F95,"")</f>
        <v/>
      </c>
      <c r="J50" s="602" t="str">
        <f>IF('様式Ⅲ－1(男子)'!$R$6&lt;&gt;"",'様式Ⅲ－1(男子)'!M94,"")</f>
        <v/>
      </c>
      <c r="K50" s="603"/>
      <c r="L50" s="126"/>
      <c r="Q50" s="24">
        <v>13</v>
      </c>
      <c r="R50" t="s">
        <v>138</v>
      </c>
      <c r="S50"/>
    </row>
    <row r="51" spans="2:19" ht="18" customHeight="1">
      <c r="B51" s="134"/>
      <c r="C51" s="617"/>
      <c r="D51" s="609" t="str">
        <f>IF('様式Ⅲ－1(男子)'!$R$6&lt;&gt;"",'様式Ⅲ－1(男子)'!D94,"")</f>
        <v/>
      </c>
      <c r="E51" s="610"/>
      <c r="F51" s="611"/>
      <c r="G51" s="613"/>
      <c r="H51" s="615"/>
      <c r="I51" s="615"/>
      <c r="J51" s="604"/>
      <c r="K51" s="605"/>
      <c r="L51" s="126"/>
      <c r="Q51" s="24">
        <v>12</v>
      </c>
      <c r="R51" t="s">
        <v>139</v>
      </c>
      <c r="S51"/>
    </row>
    <row r="52" spans="2:19" ht="18.399999999999999" customHeight="1">
      <c r="B52" s="134"/>
      <c r="C52" s="616">
        <v>13</v>
      </c>
      <c r="D52" s="606" t="str">
        <f>IF('様式Ⅲ－1(男子)'!$R$6&lt;&gt;"",'様式Ⅲ－1(男子)'!E97,"")</f>
        <v/>
      </c>
      <c r="E52" s="607"/>
      <c r="F52" s="608"/>
      <c r="G52" s="612" t="str">
        <f>IF('様式Ⅲ－1(男子)'!R6&lt;&gt;"",'様式Ⅲ－1(男子)'!C97,"")</f>
        <v/>
      </c>
      <c r="H52" s="614" t="str">
        <f>IF('様式Ⅲ－1(男子)'!R6&lt;&gt;"",'様式Ⅲ－1(男子)'!F97,"")</f>
        <v/>
      </c>
      <c r="I52" s="614" t="str">
        <f>IF('様式Ⅲ－1(男子)'!R6&lt;&gt;"",'様式Ⅲ－1(男子)'!F98,"")</f>
        <v/>
      </c>
      <c r="J52" s="602" t="str">
        <f>IF('様式Ⅲ－1(男子)'!$R$6&lt;&gt;"",'様式Ⅲ－1(男子)'!M97,"")</f>
        <v/>
      </c>
      <c r="K52" s="603"/>
      <c r="L52" s="126"/>
      <c r="Q52" s="24">
        <v>11</v>
      </c>
      <c r="R52" t="s">
        <v>140</v>
      </c>
      <c r="S52"/>
    </row>
    <row r="53" spans="2:19" ht="18.399999999999999" customHeight="1">
      <c r="B53" s="134"/>
      <c r="C53" s="617"/>
      <c r="D53" s="609" t="str">
        <f>IF('様式Ⅲ－1(男子)'!$R$6&lt;&gt;"",'様式Ⅲ－1(男子)'!D97,"")</f>
        <v/>
      </c>
      <c r="E53" s="610"/>
      <c r="F53" s="611"/>
      <c r="G53" s="613"/>
      <c r="H53" s="615"/>
      <c r="I53" s="615"/>
      <c r="J53" s="604"/>
      <c r="K53" s="605"/>
      <c r="L53" s="126"/>
      <c r="Q53" s="24">
        <v>10</v>
      </c>
      <c r="R53" t="s">
        <v>141</v>
      </c>
      <c r="S53"/>
    </row>
    <row r="54" spans="2:19" ht="18.399999999999999" customHeight="1">
      <c r="B54" s="134"/>
      <c r="C54" s="616">
        <v>14</v>
      </c>
      <c r="D54" s="606" t="str">
        <f>IF('様式Ⅲ－1(男子)'!$R$6&lt;&gt;"",'様式Ⅲ－1(男子)'!E100,"")</f>
        <v/>
      </c>
      <c r="E54" s="607"/>
      <c r="F54" s="608"/>
      <c r="G54" s="612" t="str">
        <f>IF('様式Ⅲ－1(男子)'!R6&lt;&gt;"",'様式Ⅲ－1(男子)'!C100,"")</f>
        <v/>
      </c>
      <c r="H54" s="614" t="str">
        <f>IF('様式Ⅲ－1(男子)'!R6&lt;&gt;"",'様式Ⅲ－1(男子)'!F100,"")</f>
        <v/>
      </c>
      <c r="I54" s="614" t="str">
        <f>IF('様式Ⅲ－1(男子)'!R6&lt;&gt;"",'様式Ⅲ－1(男子)'!F101,"")</f>
        <v/>
      </c>
      <c r="J54" s="602" t="str">
        <f>IF('様式Ⅲ－1(男子)'!$R$6&lt;&gt;"",'様式Ⅲ－1(男子)'!M100,"")</f>
        <v/>
      </c>
      <c r="K54" s="603"/>
      <c r="L54" s="127"/>
      <c r="Q54" s="24">
        <v>9</v>
      </c>
      <c r="R54" t="s">
        <v>142</v>
      </c>
      <c r="S54"/>
    </row>
    <row r="55" spans="2:19" ht="18.399999999999999" customHeight="1">
      <c r="B55" s="134"/>
      <c r="C55" s="617"/>
      <c r="D55" s="609" t="str">
        <f>IF('様式Ⅲ－1(男子)'!$R$6&lt;&gt;"",'様式Ⅲ－1(男子)'!D100,"")</f>
        <v/>
      </c>
      <c r="E55" s="610"/>
      <c r="F55" s="611"/>
      <c r="G55" s="613"/>
      <c r="H55" s="615"/>
      <c r="I55" s="615"/>
      <c r="J55" s="604"/>
      <c r="K55" s="605"/>
      <c r="L55" s="127"/>
      <c r="Q55" s="24">
        <v>8</v>
      </c>
      <c r="R55" t="s">
        <v>143</v>
      </c>
      <c r="S55"/>
    </row>
    <row r="56" spans="2:19">
      <c r="B56" s="134"/>
      <c r="C56" s="134"/>
      <c r="D56" s="134"/>
      <c r="E56" s="134"/>
      <c r="F56" s="134"/>
      <c r="G56" s="134"/>
      <c r="H56" s="139"/>
      <c r="I56" s="134"/>
      <c r="J56" s="140"/>
      <c r="K56" s="134"/>
      <c r="L56" s="134"/>
      <c r="Q56" s="24">
        <v>7</v>
      </c>
      <c r="R56" t="s">
        <v>144</v>
      </c>
      <c r="S56"/>
    </row>
    <row r="57" spans="2:19">
      <c r="B57" s="134"/>
      <c r="C57" s="141" t="s">
        <v>145</v>
      </c>
      <c r="D57" s="667" t="s">
        <v>146</v>
      </c>
      <c r="E57" s="667"/>
      <c r="F57" s="667"/>
      <c r="G57" s="134"/>
      <c r="H57" s="134"/>
      <c r="I57" s="134"/>
      <c r="J57" s="134"/>
      <c r="K57" s="134"/>
      <c r="L57" s="134"/>
      <c r="Q57" s="24">
        <v>6</v>
      </c>
      <c r="R57" t="s">
        <v>147</v>
      </c>
      <c r="S57"/>
    </row>
    <row r="58" spans="2:19" ht="12.75" customHeight="1">
      <c r="B58" s="134"/>
      <c r="C58" s="141" t="s">
        <v>145</v>
      </c>
      <c r="D58" s="129" t="s">
        <v>6193</v>
      </c>
      <c r="E58" s="134"/>
      <c r="F58" s="134"/>
      <c r="G58" s="134"/>
      <c r="H58" s="134"/>
      <c r="I58" s="134"/>
      <c r="J58" s="134"/>
      <c r="K58" s="134"/>
      <c r="L58" s="134"/>
      <c r="Q58" s="24">
        <v>5</v>
      </c>
      <c r="R58" t="s">
        <v>148</v>
      </c>
      <c r="S58"/>
    </row>
    <row r="59" spans="2:19" ht="12.75" customHeight="1">
      <c r="B59" s="134"/>
      <c r="C59" s="141" t="s">
        <v>145</v>
      </c>
      <c r="D59" s="142" t="s">
        <v>149</v>
      </c>
      <c r="E59" s="134"/>
      <c r="F59" s="134"/>
      <c r="G59" s="134"/>
      <c r="H59" s="134"/>
      <c r="I59" s="143"/>
      <c r="J59" s="134"/>
      <c r="K59" s="134"/>
      <c r="L59" s="134"/>
      <c r="Q59" s="24">
        <v>4</v>
      </c>
      <c r="R59" t="s">
        <v>150</v>
      </c>
      <c r="S59"/>
    </row>
    <row r="60" spans="2:19" ht="12.75" customHeight="1">
      <c r="B60" s="134"/>
      <c r="C60" s="134"/>
      <c r="D60" s="134"/>
      <c r="E60" s="134"/>
      <c r="F60" s="134"/>
      <c r="G60" s="134"/>
      <c r="H60" s="134"/>
      <c r="I60" s="134"/>
      <c r="J60" s="662" t="s">
        <v>151</v>
      </c>
      <c r="K60" s="662"/>
      <c r="L60" s="662"/>
      <c r="Q60" s="24">
        <v>3</v>
      </c>
      <c r="R60" t="s">
        <v>152</v>
      </c>
      <c r="S60"/>
    </row>
    <row r="61" spans="2:19" ht="12.75" customHeight="1">
      <c r="B61" s="134"/>
      <c r="C61" s="134"/>
      <c r="D61" s="134"/>
      <c r="E61" s="134"/>
      <c r="F61" s="134"/>
      <c r="G61" s="134"/>
      <c r="H61" s="134"/>
      <c r="I61" s="134"/>
      <c r="J61" s="662"/>
      <c r="K61" s="662"/>
      <c r="L61" s="662"/>
      <c r="Q61" s="24">
        <v>2</v>
      </c>
      <c r="R61" t="s">
        <v>153</v>
      </c>
      <c r="S61"/>
    </row>
    <row r="62" spans="2:19">
      <c r="Q62" s="24">
        <v>1</v>
      </c>
      <c r="R62" t="s">
        <v>154</v>
      </c>
      <c r="S62"/>
    </row>
  </sheetData>
  <sheetProtection algorithmName="SHA-512" hashValue="Uw3UpcEMLedI2c05ious4P1tcMd0BA0WhsmKpvCwtNyJnpRHHU8ycgWM0zEZQ1R3dkYrJ0zhFBuF1thn9y5MwA==" saltValue="O5VF9aKwdgVm9kAwIWtf4g==" spinCount="100000" sheet="1" objects="1" scenarios="1"/>
  <mergeCells count="124">
    <mergeCell ref="J52:K53"/>
    <mergeCell ref="D53:F53"/>
    <mergeCell ref="C54:C55"/>
    <mergeCell ref="D54:F54"/>
    <mergeCell ref="G54:G55"/>
    <mergeCell ref="H54:H55"/>
    <mergeCell ref="I54:I55"/>
    <mergeCell ref="J54:K55"/>
    <mergeCell ref="D55:F55"/>
    <mergeCell ref="C52:C53"/>
    <mergeCell ref="D52:F52"/>
    <mergeCell ref="G52:G53"/>
    <mergeCell ref="H52:H53"/>
    <mergeCell ref="I52:I53"/>
    <mergeCell ref="J48:K49"/>
    <mergeCell ref="D49:F49"/>
    <mergeCell ref="C50:C51"/>
    <mergeCell ref="D50:F50"/>
    <mergeCell ref="G50:G51"/>
    <mergeCell ref="H50:H51"/>
    <mergeCell ref="I50:I51"/>
    <mergeCell ref="J50:K51"/>
    <mergeCell ref="D51:F51"/>
    <mergeCell ref="C48:C49"/>
    <mergeCell ref="D48:F48"/>
    <mergeCell ref="G48:G49"/>
    <mergeCell ref="H48:H49"/>
    <mergeCell ref="I48:I49"/>
    <mergeCell ref="J40:K41"/>
    <mergeCell ref="G42:G43"/>
    <mergeCell ref="G44:G45"/>
    <mergeCell ref="G46:G47"/>
    <mergeCell ref="H42:H43"/>
    <mergeCell ref="H44:H45"/>
    <mergeCell ref="H46:H47"/>
    <mergeCell ref="I42:I43"/>
    <mergeCell ref="I44:I45"/>
    <mergeCell ref="I46:I47"/>
    <mergeCell ref="J42:K43"/>
    <mergeCell ref="J44:K45"/>
    <mergeCell ref="J46:K47"/>
    <mergeCell ref="D44:F44"/>
    <mergeCell ref="D45:F45"/>
    <mergeCell ref="D46:F46"/>
    <mergeCell ref="D47:F47"/>
    <mergeCell ref="G40:G41"/>
    <mergeCell ref="B2:L3"/>
    <mergeCell ref="B4:L5"/>
    <mergeCell ref="B7:C8"/>
    <mergeCell ref="B10:C11"/>
    <mergeCell ref="D10:K11"/>
    <mergeCell ref="B13:C14"/>
    <mergeCell ref="D13:K14"/>
    <mergeCell ref="B16:C17"/>
    <mergeCell ref="D16:K17"/>
    <mergeCell ref="B20:C21"/>
    <mergeCell ref="D20:F20"/>
    <mergeCell ref="G20:K20"/>
    <mergeCell ref="D21:L21"/>
    <mergeCell ref="C24:C25"/>
    <mergeCell ref="D24:F25"/>
    <mergeCell ref="G24:G25"/>
    <mergeCell ref="H24:K25"/>
    <mergeCell ref="C26:C27"/>
    <mergeCell ref="D26:F27"/>
    <mergeCell ref="G26:G27"/>
    <mergeCell ref="H26:H27"/>
    <mergeCell ref="I26:I27"/>
    <mergeCell ref="J26:K27"/>
    <mergeCell ref="J30:K31"/>
    <mergeCell ref="D31:F31"/>
    <mergeCell ref="C28:C29"/>
    <mergeCell ref="D28:F28"/>
    <mergeCell ref="G28:G29"/>
    <mergeCell ref="H28:H29"/>
    <mergeCell ref="I28:I29"/>
    <mergeCell ref="J28:K29"/>
    <mergeCell ref="D29:F29"/>
    <mergeCell ref="C30:C31"/>
    <mergeCell ref="D30:F30"/>
    <mergeCell ref="G30:G31"/>
    <mergeCell ref="H30:H31"/>
    <mergeCell ref="I30:I31"/>
    <mergeCell ref="G38:G39"/>
    <mergeCell ref="H38:H39"/>
    <mergeCell ref="I38:I39"/>
    <mergeCell ref="J34:K35"/>
    <mergeCell ref="D35:F35"/>
    <mergeCell ref="C32:C33"/>
    <mergeCell ref="D32:F32"/>
    <mergeCell ref="G32:G33"/>
    <mergeCell ref="H32:H33"/>
    <mergeCell ref="I32:I33"/>
    <mergeCell ref="J32:K33"/>
    <mergeCell ref="D33:F33"/>
    <mergeCell ref="C34:C35"/>
    <mergeCell ref="D34:F34"/>
    <mergeCell ref="G34:G35"/>
    <mergeCell ref="H34:H35"/>
    <mergeCell ref="I34:I35"/>
    <mergeCell ref="J60:L61"/>
    <mergeCell ref="D7:K8"/>
    <mergeCell ref="C46:C47"/>
    <mergeCell ref="C44:C45"/>
    <mergeCell ref="C40:C41"/>
    <mergeCell ref="D40:F40"/>
    <mergeCell ref="D41:F41"/>
    <mergeCell ref="D42:F42"/>
    <mergeCell ref="D43:F43"/>
    <mergeCell ref="H40:H41"/>
    <mergeCell ref="I40:I41"/>
    <mergeCell ref="C42:C43"/>
    <mergeCell ref="D57:F57"/>
    <mergeCell ref="J38:K39"/>
    <mergeCell ref="D39:F39"/>
    <mergeCell ref="C36:C37"/>
    <mergeCell ref="D36:F36"/>
    <mergeCell ref="G36:G37"/>
    <mergeCell ref="H36:H37"/>
    <mergeCell ref="I36:I37"/>
    <mergeCell ref="J36:K37"/>
    <mergeCell ref="D37:F37"/>
    <mergeCell ref="C38:C39"/>
    <mergeCell ref="D38:F38"/>
  </mergeCells>
  <phoneticPr fontId="1"/>
  <dataValidations count="1">
    <dataValidation type="list" allowBlank="1" showInputMessage="1" showErrorMessage="1" sqref="D20:F20" xr:uid="{00000000-0002-0000-0500-000000000000}">
      <formula1>$R$8:$R$62</formula1>
    </dataValidation>
  </dataValidations>
  <pageMargins left="0.7" right="0.7" top="0.63" bottom="0.75" header="0.3" footer="0.61"/>
  <pageSetup paperSize="9" scale="91" orientation="portrait" horizontalDpi="4294967292" r:id="rId1"/>
  <colBreaks count="1" manualBreakCount="1">
    <brk id="12" max="52"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theme="8" tint="0.59999389629810485"/>
  </sheetPr>
  <dimension ref="A1:G58"/>
  <sheetViews>
    <sheetView zoomScaleNormal="100" zoomScaleSheetLayoutView="115" workbookViewId="0">
      <selection activeCell="J6" sqref="J6"/>
    </sheetView>
  </sheetViews>
  <sheetFormatPr defaultRowHeight="13"/>
  <cols>
    <col min="1" max="1" width="9" style="98"/>
    <col min="2" max="2" width="11" style="158" bestFit="1" customWidth="1"/>
    <col min="3" max="3" width="22.90625" style="98" customWidth="1"/>
    <col min="4" max="4" width="16.36328125" style="98" bestFit="1" customWidth="1"/>
    <col min="5" max="5" width="10.26953125" style="98" customWidth="1"/>
    <col min="6" max="6" width="19.90625" style="98" customWidth="1"/>
    <col min="7" max="7" width="8.7265625" style="98" hidden="1" customWidth="1"/>
    <col min="8" max="257" width="9" style="98"/>
    <col min="258" max="258" width="11" style="98" bestFit="1" customWidth="1"/>
    <col min="259" max="259" width="22.90625" style="98" customWidth="1"/>
    <col min="260" max="260" width="16.36328125" style="98" bestFit="1" customWidth="1"/>
    <col min="261" max="261" width="10.26953125" style="98" customWidth="1"/>
    <col min="262" max="262" width="19.90625" style="98" customWidth="1"/>
    <col min="263" max="513" width="9" style="98"/>
    <col min="514" max="514" width="11" style="98" bestFit="1" customWidth="1"/>
    <col min="515" max="515" width="22.90625" style="98" customWidth="1"/>
    <col min="516" max="516" width="16.36328125" style="98" bestFit="1" customWidth="1"/>
    <col min="517" max="517" width="10.26953125" style="98" customWidth="1"/>
    <col min="518" max="518" width="19.90625" style="98" customWidth="1"/>
    <col min="519" max="769" width="9" style="98"/>
    <col min="770" max="770" width="11" style="98" bestFit="1" customWidth="1"/>
    <col min="771" max="771" width="22.90625" style="98" customWidth="1"/>
    <col min="772" max="772" width="16.36328125" style="98" bestFit="1" customWidth="1"/>
    <col min="773" max="773" width="10.26953125" style="98" customWidth="1"/>
    <col min="774" max="774" width="19.90625" style="98" customWidth="1"/>
    <col min="775" max="1025" width="9" style="98"/>
    <col min="1026" max="1026" width="11" style="98" bestFit="1" customWidth="1"/>
    <col min="1027" max="1027" width="22.90625" style="98" customWidth="1"/>
    <col min="1028" max="1028" width="16.36328125" style="98" bestFit="1" customWidth="1"/>
    <col min="1029" max="1029" width="10.26953125" style="98" customWidth="1"/>
    <col min="1030" max="1030" width="19.90625" style="98" customWidth="1"/>
    <col min="1031" max="1281" width="9" style="98"/>
    <col min="1282" max="1282" width="11" style="98" bestFit="1" customWidth="1"/>
    <col min="1283" max="1283" width="22.90625" style="98" customWidth="1"/>
    <col min="1284" max="1284" width="16.36328125" style="98" bestFit="1" customWidth="1"/>
    <col min="1285" max="1285" width="10.26953125" style="98" customWidth="1"/>
    <col min="1286" max="1286" width="19.90625" style="98" customWidth="1"/>
    <col min="1287" max="1537" width="9" style="98"/>
    <col min="1538" max="1538" width="11" style="98" bestFit="1" customWidth="1"/>
    <col min="1539" max="1539" width="22.90625" style="98" customWidth="1"/>
    <col min="1540" max="1540" width="16.36328125" style="98" bestFit="1" customWidth="1"/>
    <col min="1541" max="1541" width="10.26953125" style="98" customWidth="1"/>
    <col min="1542" max="1542" width="19.90625" style="98" customWidth="1"/>
    <col min="1543" max="1793" width="9" style="98"/>
    <col min="1794" max="1794" width="11" style="98" bestFit="1" customWidth="1"/>
    <col min="1795" max="1795" width="22.90625" style="98" customWidth="1"/>
    <col min="1796" max="1796" width="16.36328125" style="98" bestFit="1" customWidth="1"/>
    <col min="1797" max="1797" width="10.26953125" style="98" customWidth="1"/>
    <col min="1798" max="1798" width="19.90625" style="98" customWidth="1"/>
    <col min="1799" max="2049" width="9" style="98"/>
    <col min="2050" max="2050" width="11" style="98" bestFit="1" customWidth="1"/>
    <col min="2051" max="2051" width="22.90625" style="98" customWidth="1"/>
    <col min="2052" max="2052" width="16.36328125" style="98" bestFit="1" customWidth="1"/>
    <col min="2053" max="2053" width="10.26953125" style="98" customWidth="1"/>
    <col min="2054" max="2054" width="19.90625" style="98" customWidth="1"/>
    <col min="2055" max="2305" width="9" style="98"/>
    <col min="2306" max="2306" width="11" style="98" bestFit="1" customWidth="1"/>
    <col min="2307" max="2307" width="22.90625" style="98" customWidth="1"/>
    <col min="2308" max="2308" width="16.36328125" style="98" bestFit="1" customWidth="1"/>
    <col min="2309" max="2309" width="10.26953125" style="98" customWidth="1"/>
    <col min="2310" max="2310" width="19.90625" style="98" customWidth="1"/>
    <col min="2311" max="2561" width="9" style="98"/>
    <col min="2562" max="2562" width="11" style="98" bestFit="1" customWidth="1"/>
    <col min="2563" max="2563" width="22.90625" style="98" customWidth="1"/>
    <col min="2564" max="2564" width="16.36328125" style="98" bestFit="1" customWidth="1"/>
    <col min="2565" max="2565" width="10.26953125" style="98" customWidth="1"/>
    <col min="2566" max="2566" width="19.90625" style="98" customWidth="1"/>
    <col min="2567" max="2817" width="9" style="98"/>
    <col min="2818" max="2818" width="11" style="98" bestFit="1" customWidth="1"/>
    <col min="2819" max="2819" width="22.90625" style="98" customWidth="1"/>
    <col min="2820" max="2820" width="16.36328125" style="98" bestFit="1" customWidth="1"/>
    <col min="2821" max="2821" width="10.26953125" style="98" customWidth="1"/>
    <col min="2822" max="2822" width="19.90625" style="98" customWidth="1"/>
    <col min="2823" max="3073" width="9" style="98"/>
    <col min="3074" max="3074" width="11" style="98" bestFit="1" customWidth="1"/>
    <col min="3075" max="3075" width="22.90625" style="98" customWidth="1"/>
    <col min="3076" max="3076" width="16.36328125" style="98" bestFit="1" customWidth="1"/>
    <col min="3077" max="3077" width="10.26953125" style="98" customWidth="1"/>
    <col min="3078" max="3078" width="19.90625" style="98" customWidth="1"/>
    <col min="3079" max="3329" width="9" style="98"/>
    <col min="3330" max="3330" width="11" style="98" bestFit="1" customWidth="1"/>
    <col min="3331" max="3331" width="22.90625" style="98" customWidth="1"/>
    <col min="3332" max="3332" width="16.36328125" style="98" bestFit="1" customWidth="1"/>
    <col min="3333" max="3333" width="10.26953125" style="98" customWidth="1"/>
    <col min="3334" max="3334" width="19.90625" style="98" customWidth="1"/>
    <col min="3335" max="3585" width="9" style="98"/>
    <col min="3586" max="3586" width="11" style="98" bestFit="1" customWidth="1"/>
    <col min="3587" max="3587" width="22.90625" style="98" customWidth="1"/>
    <col min="3588" max="3588" width="16.36328125" style="98" bestFit="1" customWidth="1"/>
    <col min="3589" max="3589" width="10.26953125" style="98" customWidth="1"/>
    <col min="3590" max="3590" width="19.90625" style="98" customWidth="1"/>
    <col min="3591" max="3841" width="9" style="98"/>
    <col min="3842" max="3842" width="11" style="98" bestFit="1" customWidth="1"/>
    <col min="3843" max="3843" width="22.90625" style="98" customWidth="1"/>
    <col min="3844" max="3844" width="16.36328125" style="98" bestFit="1" customWidth="1"/>
    <col min="3845" max="3845" width="10.26953125" style="98" customWidth="1"/>
    <col min="3846" max="3846" width="19.90625" style="98" customWidth="1"/>
    <col min="3847" max="4097" width="9" style="98"/>
    <col min="4098" max="4098" width="11" style="98" bestFit="1" customWidth="1"/>
    <col min="4099" max="4099" width="22.90625" style="98" customWidth="1"/>
    <col min="4100" max="4100" width="16.36328125" style="98" bestFit="1" customWidth="1"/>
    <col min="4101" max="4101" width="10.26953125" style="98" customWidth="1"/>
    <col min="4102" max="4102" width="19.90625" style="98" customWidth="1"/>
    <col min="4103" max="4353" width="9" style="98"/>
    <col min="4354" max="4354" width="11" style="98" bestFit="1" customWidth="1"/>
    <col min="4355" max="4355" width="22.90625" style="98" customWidth="1"/>
    <col min="4356" max="4356" width="16.36328125" style="98" bestFit="1" customWidth="1"/>
    <col min="4357" max="4357" width="10.26953125" style="98" customWidth="1"/>
    <col min="4358" max="4358" width="19.90625" style="98" customWidth="1"/>
    <col min="4359" max="4609" width="9" style="98"/>
    <col min="4610" max="4610" width="11" style="98" bestFit="1" customWidth="1"/>
    <col min="4611" max="4611" width="22.90625" style="98" customWidth="1"/>
    <col min="4612" max="4612" width="16.36328125" style="98" bestFit="1" customWidth="1"/>
    <col min="4613" max="4613" width="10.26953125" style="98" customWidth="1"/>
    <col min="4614" max="4614" width="19.90625" style="98" customWidth="1"/>
    <col min="4615" max="4865" width="9" style="98"/>
    <col min="4866" max="4866" width="11" style="98" bestFit="1" customWidth="1"/>
    <col min="4867" max="4867" width="22.90625" style="98" customWidth="1"/>
    <col min="4868" max="4868" width="16.36328125" style="98" bestFit="1" customWidth="1"/>
    <col min="4869" max="4869" width="10.26953125" style="98" customWidth="1"/>
    <col min="4870" max="4870" width="19.90625" style="98" customWidth="1"/>
    <col min="4871" max="5121" width="9" style="98"/>
    <col min="5122" max="5122" width="11" style="98" bestFit="1" customWidth="1"/>
    <col min="5123" max="5123" width="22.90625" style="98" customWidth="1"/>
    <col min="5124" max="5124" width="16.36328125" style="98" bestFit="1" customWidth="1"/>
    <col min="5125" max="5125" width="10.26953125" style="98" customWidth="1"/>
    <col min="5126" max="5126" width="19.90625" style="98" customWidth="1"/>
    <col min="5127" max="5377" width="9" style="98"/>
    <col min="5378" max="5378" width="11" style="98" bestFit="1" customWidth="1"/>
    <col min="5379" max="5379" width="22.90625" style="98" customWidth="1"/>
    <col min="5380" max="5380" width="16.36328125" style="98" bestFit="1" customWidth="1"/>
    <col min="5381" max="5381" width="10.26953125" style="98" customWidth="1"/>
    <col min="5382" max="5382" width="19.90625" style="98" customWidth="1"/>
    <col min="5383" max="5633" width="9" style="98"/>
    <col min="5634" max="5634" width="11" style="98" bestFit="1" customWidth="1"/>
    <col min="5635" max="5635" width="22.90625" style="98" customWidth="1"/>
    <col min="5636" max="5636" width="16.36328125" style="98" bestFit="1" customWidth="1"/>
    <col min="5637" max="5637" width="10.26953125" style="98" customWidth="1"/>
    <col min="5638" max="5638" width="19.90625" style="98" customWidth="1"/>
    <col min="5639" max="5889" width="9" style="98"/>
    <col min="5890" max="5890" width="11" style="98" bestFit="1" customWidth="1"/>
    <col min="5891" max="5891" width="22.90625" style="98" customWidth="1"/>
    <col min="5892" max="5892" width="16.36328125" style="98" bestFit="1" customWidth="1"/>
    <col min="5893" max="5893" width="10.26953125" style="98" customWidth="1"/>
    <col min="5894" max="5894" width="19.90625" style="98" customWidth="1"/>
    <col min="5895" max="6145" width="9" style="98"/>
    <col min="6146" max="6146" width="11" style="98" bestFit="1" customWidth="1"/>
    <col min="6147" max="6147" width="22.90625" style="98" customWidth="1"/>
    <col min="6148" max="6148" width="16.36328125" style="98" bestFit="1" customWidth="1"/>
    <col min="6149" max="6149" width="10.26953125" style="98" customWidth="1"/>
    <col min="6150" max="6150" width="19.90625" style="98" customWidth="1"/>
    <col min="6151" max="6401" width="9" style="98"/>
    <col min="6402" max="6402" width="11" style="98" bestFit="1" customWidth="1"/>
    <col min="6403" max="6403" width="22.90625" style="98" customWidth="1"/>
    <col min="6404" max="6404" width="16.36328125" style="98" bestFit="1" customWidth="1"/>
    <col min="6405" max="6405" width="10.26953125" style="98" customWidth="1"/>
    <col min="6406" max="6406" width="19.90625" style="98" customWidth="1"/>
    <col min="6407" max="6657" width="9" style="98"/>
    <col min="6658" max="6658" width="11" style="98" bestFit="1" customWidth="1"/>
    <col min="6659" max="6659" width="22.90625" style="98" customWidth="1"/>
    <col min="6660" max="6660" width="16.36328125" style="98" bestFit="1" customWidth="1"/>
    <col min="6661" max="6661" width="10.26953125" style="98" customWidth="1"/>
    <col min="6662" max="6662" width="19.90625" style="98" customWidth="1"/>
    <col min="6663" max="6913" width="9" style="98"/>
    <col min="6914" max="6914" width="11" style="98" bestFit="1" customWidth="1"/>
    <col min="6915" max="6915" width="22.90625" style="98" customWidth="1"/>
    <col min="6916" max="6916" width="16.36328125" style="98" bestFit="1" customWidth="1"/>
    <col min="6917" max="6917" width="10.26953125" style="98" customWidth="1"/>
    <col min="6918" max="6918" width="19.90625" style="98" customWidth="1"/>
    <col min="6919" max="7169" width="9" style="98"/>
    <col min="7170" max="7170" width="11" style="98" bestFit="1" customWidth="1"/>
    <col min="7171" max="7171" width="22.90625" style="98" customWidth="1"/>
    <col min="7172" max="7172" width="16.36328125" style="98" bestFit="1" customWidth="1"/>
    <col min="7173" max="7173" width="10.26953125" style="98" customWidth="1"/>
    <col min="7174" max="7174" width="19.90625" style="98" customWidth="1"/>
    <col min="7175" max="7425" width="9" style="98"/>
    <col min="7426" max="7426" width="11" style="98" bestFit="1" customWidth="1"/>
    <col min="7427" max="7427" width="22.90625" style="98" customWidth="1"/>
    <col min="7428" max="7428" width="16.36328125" style="98" bestFit="1" customWidth="1"/>
    <col min="7429" max="7429" width="10.26953125" style="98" customWidth="1"/>
    <col min="7430" max="7430" width="19.90625" style="98" customWidth="1"/>
    <col min="7431" max="7681" width="9" style="98"/>
    <col min="7682" max="7682" width="11" style="98" bestFit="1" customWidth="1"/>
    <col min="7683" max="7683" width="22.90625" style="98" customWidth="1"/>
    <col min="7684" max="7684" width="16.36328125" style="98" bestFit="1" customWidth="1"/>
    <col min="7685" max="7685" width="10.26953125" style="98" customWidth="1"/>
    <col min="7686" max="7686" width="19.90625" style="98" customWidth="1"/>
    <col min="7687" max="7937" width="9" style="98"/>
    <col min="7938" max="7938" width="11" style="98" bestFit="1" customWidth="1"/>
    <col min="7939" max="7939" width="22.90625" style="98" customWidth="1"/>
    <col min="7940" max="7940" width="16.36328125" style="98" bestFit="1" customWidth="1"/>
    <col min="7941" max="7941" width="10.26953125" style="98" customWidth="1"/>
    <col min="7942" max="7942" width="19.90625" style="98" customWidth="1"/>
    <col min="7943" max="8193" width="9" style="98"/>
    <col min="8194" max="8194" width="11" style="98" bestFit="1" customWidth="1"/>
    <col min="8195" max="8195" width="22.90625" style="98" customWidth="1"/>
    <col min="8196" max="8196" width="16.36328125" style="98" bestFit="1" customWidth="1"/>
    <col min="8197" max="8197" width="10.26953125" style="98" customWidth="1"/>
    <col min="8198" max="8198" width="19.90625" style="98" customWidth="1"/>
    <col min="8199" max="8449" width="9" style="98"/>
    <col min="8450" max="8450" width="11" style="98" bestFit="1" customWidth="1"/>
    <col min="8451" max="8451" width="22.90625" style="98" customWidth="1"/>
    <col min="8452" max="8452" width="16.36328125" style="98" bestFit="1" customWidth="1"/>
    <col min="8453" max="8453" width="10.26953125" style="98" customWidth="1"/>
    <col min="8454" max="8454" width="19.90625" style="98" customWidth="1"/>
    <col min="8455" max="8705" width="9" style="98"/>
    <col min="8706" max="8706" width="11" style="98" bestFit="1" customWidth="1"/>
    <col min="8707" max="8707" width="22.90625" style="98" customWidth="1"/>
    <col min="8708" max="8708" width="16.36328125" style="98" bestFit="1" customWidth="1"/>
    <col min="8709" max="8709" width="10.26953125" style="98" customWidth="1"/>
    <col min="8710" max="8710" width="19.90625" style="98" customWidth="1"/>
    <col min="8711" max="8961" width="9" style="98"/>
    <col min="8962" max="8962" width="11" style="98" bestFit="1" customWidth="1"/>
    <col min="8963" max="8963" width="22.90625" style="98" customWidth="1"/>
    <col min="8964" max="8964" width="16.36328125" style="98" bestFit="1" customWidth="1"/>
    <col min="8965" max="8965" width="10.26953125" style="98" customWidth="1"/>
    <col min="8966" max="8966" width="19.90625" style="98" customWidth="1"/>
    <col min="8967" max="9217" width="9" style="98"/>
    <col min="9218" max="9218" width="11" style="98" bestFit="1" customWidth="1"/>
    <col min="9219" max="9219" width="22.90625" style="98" customWidth="1"/>
    <col min="9220" max="9220" width="16.36328125" style="98" bestFit="1" customWidth="1"/>
    <col min="9221" max="9221" width="10.26953125" style="98" customWidth="1"/>
    <col min="9222" max="9222" width="19.90625" style="98" customWidth="1"/>
    <col min="9223" max="9473" width="9" style="98"/>
    <col min="9474" max="9474" width="11" style="98" bestFit="1" customWidth="1"/>
    <col min="9475" max="9475" width="22.90625" style="98" customWidth="1"/>
    <col min="9476" max="9476" width="16.36328125" style="98" bestFit="1" customWidth="1"/>
    <col min="9477" max="9477" width="10.26953125" style="98" customWidth="1"/>
    <col min="9478" max="9478" width="19.90625" style="98" customWidth="1"/>
    <col min="9479" max="9729" width="9" style="98"/>
    <col min="9730" max="9730" width="11" style="98" bestFit="1" customWidth="1"/>
    <col min="9731" max="9731" width="22.90625" style="98" customWidth="1"/>
    <col min="9732" max="9732" width="16.36328125" style="98" bestFit="1" customWidth="1"/>
    <col min="9733" max="9733" width="10.26953125" style="98" customWidth="1"/>
    <col min="9734" max="9734" width="19.90625" style="98" customWidth="1"/>
    <col min="9735" max="9985" width="9" style="98"/>
    <col min="9986" max="9986" width="11" style="98" bestFit="1" customWidth="1"/>
    <col min="9987" max="9987" width="22.90625" style="98" customWidth="1"/>
    <col min="9988" max="9988" width="16.36328125" style="98" bestFit="1" customWidth="1"/>
    <col min="9989" max="9989" width="10.26953125" style="98" customWidth="1"/>
    <col min="9990" max="9990" width="19.90625" style="98" customWidth="1"/>
    <col min="9991" max="10241" width="9" style="98"/>
    <col min="10242" max="10242" width="11" style="98" bestFit="1" customWidth="1"/>
    <col min="10243" max="10243" width="22.90625" style="98" customWidth="1"/>
    <col min="10244" max="10244" width="16.36328125" style="98" bestFit="1" customWidth="1"/>
    <col min="10245" max="10245" width="10.26953125" style="98" customWidth="1"/>
    <col min="10246" max="10246" width="19.90625" style="98" customWidth="1"/>
    <col min="10247" max="10497" width="9" style="98"/>
    <col min="10498" max="10498" width="11" style="98" bestFit="1" customWidth="1"/>
    <col min="10499" max="10499" width="22.90625" style="98" customWidth="1"/>
    <col min="10500" max="10500" width="16.36328125" style="98" bestFit="1" customWidth="1"/>
    <col min="10501" max="10501" width="10.26953125" style="98" customWidth="1"/>
    <col min="10502" max="10502" width="19.90625" style="98" customWidth="1"/>
    <col min="10503" max="10753" width="9" style="98"/>
    <col min="10754" max="10754" width="11" style="98" bestFit="1" customWidth="1"/>
    <col min="10755" max="10755" width="22.90625" style="98" customWidth="1"/>
    <col min="10756" max="10756" width="16.36328125" style="98" bestFit="1" customWidth="1"/>
    <col min="10757" max="10757" width="10.26953125" style="98" customWidth="1"/>
    <col min="10758" max="10758" width="19.90625" style="98" customWidth="1"/>
    <col min="10759" max="11009" width="9" style="98"/>
    <col min="11010" max="11010" width="11" style="98" bestFit="1" customWidth="1"/>
    <col min="11011" max="11011" width="22.90625" style="98" customWidth="1"/>
    <col min="11012" max="11012" width="16.36328125" style="98" bestFit="1" customWidth="1"/>
    <col min="11013" max="11013" width="10.26953125" style="98" customWidth="1"/>
    <col min="11014" max="11014" width="19.90625" style="98" customWidth="1"/>
    <col min="11015" max="11265" width="9" style="98"/>
    <col min="11266" max="11266" width="11" style="98" bestFit="1" customWidth="1"/>
    <col min="11267" max="11267" width="22.90625" style="98" customWidth="1"/>
    <col min="11268" max="11268" width="16.36328125" style="98" bestFit="1" customWidth="1"/>
    <col min="11269" max="11269" width="10.26953125" style="98" customWidth="1"/>
    <col min="11270" max="11270" width="19.90625" style="98" customWidth="1"/>
    <col min="11271" max="11521" width="9" style="98"/>
    <col min="11522" max="11522" width="11" style="98" bestFit="1" customWidth="1"/>
    <col min="11523" max="11523" width="22.90625" style="98" customWidth="1"/>
    <col min="11524" max="11524" width="16.36328125" style="98" bestFit="1" customWidth="1"/>
    <col min="11525" max="11525" width="10.26953125" style="98" customWidth="1"/>
    <col min="11526" max="11526" width="19.90625" style="98" customWidth="1"/>
    <col min="11527" max="11777" width="9" style="98"/>
    <col min="11778" max="11778" width="11" style="98" bestFit="1" customWidth="1"/>
    <col min="11779" max="11779" width="22.90625" style="98" customWidth="1"/>
    <col min="11780" max="11780" width="16.36328125" style="98" bestFit="1" customWidth="1"/>
    <col min="11781" max="11781" width="10.26953125" style="98" customWidth="1"/>
    <col min="11782" max="11782" width="19.90625" style="98" customWidth="1"/>
    <col min="11783" max="12033" width="9" style="98"/>
    <col min="12034" max="12034" width="11" style="98" bestFit="1" customWidth="1"/>
    <col min="12035" max="12035" width="22.90625" style="98" customWidth="1"/>
    <col min="12036" max="12036" width="16.36328125" style="98" bestFit="1" customWidth="1"/>
    <col min="12037" max="12037" width="10.26953125" style="98" customWidth="1"/>
    <col min="12038" max="12038" width="19.90625" style="98" customWidth="1"/>
    <col min="12039" max="12289" width="9" style="98"/>
    <col min="12290" max="12290" width="11" style="98" bestFit="1" customWidth="1"/>
    <col min="12291" max="12291" width="22.90625" style="98" customWidth="1"/>
    <col min="12292" max="12292" width="16.36328125" style="98" bestFit="1" customWidth="1"/>
    <col min="12293" max="12293" width="10.26953125" style="98" customWidth="1"/>
    <col min="12294" max="12294" width="19.90625" style="98" customWidth="1"/>
    <col min="12295" max="12545" width="9" style="98"/>
    <col min="12546" max="12546" width="11" style="98" bestFit="1" customWidth="1"/>
    <col min="12547" max="12547" width="22.90625" style="98" customWidth="1"/>
    <col min="12548" max="12548" width="16.36328125" style="98" bestFit="1" customWidth="1"/>
    <col min="12549" max="12549" width="10.26953125" style="98" customWidth="1"/>
    <col min="12550" max="12550" width="19.90625" style="98" customWidth="1"/>
    <col min="12551" max="12801" width="9" style="98"/>
    <col min="12802" max="12802" width="11" style="98" bestFit="1" customWidth="1"/>
    <col min="12803" max="12803" width="22.90625" style="98" customWidth="1"/>
    <col min="12804" max="12804" width="16.36328125" style="98" bestFit="1" customWidth="1"/>
    <col min="12805" max="12805" width="10.26953125" style="98" customWidth="1"/>
    <col min="12806" max="12806" width="19.90625" style="98" customWidth="1"/>
    <col min="12807" max="13057" width="9" style="98"/>
    <col min="13058" max="13058" width="11" style="98" bestFit="1" customWidth="1"/>
    <col min="13059" max="13059" width="22.90625" style="98" customWidth="1"/>
    <col min="13060" max="13060" width="16.36328125" style="98" bestFit="1" customWidth="1"/>
    <col min="13061" max="13061" width="10.26953125" style="98" customWidth="1"/>
    <col min="13062" max="13062" width="19.90625" style="98" customWidth="1"/>
    <col min="13063" max="13313" width="9" style="98"/>
    <col min="13314" max="13314" width="11" style="98" bestFit="1" customWidth="1"/>
    <col min="13315" max="13315" width="22.90625" style="98" customWidth="1"/>
    <col min="13316" max="13316" width="16.36328125" style="98" bestFit="1" customWidth="1"/>
    <col min="13317" max="13317" width="10.26953125" style="98" customWidth="1"/>
    <col min="13318" max="13318" width="19.90625" style="98" customWidth="1"/>
    <col min="13319" max="13569" width="9" style="98"/>
    <col min="13570" max="13570" width="11" style="98" bestFit="1" customWidth="1"/>
    <col min="13571" max="13571" width="22.90625" style="98" customWidth="1"/>
    <col min="13572" max="13572" width="16.36328125" style="98" bestFit="1" customWidth="1"/>
    <col min="13573" max="13573" width="10.26953125" style="98" customWidth="1"/>
    <col min="13574" max="13574" width="19.90625" style="98" customWidth="1"/>
    <col min="13575" max="13825" width="9" style="98"/>
    <col min="13826" max="13826" width="11" style="98" bestFit="1" customWidth="1"/>
    <col min="13827" max="13827" width="22.90625" style="98" customWidth="1"/>
    <col min="13828" max="13828" width="16.36328125" style="98" bestFit="1" customWidth="1"/>
    <col min="13829" max="13829" width="10.26953125" style="98" customWidth="1"/>
    <col min="13830" max="13830" width="19.90625" style="98" customWidth="1"/>
    <col min="13831" max="14081" width="9" style="98"/>
    <col min="14082" max="14082" width="11" style="98" bestFit="1" customWidth="1"/>
    <col min="14083" max="14083" width="22.90625" style="98" customWidth="1"/>
    <col min="14084" max="14084" width="16.36328125" style="98" bestFit="1" customWidth="1"/>
    <col min="14085" max="14085" width="10.26953125" style="98" customWidth="1"/>
    <col min="14086" max="14086" width="19.90625" style="98" customWidth="1"/>
    <col min="14087" max="14337" width="9" style="98"/>
    <col min="14338" max="14338" width="11" style="98" bestFit="1" customWidth="1"/>
    <col min="14339" max="14339" width="22.90625" style="98" customWidth="1"/>
    <col min="14340" max="14340" width="16.36328125" style="98" bestFit="1" customWidth="1"/>
    <col min="14341" max="14341" width="10.26953125" style="98" customWidth="1"/>
    <col min="14342" max="14342" width="19.90625" style="98" customWidth="1"/>
    <col min="14343" max="14593" width="9" style="98"/>
    <col min="14594" max="14594" width="11" style="98" bestFit="1" customWidth="1"/>
    <col min="14595" max="14595" width="22.90625" style="98" customWidth="1"/>
    <col min="14596" max="14596" width="16.36328125" style="98" bestFit="1" customWidth="1"/>
    <col min="14597" max="14597" width="10.26953125" style="98" customWidth="1"/>
    <col min="14598" max="14598" width="19.90625" style="98" customWidth="1"/>
    <col min="14599" max="14849" width="9" style="98"/>
    <col min="14850" max="14850" width="11" style="98" bestFit="1" customWidth="1"/>
    <col min="14851" max="14851" width="22.90625" style="98" customWidth="1"/>
    <col min="14852" max="14852" width="16.36328125" style="98" bestFit="1" customWidth="1"/>
    <col min="14853" max="14853" width="10.26953125" style="98" customWidth="1"/>
    <col min="14854" max="14854" width="19.90625" style="98" customWidth="1"/>
    <col min="14855" max="15105" width="9" style="98"/>
    <col min="15106" max="15106" width="11" style="98" bestFit="1" customWidth="1"/>
    <col min="15107" max="15107" width="22.90625" style="98" customWidth="1"/>
    <col min="15108" max="15108" width="16.36328125" style="98" bestFit="1" customWidth="1"/>
    <col min="15109" max="15109" width="10.26953125" style="98" customWidth="1"/>
    <col min="15110" max="15110" width="19.90625" style="98" customWidth="1"/>
    <col min="15111" max="15361" width="9" style="98"/>
    <col min="15362" max="15362" width="11" style="98" bestFit="1" customWidth="1"/>
    <col min="15363" max="15363" width="22.90625" style="98" customWidth="1"/>
    <col min="15364" max="15364" width="16.36328125" style="98" bestFit="1" customWidth="1"/>
    <col min="15365" max="15365" width="10.26953125" style="98" customWidth="1"/>
    <col min="15366" max="15366" width="19.90625" style="98" customWidth="1"/>
    <col min="15367" max="15617" width="9" style="98"/>
    <col min="15618" max="15618" width="11" style="98" bestFit="1" customWidth="1"/>
    <col min="15619" max="15619" width="22.90625" style="98" customWidth="1"/>
    <col min="15620" max="15620" width="16.36328125" style="98" bestFit="1" customWidth="1"/>
    <col min="15621" max="15621" width="10.26953125" style="98" customWidth="1"/>
    <col min="15622" max="15622" width="19.90625" style="98" customWidth="1"/>
    <col min="15623" max="15873" width="9" style="98"/>
    <col min="15874" max="15874" width="11" style="98" bestFit="1" customWidth="1"/>
    <col min="15875" max="15875" width="22.90625" style="98" customWidth="1"/>
    <col min="15876" max="15876" width="16.36328125" style="98" bestFit="1" customWidth="1"/>
    <col min="15877" max="15877" width="10.26953125" style="98" customWidth="1"/>
    <col min="15878" max="15878" width="19.90625" style="98" customWidth="1"/>
    <col min="15879" max="16129" width="9" style="98"/>
    <col min="16130" max="16130" width="11" style="98" bestFit="1" customWidth="1"/>
    <col min="16131" max="16131" width="22.90625" style="98" customWidth="1"/>
    <col min="16132" max="16132" width="16.36328125" style="98" bestFit="1" customWidth="1"/>
    <col min="16133" max="16133" width="10.26953125" style="98" customWidth="1"/>
    <col min="16134" max="16134" width="19.90625" style="98" customWidth="1"/>
    <col min="16135" max="16384" width="9" style="98"/>
  </cols>
  <sheetData>
    <row r="1" spans="1:7" ht="45" customHeight="1" thickBot="1"/>
    <row r="2" spans="1:7" ht="45" customHeight="1" thickBot="1">
      <c r="B2" s="690" t="s">
        <v>4845</v>
      </c>
      <c r="C2" s="691"/>
      <c r="D2" s="691"/>
      <c r="E2" s="691"/>
      <c r="F2" s="692"/>
    </row>
    <row r="3" spans="1:7" ht="26.25" customHeight="1">
      <c r="B3" s="159" t="s">
        <v>118</v>
      </c>
      <c r="C3" s="167" t="str">
        <f>IF('様式Ⅲ－1(男子)'!S6&lt;&gt;"","5－"&amp;'様式Ⅲ－1(男子)'!C19,"")</f>
        <v/>
      </c>
      <c r="D3" s="160" t="s">
        <v>156</v>
      </c>
      <c r="E3" s="693" t="str">
        <f>IF('様式Ⅲ－1(男子)'!S6&lt;&gt;"",'様式Ⅲ－1(男子)'!D19&amp;"("&amp;'様式Ⅲ－1(男子)'!E19&amp;")","")</f>
        <v/>
      </c>
      <c r="F3" s="694"/>
    </row>
    <row r="4" spans="1:7" ht="26.25" customHeight="1">
      <c r="B4" s="161" t="s">
        <v>119</v>
      </c>
      <c r="C4" s="163" t="str">
        <f>IF('様式Ⅲ－1(男子)'!S6&lt;&gt;"",'様式Ⅲ－1(男子)'!F19,"")</f>
        <v/>
      </c>
      <c r="D4" s="162" t="s">
        <v>157</v>
      </c>
      <c r="E4" s="695" t="str">
        <f>IF('様式Ⅲ－1(男子)'!S6&lt;&gt;"",'様式Ⅲ－1(男子)'!F20,"")</f>
        <v/>
      </c>
      <c r="F4" s="696"/>
    </row>
    <row r="5" spans="1:7" ht="26.25" customHeight="1">
      <c r="B5" s="685" t="s">
        <v>158</v>
      </c>
      <c r="C5" s="686"/>
      <c r="D5" s="168"/>
      <c r="E5" s="169" t="s">
        <v>159</v>
      </c>
      <c r="F5" s="170" t="str">
        <f>IF('様式Ⅲ－1(男子)'!S6&lt;&gt;"",基本情報登録!D8,"")</f>
        <v/>
      </c>
    </row>
    <row r="6" spans="1:7" ht="26.25" customHeight="1">
      <c r="B6" s="685" t="s">
        <v>160</v>
      </c>
      <c r="C6" s="686"/>
      <c r="D6" s="679"/>
      <c r="E6" s="679"/>
      <c r="F6" s="680"/>
    </row>
    <row r="7" spans="1:7" ht="26.25" customHeight="1">
      <c r="B7" s="687"/>
      <c r="C7" s="222" t="s">
        <v>2691</v>
      </c>
      <c r="D7" s="171" t="s">
        <v>4063</v>
      </c>
      <c r="E7" s="683" t="str">
        <f>IF(AND(G7&lt;=280000,G7&gt;=1),G7,"")</f>
        <v/>
      </c>
      <c r="F7" s="684"/>
      <c r="G7" s="98" t="str">
        <f>IF('様式Ⅲ－1(男子)'!S6&lt;&gt;"",'様式Ⅲ－1(男子)'!M19,"")</f>
        <v/>
      </c>
    </row>
    <row r="8" spans="1:7" ht="26.25" customHeight="1" thickBot="1">
      <c r="B8" s="688"/>
      <c r="C8" s="223" t="s">
        <v>4062</v>
      </c>
      <c r="D8" s="224" t="s">
        <v>4063</v>
      </c>
      <c r="E8" s="673" t="str">
        <f>IF(G7&gt;280000,G7,"")</f>
        <v/>
      </c>
      <c r="F8" s="674"/>
    </row>
    <row r="9" spans="1:7" ht="13.5" customHeight="1">
      <c r="B9" s="164"/>
      <c r="C9" s="675" t="s">
        <v>6190</v>
      </c>
      <c r="D9" s="675"/>
      <c r="E9" s="675"/>
      <c r="F9" s="675"/>
    </row>
    <row r="10" spans="1:7" ht="13.5" customHeight="1">
      <c r="B10" s="164"/>
      <c r="C10" s="165"/>
      <c r="D10" s="165"/>
      <c r="E10" s="165"/>
      <c r="F10" s="165"/>
    </row>
    <row r="11" spans="1:7" ht="39" customHeight="1" thickBot="1">
      <c r="A11" s="166"/>
      <c r="B11" s="689" t="s">
        <v>4061</v>
      </c>
      <c r="C11" s="689"/>
      <c r="D11" s="689"/>
      <c r="E11" s="689"/>
      <c r="F11" s="689"/>
      <c r="G11" s="166"/>
    </row>
    <row r="12" spans="1:7" ht="45" customHeight="1" thickBot="1">
      <c r="B12" s="690" t="s">
        <v>4846</v>
      </c>
      <c r="C12" s="691"/>
      <c r="D12" s="691"/>
      <c r="E12" s="691"/>
      <c r="F12" s="692"/>
    </row>
    <row r="13" spans="1:7" ht="26.25" customHeight="1">
      <c r="B13" s="159" t="s">
        <v>118</v>
      </c>
      <c r="C13" s="167" t="str">
        <f>IF('様式Ⅲ－1(男子)'!S6&lt;&gt;"","5－"&amp;'様式Ⅲ－1(男子)'!C22,"")</f>
        <v/>
      </c>
      <c r="D13" s="160" t="s">
        <v>156</v>
      </c>
      <c r="E13" s="693" t="str">
        <f>IF('様式Ⅲ－1(男子)'!S6&lt;&gt;"",'様式Ⅲ－1(男子)'!D22&amp;"("&amp;'様式Ⅲ－1(男子)'!E22&amp;")","")</f>
        <v/>
      </c>
      <c r="F13" s="694"/>
    </row>
    <row r="14" spans="1:7" ht="26.25" customHeight="1">
      <c r="B14" s="161" t="s">
        <v>119</v>
      </c>
      <c r="C14" s="163" t="str">
        <f>IF('様式Ⅲ－1(男子)'!S6&lt;&gt;"",'様式Ⅲ－1(男子)'!F22,"")</f>
        <v/>
      </c>
      <c r="D14" s="162" t="s">
        <v>157</v>
      </c>
      <c r="E14" s="695" t="str">
        <f>IF('様式Ⅲ－1(男子)'!S6&lt;&gt;"",'様式Ⅲ－1(男子)'!F23,"")</f>
        <v/>
      </c>
      <c r="F14" s="696"/>
    </row>
    <row r="15" spans="1:7" ht="26.25" customHeight="1">
      <c r="B15" s="685" t="s">
        <v>158</v>
      </c>
      <c r="C15" s="686"/>
      <c r="D15" s="168"/>
      <c r="E15" s="169" t="s">
        <v>159</v>
      </c>
      <c r="F15" s="170" t="str">
        <f>IF('様式Ⅲ－1(男子)'!S6&lt;&gt;"",基本情報登録!D8,"")</f>
        <v/>
      </c>
    </row>
    <row r="16" spans="1:7" ht="26.25" customHeight="1">
      <c r="B16" s="676" t="s">
        <v>160</v>
      </c>
      <c r="C16" s="677"/>
      <c r="D16" s="678"/>
      <c r="E16" s="679"/>
      <c r="F16" s="680"/>
    </row>
    <row r="17" spans="2:7" ht="26.25" customHeight="1">
      <c r="B17" s="681"/>
      <c r="C17" s="222" t="s">
        <v>2691</v>
      </c>
      <c r="D17" s="171" t="s">
        <v>4063</v>
      </c>
      <c r="E17" s="683" t="str">
        <f>IF(AND(G17&lt;=280000,G17&gt;=1),G17,"")</f>
        <v/>
      </c>
      <c r="F17" s="684"/>
      <c r="G17" s="98" t="str">
        <f>IF('様式Ⅲ－1(男子)'!S6&lt;&gt;"",'様式Ⅲ－1(男子)'!M22,"")</f>
        <v/>
      </c>
    </row>
    <row r="18" spans="2:7" ht="26.25" customHeight="1" thickBot="1">
      <c r="B18" s="682"/>
      <c r="C18" s="223" t="s">
        <v>4062</v>
      </c>
      <c r="D18" s="224" t="s">
        <v>4063</v>
      </c>
      <c r="E18" s="673" t="str">
        <f>IF(G17&gt;280000,G17,"")</f>
        <v/>
      </c>
      <c r="F18" s="674"/>
    </row>
    <row r="19" spans="2:7">
      <c r="C19" s="675" t="s">
        <v>6190</v>
      </c>
      <c r="D19" s="675"/>
      <c r="E19" s="675"/>
      <c r="F19" s="675"/>
    </row>
    <row r="21" spans="2:7" ht="39.75" customHeight="1" thickBot="1">
      <c r="B21" s="689" t="s">
        <v>4061</v>
      </c>
      <c r="C21" s="689"/>
      <c r="D21" s="689"/>
      <c r="E21" s="689"/>
      <c r="F21" s="689"/>
    </row>
    <row r="22" spans="2:7" ht="45" customHeight="1" thickBot="1">
      <c r="B22" s="690" t="s">
        <v>4847</v>
      </c>
      <c r="C22" s="691"/>
      <c r="D22" s="691"/>
      <c r="E22" s="691"/>
      <c r="F22" s="692"/>
    </row>
    <row r="23" spans="2:7" ht="26.15" customHeight="1">
      <c r="B23" s="159" t="s">
        <v>118</v>
      </c>
      <c r="C23" s="167" t="str">
        <f>IF('様式Ⅲ－1(男子)'!S6&lt;&gt;"","5－"&amp;'様式Ⅲ－1(男子)'!C25,"")</f>
        <v/>
      </c>
      <c r="D23" s="160" t="s">
        <v>156</v>
      </c>
      <c r="E23" s="693" t="str">
        <f>IF('様式Ⅲ－1(男子)'!S6&lt;&gt;"",'様式Ⅲ－1(男子)'!D25&amp;"("&amp;'様式Ⅲ－1(男子)'!E25&amp;")","")</f>
        <v/>
      </c>
      <c r="F23" s="694"/>
    </row>
    <row r="24" spans="2:7" ht="26.15" customHeight="1">
      <c r="B24" s="161" t="s">
        <v>119</v>
      </c>
      <c r="C24" s="163" t="str">
        <f>IF('様式Ⅲ－1(男子)'!S6&lt;&gt;"",'様式Ⅲ－1(男子)'!F25,"")</f>
        <v/>
      </c>
      <c r="D24" s="162" t="s">
        <v>157</v>
      </c>
      <c r="E24" s="695" t="str">
        <f>IF('様式Ⅲ－1(男子)'!S6&lt;&gt;"",'様式Ⅲ－1(男子)'!F26,"")</f>
        <v/>
      </c>
      <c r="F24" s="696"/>
    </row>
    <row r="25" spans="2:7" ht="26.15" customHeight="1">
      <c r="B25" s="685" t="s">
        <v>158</v>
      </c>
      <c r="C25" s="686"/>
      <c r="D25" s="168"/>
      <c r="E25" s="169" t="s">
        <v>159</v>
      </c>
      <c r="F25" s="170" t="str">
        <f>IF('様式Ⅲ－1(男子)'!S6&lt;&gt;"",基本情報登録!D8,"")</f>
        <v/>
      </c>
    </row>
    <row r="26" spans="2:7" ht="26.15" customHeight="1">
      <c r="B26" s="676" t="s">
        <v>160</v>
      </c>
      <c r="C26" s="677"/>
      <c r="D26" s="678"/>
      <c r="E26" s="679"/>
      <c r="F26" s="680"/>
    </row>
    <row r="27" spans="2:7" ht="26.15" customHeight="1">
      <c r="B27" s="681"/>
      <c r="C27" s="222" t="s">
        <v>2691</v>
      </c>
      <c r="D27" s="171" t="s">
        <v>4063</v>
      </c>
      <c r="E27" s="683" t="str">
        <f>IF(AND(G27&lt;=280000,G27&gt;=1),G27,"")</f>
        <v/>
      </c>
      <c r="F27" s="684"/>
      <c r="G27" s="98" t="str">
        <f>IF('様式Ⅲ－1(男子)'!S6&lt;&gt;"",'様式Ⅲ－1(男子)'!M25,"")</f>
        <v/>
      </c>
    </row>
    <row r="28" spans="2:7" ht="26.15" customHeight="1" thickBot="1">
      <c r="B28" s="682"/>
      <c r="C28" s="223" t="s">
        <v>4062</v>
      </c>
      <c r="D28" s="224" t="s">
        <v>4063</v>
      </c>
      <c r="E28" s="673" t="str">
        <f>IF(G27&gt;280000,G27,"")</f>
        <v/>
      </c>
      <c r="F28" s="674"/>
    </row>
    <row r="29" spans="2:7">
      <c r="C29" s="675" t="s">
        <v>6190</v>
      </c>
      <c r="D29" s="675"/>
      <c r="E29" s="675"/>
      <c r="F29" s="675"/>
    </row>
    <row r="31" spans="2:7" ht="39.75" customHeight="1" thickBot="1">
      <c r="B31" s="689" t="s">
        <v>4061</v>
      </c>
      <c r="C31" s="689"/>
      <c r="D31" s="689"/>
      <c r="E31" s="689"/>
      <c r="F31" s="689"/>
    </row>
    <row r="32" spans="2:7" ht="45" customHeight="1" thickBot="1">
      <c r="B32" s="690" t="s">
        <v>4848</v>
      </c>
      <c r="C32" s="691"/>
      <c r="D32" s="691"/>
      <c r="E32" s="691"/>
      <c r="F32" s="692"/>
    </row>
    <row r="33" spans="2:7" ht="26.15" customHeight="1">
      <c r="B33" s="159" t="s">
        <v>118</v>
      </c>
      <c r="C33" s="167" t="str">
        <f>IF('様式Ⅲ－1(男子)'!S6&lt;&gt;"","5－"&amp;'様式Ⅲ－1(男子)'!C28,"")</f>
        <v/>
      </c>
      <c r="D33" s="160" t="s">
        <v>156</v>
      </c>
      <c r="E33" s="693" t="str">
        <f>IF('様式Ⅲ－1(男子)'!S6&lt;&gt;"",'様式Ⅲ－1(男子)'!D28&amp;"("&amp;'様式Ⅲ－1(男子)'!E28&amp;")","")</f>
        <v/>
      </c>
      <c r="F33" s="694"/>
    </row>
    <row r="34" spans="2:7" ht="26.15" customHeight="1">
      <c r="B34" s="161" t="s">
        <v>119</v>
      </c>
      <c r="C34" s="163" t="str">
        <f>IF('様式Ⅲ－1(男子)'!S6&lt;&gt;"",'様式Ⅲ－1(男子)'!F28,"")</f>
        <v/>
      </c>
      <c r="D34" s="162" t="s">
        <v>157</v>
      </c>
      <c r="E34" s="695" t="str">
        <f>IF('様式Ⅲ－1(男子)'!S6&lt;&gt;"",'様式Ⅲ－1(男子)'!F29,"")</f>
        <v/>
      </c>
      <c r="F34" s="696"/>
    </row>
    <row r="35" spans="2:7" ht="26.15" customHeight="1">
      <c r="B35" s="685" t="s">
        <v>158</v>
      </c>
      <c r="C35" s="686"/>
      <c r="D35" s="168"/>
      <c r="E35" s="169" t="s">
        <v>159</v>
      </c>
      <c r="F35" s="170" t="str">
        <f>IF('様式Ⅲ－1(男子)'!S6&lt;&gt;"",基本情報登録!D8,"")</f>
        <v/>
      </c>
    </row>
    <row r="36" spans="2:7" ht="26.15" customHeight="1">
      <c r="B36" s="676" t="s">
        <v>160</v>
      </c>
      <c r="C36" s="677"/>
      <c r="D36" s="678"/>
      <c r="E36" s="679"/>
      <c r="F36" s="680"/>
    </row>
    <row r="37" spans="2:7" ht="26.15" customHeight="1">
      <c r="B37" s="681"/>
      <c r="C37" s="222" t="s">
        <v>2691</v>
      </c>
      <c r="D37" s="171" t="s">
        <v>4063</v>
      </c>
      <c r="E37" s="683" t="str">
        <f>IF(AND(G37&lt;=280000,G37&gt;=1),G37,"")</f>
        <v/>
      </c>
      <c r="F37" s="684"/>
      <c r="G37" s="98" t="str">
        <f>IF('様式Ⅲ－1(男子)'!S6&lt;&gt;"",'様式Ⅲ－1(男子)'!M28,"")</f>
        <v/>
      </c>
    </row>
    <row r="38" spans="2:7" ht="26.15" customHeight="1" thickBot="1">
      <c r="B38" s="682"/>
      <c r="C38" s="223" t="s">
        <v>4062</v>
      </c>
      <c r="D38" s="224" t="s">
        <v>4063</v>
      </c>
      <c r="E38" s="673" t="str">
        <f>IF(G37&gt;280000,G37,"")</f>
        <v/>
      </c>
      <c r="F38" s="674"/>
    </row>
    <row r="39" spans="2:7">
      <c r="C39" s="675" t="s">
        <v>6190</v>
      </c>
      <c r="D39" s="675"/>
      <c r="E39" s="675"/>
      <c r="F39" s="675"/>
    </row>
    <row r="40" spans="2:7">
      <c r="C40" s="165"/>
      <c r="D40" s="165"/>
      <c r="E40" s="165"/>
      <c r="F40" s="165"/>
    </row>
    <row r="41" spans="2:7" ht="39" customHeight="1" thickBot="1">
      <c r="B41" s="689" t="s">
        <v>4061</v>
      </c>
      <c r="C41" s="689"/>
      <c r="D41" s="689"/>
      <c r="E41" s="689"/>
      <c r="F41" s="689"/>
    </row>
    <row r="42" spans="2:7" ht="45" customHeight="1" thickBot="1">
      <c r="B42" s="690" t="s">
        <v>4849</v>
      </c>
      <c r="C42" s="691"/>
      <c r="D42" s="691"/>
      <c r="E42" s="691"/>
      <c r="F42" s="692"/>
    </row>
    <row r="43" spans="2:7" ht="26.15" customHeight="1">
      <c r="B43" s="159" t="s">
        <v>118</v>
      </c>
      <c r="C43" s="167" t="str">
        <f>IF('様式Ⅲ－1(男子)'!S6&lt;&gt;"","5－"&amp;'様式Ⅲ－1(男子)'!C31,"")</f>
        <v/>
      </c>
      <c r="D43" s="160" t="s">
        <v>156</v>
      </c>
      <c r="E43" s="693" t="str">
        <f>IF('様式Ⅲ－1(男子)'!S6&lt;&gt;"",'様式Ⅲ－1(男子)'!D31&amp;"("&amp;'様式Ⅲ－1(男子)'!E31&amp;")","")</f>
        <v/>
      </c>
      <c r="F43" s="694"/>
    </row>
    <row r="44" spans="2:7" ht="26.15" customHeight="1">
      <c r="B44" s="161" t="s">
        <v>119</v>
      </c>
      <c r="C44" s="163" t="str">
        <f>IF('様式Ⅲ－1(男子)'!S6&lt;&gt;"",'様式Ⅲ－1(男子)'!F31,"")</f>
        <v/>
      </c>
      <c r="D44" s="162" t="s">
        <v>157</v>
      </c>
      <c r="E44" s="695" t="str">
        <f>IF('様式Ⅲ－1(男子)'!S6&lt;&gt;"",'様式Ⅲ－1(男子)'!F32,"")</f>
        <v/>
      </c>
      <c r="F44" s="696"/>
    </row>
    <row r="45" spans="2:7" ht="26.15" customHeight="1">
      <c r="B45" s="685" t="s">
        <v>158</v>
      </c>
      <c r="C45" s="686"/>
      <c r="D45" s="168"/>
      <c r="E45" s="169" t="s">
        <v>159</v>
      </c>
      <c r="F45" s="170" t="str">
        <f>IF('様式Ⅲ－1(男子)'!S6&lt;&gt;"",基本情報登録!D8,"")</f>
        <v/>
      </c>
    </row>
    <row r="46" spans="2:7" ht="26.15" customHeight="1">
      <c r="B46" s="676" t="s">
        <v>160</v>
      </c>
      <c r="C46" s="677"/>
      <c r="D46" s="678"/>
      <c r="E46" s="679"/>
      <c r="F46" s="680"/>
    </row>
    <row r="47" spans="2:7" ht="26.15" customHeight="1">
      <c r="B47" s="681"/>
      <c r="C47" s="222" t="s">
        <v>2691</v>
      </c>
      <c r="D47" s="171" t="s">
        <v>4063</v>
      </c>
      <c r="E47" s="683" t="str">
        <f>IF(AND(G47&lt;=280000,G47&gt;=1),G47,"")</f>
        <v/>
      </c>
      <c r="F47" s="684"/>
      <c r="G47" s="98" t="str">
        <f>IF('様式Ⅲ－1(男子)'!S6&lt;&gt;"",'様式Ⅲ－1(男子)'!M31,"")</f>
        <v/>
      </c>
    </row>
    <row r="48" spans="2:7" ht="26.15" customHeight="1" thickBot="1">
      <c r="B48" s="682"/>
      <c r="C48" s="223" t="s">
        <v>4062</v>
      </c>
      <c r="D48" s="224" t="s">
        <v>4063</v>
      </c>
      <c r="E48" s="673" t="str">
        <f>IF(G47&gt;280000,G47,"")</f>
        <v/>
      </c>
      <c r="F48" s="674"/>
    </row>
    <row r="49" spans="2:7">
      <c r="C49" s="675" t="s">
        <v>6190</v>
      </c>
      <c r="D49" s="675"/>
      <c r="E49" s="675"/>
      <c r="F49" s="675"/>
    </row>
    <row r="50" spans="2:7" ht="39.75" customHeight="1" thickBot="1">
      <c r="B50" s="689" t="s">
        <v>4061</v>
      </c>
      <c r="C50" s="689"/>
      <c r="D50" s="689"/>
      <c r="E50" s="689"/>
      <c r="F50" s="689"/>
    </row>
    <row r="51" spans="2:7" ht="45" customHeight="1" thickBot="1">
      <c r="B51" s="690" t="s">
        <v>4850</v>
      </c>
      <c r="C51" s="691"/>
      <c r="D51" s="691"/>
      <c r="E51" s="691"/>
      <c r="F51" s="692"/>
    </row>
    <row r="52" spans="2:7" ht="26.15" customHeight="1">
      <c r="B52" s="159" t="s">
        <v>118</v>
      </c>
      <c r="C52" s="167" t="str">
        <f>IF('様式Ⅲ－1(男子)'!S6&lt;&gt;"","5－"&amp;'様式Ⅲ－1(男子)'!C34,"")</f>
        <v/>
      </c>
      <c r="D52" s="160" t="s">
        <v>156</v>
      </c>
      <c r="E52" s="693" t="str">
        <f>IF('様式Ⅲ－1(男子)'!S6&lt;&gt;"",'様式Ⅲ－1(男子)'!D34&amp;"("&amp;'様式Ⅲ－1(男子)'!E34&amp;")","")</f>
        <v/>
      </c>
      <c r="F52" s="694"/>
    </row>
    <row r="53" spans="2:7" ht="26.15" customHeight="1">
      <c r="B53" s="161" t="s">
        <v>119</v>
      </c>
      <c r="C53" s="163" t="str">
        <f>IF('様式Ⅲ－1(男子)'!S6&lt;&gt;"",'様式Ⅲ－1(男子)'!F34,"")</f>
        <v/>
      </c>
      <c r="D53" s="162" t="s">
        <v>157</v>
      </c>
      <c r="E53" s="695" t="str">
        <f>IF('様式Ⅲ－1(男子)'!S6&lt;&gt;"",'様式Ⅲ－1(男子)'!F35,"")</f>
        <v/>
      </c>
      <c r="F53" s="696"/>
    </row>
    <row r="54" spans="2:7" ht="26.15" customHeight="1">
      <c r="B54" s="685" t="s">
        <v>158</v>
      </c>
      <c r="C54" s="686"/>
      <c r="D54" s="168"/>
      <c r="E54" s="169" t="s">
        <v>159</v>
      </c>
      <c r="F54" s="170" t="str">
        <f>IF('様式Ⅲ－1(男子)'!S6&lt;&gt;"",基本情報登録!D8,"")</f>
        <v/>
      </c>
    </row>
    <row r="55" spans="2:7" ht="26.15" customHeight="1">
      <c r="B55" s="676" t="s">
        <v>160</v>
      </c>
      <c r="C55" s="677"/>
      <c r="D55" s="678"/>
      <c r="E55" s="679"/>
      <c r="F55" s="680"/>
    </row>
    <row r="56" spans="2:7" ht="26.15" customHeight="1">
      <c r="B56" s="681"/>
      <c r="C56" s="222" t="s">
        <v>2691</v>
      </c>
      <c r="D56" s="171" t="s">
        <v>4063</v>
      </c>
      <c r="E56" s="683" t="str">
        <f>IF(AND(G56&lt;=280000,G56&gt;=1),G56,"")</f>
        <v/>
      </c>
      <c r="F56" s="684"/>
      <c r="G56" s="98" t="str">
        <f>IF('様式Ⅲ－1(男子)'!S6&lt;&gt;"",'様式Ⅲ－1(男子)'!M34,"")</f>
        <v/>
      </c>
    </row>
    <row r="57" spans="2:7" ht="26.15" customHeight="1" thickBot="1">
      <c r="B57" s="682"/>
      <c r="C57" s="223" t="s">
        <v>4062</v>
      </c>
      <c r="D57" s="224" t="s">
        <v>4063</v>
      </c>
      <c r="E57" s="673" t="str">
        <f>IF(G56&gt;280000,G56,"")</f>
        <v/>
      </c>
      <c r="F57" s="674"/>
    </row>
    <row r="58" spans="2:7">
      <c r="C58" s="675" t="s">
        <v>6190</v>
      </c>
      <c r="D58" s="675"/>
      <c r="E58" s="675"/>
      <c r="F58" s="675"/>
    </row>
  </sheetData>
  <sheetProtection algorithmName="SHA-512" hashValue="10DQSN9GcdeQcj6Omh+rpPStZ8l/UmG8o+bMzDsQfIktv816GGcUyFl6GGtXJuAS+DpntibOXQp2ZqlEVdLy/g==" saltValue="Fycpk2Fr0con2K7tRktDiQ==" spinCount="100000" sheet="1" objects="1" scenarios="1"/>
  <mergeCells count="65">
    <mergeCell ref="C58:F58"/>
    <mergeCell ref="B54:C54"/>
    <mergeCell ref="B55:C55"/>
    <mergeCell ref="D55:F55"/>
    <mergeCell ref="B56:B57"/>
    <mergeCell ref="E56:F56"/>
    <mergeCell ref="E57:F57"/>
    <mergeCell ref="C49:F49"/>
    <mergeCell ref="B50:F50"/>
    <mergeCell ref="B51:F51"/>
    <mergeCell ref="E52:F52"/>
    <mergeCell ref="E53:F53"/>
    <mergeCell ref="B45:C45"/>
    <mergeCell ref="B46:C46"/>
    <mergeCell ref="D46:F46"/>
    <mergeCell ref="B47:B48"/>
    <mergeCell ref="E47:F47"/>
    <mergeCell ref="E48:F48"/>
    <mergeCell ref="C39:F39"/>
    <mergeCell ref="B41:F41"/>
    <mergeCell ref="B42:F42"/>
    <mergeCell ref="E43:F43"/>
    <mergeCell ref="E44:F44"/>
    <mergeCell ref="B35:C35"/>
    <mergeCell ref="B36:C36"/>
    <mergeCell ref="D36:F36"/>
    <mergeCell ref="B37:B38"/>
    <mergeCell ref="E37:F37"/>
    <mergeCell ref="E38:F38"/>
    <mergeCell ref="C29:F29"/>
    <mergeCell ref="B31:F31"/>
    <mergeCell ref="B32:F32"/>
    <mergeCell ref="E33:F33"/>
    <mergeCell ref="E34:F34"/>
    <mergeCell ref="B26:C26"/>
    <mergeCell ref="D26:F26"/>
    <mergeCell ref="B27:B28"/>
    <mergeCell ref="E27:F27"/>
    <mergeCell ref="E28:F28"/>
    <mergeCell ref="B21:F21"/>
    <mergeCell ref="B22:F22"/>
    <mergeCell ref="E23:F23"/>
    <mergeCell ref="E24:F24"/>
    <mergeCell ref="B25:C25"/>
    <mergeCell ref="B2:F2"/>
    <mergeCell ref="E3:F3"/>
    <mergeCell ref="E4:F4"/>
    <mergeCell ref="B5:C5"/>
    <mergeCell ref="B6:C6"/>
    <mergeCell ref="D6:F6"/>
    <mergeCell ref="B15:C15"/>
    <mergeCell ref="B7:B8"/>
    <mergeCell ref="E7:F7"/>
    <mergeCell ref="E8:F8"/>
    <mergeCell ref="C9:F9"/>
    <mergeCell ref="B11:F11"/>
    <mergeCell ref="B12:F12"/>
    <mergeCell ref="E13:F13"/>
    <mergeCell ref="E14:F14"/>
    <mergeCell ref="E18:F18"/>
    <mergeCell ref="C19:F19"/>
    <mergeCell ref="B16:C16"/>
    <mergeCell ref="D16:F16"/>
    <mergeCell ref="B17:B18"/>
    <mergeCell ref="E17:F17"/>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33CC"/>
    <pageSetUpPr fitToPage="1"/>
  </sheetPr>
  <dimension ref="A1:BG469"/>
  <sheetViews>
    <sheetView showRowColHeaders="0" zoomScale="60" zoomScaleNormal="60" zoomScaleSheetLayoutView="77" workbookViewId="0">
      <selection activeCell="BT17" sqref="BT17"/>
    </sheetView>
  </sheetViews>
  <sheetFormatPr defaultRowHeight="13"/>
  <cols>
    <col min="1" max="1" width="9.6328125" customWidth="1"/>
    <col min="2" max="2" width="3.6328125" customWidth="1"/>
    <col min="3" max="3" width="12.7265625" customWidth="1"/>
    <col min="4" max="4" width="30.6328125" customWidth="1"/>
    <col min="5" max="5" width="21.6328125" customWidth="1"/>
    <col min="6" max="6" width="13.7265625" customWidth="1"/>
    <col min="7" max="7" width="12.08984375" hidden="1" customWidth="1"/>
    <col min="8" max="8" width="17.36328125" hidden="1" customWidth="1"/>
    <col min="9" max="9" width="17.36328125" customWidth="1"/>
    <col min="10" max="10" width="8.90625" hidden="1" customWidth="1"/>
    <col min="11" max="11" width="11.453125" hidden="1" customWidth="1"/>
    <col min="12" max="12" width="10.6328125" hidden="1" customWidth="1"/>
    <col min="13" max="13" width="10" hidden="1" customWidth="1"/>
    <col min="14" max="14" width="21.6328125" customWidth="1"/>
    <col min="15" max="15" width="10.6328125" hidden="1" customWidth="1"/>
    <col min="16" max="19" width="21.6328125" customWidth="1"/>
    <col min="20" max="20" width="19.6328125" hidden="1" customWidth="1"/>
    <col min="21" max="21" width="10.453125" hidden="1" customWidth="1"/>
    <col min="22" max="22" width="8.90625" hidden="1" customWidth="1"/>
    <col min="23" max="23" width="9" hidden="1" customWidth="1"/>
    <col min="24" max="45" width="8.90625" hidden="1" customWidth="1"/>
    <col min="46" max="46" width="14.7265625" hidden="1" customWidth="1"/>
    <col min="47" max="51" width="8.90625" hidden="1" customWidth="1"/>
    <col min="52" max="59" width="8.7265625" hidden="1" customWidth="1"/>
  </cols>
  <sheetData>
    <row r="1" spans="1:59" s="58" customFormat="1" ht="18" customHeight="1">
      <c r="A1" s="735" t="str">
        <f>W3&amp;"　女子様式Ⅲ－1"</f>
        <v>第15回東海学生女子駅伝　女子様式Ⅲ－1</v>
      </c>
      <c r="B1" s="735"/>
      <c r="C1" s="735"/>
      <c r="D1" s="735"/>
      <c r="E1" s="735"/>
      <c r="F1" s="735"/>
      <c r="G1" s="735"/>
      <c r="H1" s="735"/>
      <c r="I1" s="735"/>
      <c r="J1" s="735"/>
      <c r="K1" s="735"/>
      <c r="L1" s="735"/>
      <c r="M1" s="735"/>
      <c r="N1" s="735"/>
      <c r="O1" s="735"/>
      <c r="P1" s="735"/>
      <c r="Q1" s="735"/>
      <c r="R1" s="735"/>
      <c r="S1" s="735"/>
      <c r="T1" s="735"/>
      <c r="U1" s="735"/>
    </row>
    <row r="2" spans="1:59" s="58" customFormat="1" ht="18" customHeight="1">
      <c r="A2" s="735"/>
      <c r="B2" s="735"/>
      <c r="C2" s="735"/>
      <c r="D2" s="735"/>
      <c r="E2" s="735"/>
      <c r="F2" s="735"/>
      <c r="G2" s="735"/>
      <c r="H2" s="735"/>
      <c r="I2" s="735"/>
      <c r="J2" s="735"/>
      <c r="K2" s="735"/>
      <c r="L2" s="735"/>
      <c r="M2" s="735"/>
      <c r="N2" s="735"/>
      <c r="O2" s="735"/>
      <c r="P2" s="735"/>
      <c r="Q2" s="735"/>
      <c r="R2" s="735"/>
      <c r="S2" s="735"/>
      <c r="T2" s="735"/>
      <c r="U2" s="735"/>
      <c r="W2" s="58" t="str">
        <f>RIGHT(基本情報登録!A1,LEN(基本情報登録!A1)-13)</f>
        <v>第15回東海学生女子駅伝　申込</v>
      </c>
    </row>
    <row r="3" spans="1:59" s="58" customFormat="1" ht="18" customHeight="1">
      <c r="A3" s="735"/>
      <c r="B3" s="735"/>
      <c r="C3" s="735"/>
      <c r="D3" s="735"/>
      <c r="E3" s="735"/>
      <c r="F3" s="735"/>
      <c r="G3" s="735"/>
      <c r="H3" s="735"/>
      <c r="I3" s="735"/>
      <c r="J3" s="735"/>
      <c r="K3" s="735"/>
      <c r="L3" s="735"/>
      <c r="M3" s="735"/>
      <c r="N3" s="735"/>
      <c r="O3" s="735"/>
      <c r="P3" s="735"/>
      <c r="Q3" s="735"/>
      <c r="R3" s="735"/>
      <c r="S3" s="735"/>
      <c r="T3" s="735"/>
      <c r="U3" s="735"/>
      <c r="W3" s="58" t="str">
        <f>LEFT(W2,LEN(W2)-3)</f>
        <v>第15回東海学生女子駅伝</v>
      </c>
    </row>
    <row r="4" spans="1:59" s="58" customFormat="1" ht="18" customHeight="1" thickBot="1">
      <c r="A4" s="59"/>
      <c r="B4" s="59"/>
      <c r="C4" s="59"/>
      <c r="D4" s="59"/>
      <c r="E4" s="59"/>
      <c r="F4" s="59"/>
      <c r="G4" s="60"/>
      <c r="H4" s="60"/>
      <c r="I4" s="60"/>
      <c r="J4" s="61"/>
      <c r="K4" s="59"/>
      <c r="L4" s="59"/>
      <c r="M4" s="59"/>
      <c r="N4" s="59"/>
      <c r="O4" s="59"/>
      <c r="P4" s="59"/>
      <c r="Q4" s="59"/>
      <c r="R4" s="59"/>
      <c r="S4" s="59"/>
      <c r="T4" s="59"/>
      <c r="U4" s="59"/>
    </row>
    <row r="5" spans="1:59" s="58" customFormat="1" ht="18" customHeight="1" thickBot="1">
      <c r="A5" s="505" t="s">
        <v>1</v>
      </c>
      <c r="B5" s="505"/>
      <c r="C5" s="506" t="str">
        <f>IF(基本情報登録!D8&gt;0,基本情報登録!D8,"")</f>
        <v/>
      </c>
      <c r="D5" s="506"/>
      <c r="E5" s="272" t="s">
        <v>22</v>
      </c>
      <c r="F5" s="506" t="str">
        <f>IF(基本情報登録!D24&gt;0,基本情報登録!D24,"")</f>
        <v/>
      </c>
      <c r="G5" s="506"/>
      <c r="H5" s="506"/>
      <c r="I5" s="506"/>
      <c r="J5" s="506"/>
      <c r="K5" s="506"/>
      <c r="L5" s="506"/>
      <c r="M5" s="506"/>
      <c r="N5" s="506"/>
      <c r="O5" s="271"/>
      <c r="Q5" s="326" t="s">
        <v>4839</v>
      </c>
      <c r="R5" s="273" t="s">
        <v>4836</v>
      </c>
      <c r="S5" s="274" t="s">
        <v>4837</v>
      </c>
      <c r="U5" s="227"/>
    </row>
    <row r="6" spans="1:59" s="58" customFormat="1" ht="18" customHeight="1" thickBot="1">
      <c r="A6" s="59"/>
      <c r="B6" s="59"/>
      <c r="C6" s="174"/>
      <c r="D6" s="175"/>
      <c r="E6" s="175"/>
      <c r="F6" s="175"/>
      <c r="G6" s="175"/>
      <c r="H6" s="175"/>
      <c r="I6" s="175"/>
      <c r="J6" s="175"/>
      <c r="K6" s="175"/>
      <c r="L6" s="175" t="s">
        <v>24</v>
      </c>
      <c r="M6" s="175"/>
      <c r="N6" s="175"/>
      <c r="O6" s="175"/>
      <c r="Q6" s="738">
        <f>IF(C79&lt;&gt;"","75000円",IF(C49&lt;&gt;"","50000円",IF(C19&lt;&gt;"","25000円",0)))</f>
        <v>0</v>
      </c>
      <c r="R6" s="431"/>
      <c r="S6" s="431"/>
      <c r="U6" s="228"/>
    </row>
    <row r="7" spans="1:59" s="58" customFormat="1" ht="18" customHeight="1" thickTop="1" thickBot="1">
      <c r="A7" s="505" t="s">
        <v>8</v>
      </c>
      <c r="B7" s="505"/>
      <c r="C7" s="506" t="str">
        <f>IF(基本情報登録!D19&gt;0,基本情報登録!D19,"")</f>
        <v/>
      </c>
      <c r="D7" s="506"/>
      <c r="E7" s="272" t="s">
        <v>25</v>
      </c>
      <c r="F7" s="506" t="str">
        <f>IF(基本情報登録!D26&gt;0,基本情報登録!D26,"")</f>
        <v/>
      </c>
      <c r="G7" s="506"/>
      <c r="H7" s="506"/>
      <c r="I7" s="506"/>
      <c r="J7" s="506"/>
      <c r="K7" s="506"/>
      <c r="L7" s="506"/>
      <c r="M7" s="506"/>
      <c r="N7" s="506"/>
      <c r="O7" s="271"/>
      <c r="Q7" s="739"/>
      <c r="R7" s="432"/>
      <c r="S7" s="432"/>
      <c r="U7" s="229"/>
    </row>
    <row r="8" spans="1:59" s="58" customFormat="1" ht="19" customHeight="1" thickBot="1">
      <c r="A8" s="299"/>
      <c r="B8" s="299"/>
      <c r="C8" s="323"/>
      <c r="D8" s="323"/>
      <c r="E8" s="272"/>
      <c r="F8" s="323"/>
      <c r="G8" s="323"/>
      <c r="H8" s="323"/>
      <c r="I8" s="323"/>
      <c r="J8" s="323"/>
      <c r="K8" s="323"/>
      <c r="L8" s="323"/>
      <c r="M8" s="323"/>
      <c r="N8" s="323"/>
      <c r="O8" s="271"/>
      <c r="P8" s="324"/>
      <c r="Q8" s="176"/>
      <c r="R8" s="433"/>
      <c r="S8" s="433"/>
      <c r="U8" s="229"/>
    </row>
    <row r="9" spans="1:59" s="58" customFormat="1" ht="18" customHeight="1" thickBot="1">
      <c r="A9" s="407" t="s">
        <v>6210</v>
      </c>
      <c r="B9" s="407"/>
      <c r="C9" s="407"/>
      <c r="D9" s="407"/>
      <c r="E9" s="407"/>
      <c r="F9" s="407"/>
      <c r="G9" s="407"/>
      <c r="H9" s="407"/>
      <c r="I9" s="407"/>
      <c r="J9" s="407"/>
      <c r="K9" s="407"/>
      <c r="L9" s="407"/>
      <c r="M9" s="407"/>
      <c r="N9" s="323"/>
      <c r="O9" s="271"/>
      <c r="S9" s="327"/>
      <c r="T9" s="328"/>
      <c r="U9" s="229"/>
    </row>
    <row r="10" spans="1:59" s="58" customFormat="1" ht="19" customHeight="1" thickBot="1">
      <c r="A10" s="403" t="s">
        <v>6209</v>
      </c>
      <c r="B10" s="403"/>
      <c r="C10" s="403"/>
      <c r="D10" s="403"/>
      <c r="E10" s="403"/>
      <c r="F10" s="403"/>
      <c r="G10" s="403"/>
      <c r="H10" s="403"/>
      <c r="I10" s="403"/>
      <c r="J10" s="403"/>
      <c r="K10" s="403"/>
      <c r="L10" s="403"/>
      <c r="M10" s="403"/>
      <c r="N10" s="323"/>
      <c r="O10" s="271"/>
      <c r="P10" s="315" t="s">
        <v>6203</v>
      </c>
      <c r="Q10" s="316" t="s">
        <v>6204</v>
      </c>
      <c r="R10" s="315" t="s">
        <v>6217</v>
      </c>
      <c r="S10" s="327"/>
      <c r="T10" s="328"/>
      <c r="U10" s="229"/>
    </row>
    <row r="11" spans="1:59" s="58" customFormat="1" ht="19" customHeight="1">
      <c r="A11" s="406" t="s">
        <v>6208</v>
      </c>
      <c r="B11" s="406"/>
      <c r="C11" s="406"/>
      <c r="D11" s="406"/>
      <c r="E11" s="406"/>
      <c r="F11" s="406"/>
      <c r="G11" s="406"/>
      <c r="H11" s="406"/>
      <c r="I11" s="406"/>
      <c r="J11" s="406"/>
      <c r="K11" s="406"/>
      <c r="L11" s="406"/>
      <c r="M11" s="406"/>
      <c r="N11" s="323"/>
      <c r="O11" s="271"/>
      <c r="P11" s="511">
        <f>COUNTIF(BB19:BB28,"&lt;&gt;0")</f>
        <v>0</v>
      </c>
      <c r="Q11" s="513">
        <f>COUNTIF(BB29:BB38,"&lt;&gt;0")</f>
        <v>0</v>
      </c>
      <c r="R11" s="513">
        <f>COUNTIF(BB39:BB48,"&lt;&gt;0")</f>
        <v>0</v>
      </c>
      <c r="S11" s="327"/>
      <c r="T11" s="328"/>
      <c r="U11" s="229"/>
    </row>
    <row r="12" spans="1:59" s="58" customFormat="1" ht="19" customHeight="1" thickBot="1">
      <c r="A12" s="405" t="s">
        <v>6207</v>
      </c>
      <c r="B12" s="405"/>
      <c r="C12" s="405"/>
      <c r="D12" s="405"/>
      <c r="E12" s="405"/>
      <c r="F12" s="405"/>
      <c r="G12" s="405"/>
      <c r="H12" s="405"/>
      <c r="I12" s="405"/>
      <c r="J12" s="405"/>
      <c r="K12" s="405"/>
      <c r="L12" s="405"/>
      <c r="M12" s="405"/>
      <c r="N12" s="405"/>
      <c r="O12" s="271"/>
      <c r="P12" s="512"/>
      <c r="Q12" s="514"/>
      <c r="R12" s="514"/>
      <c r="S12" s="327"/>
      <c r="T12" s="328"/>
      <c r="U12" s="229"/>
    </row>
    <row r="13" spans="1:59" s="58" customFormat="1" ht="19" customHeight="1">
      <c r="A13" s="403" t="s">
        <v>6206</v>
      </c>
      <c r="B13" s="403"/>
      <c r="C13" s="403"/>
      <c r="D13" s="403"/>
      <c r="E13" s="403"/>
      <c r="F13" s="403"/>
      <c r="G13" s="403"/>
      <c r="H13" s="403"/>
      <c r="I13" s="403"/>
      <c r="J13" s="403"/>
      <c r="K13" s="403"/>
      <c r="L13" s="403"/>
      <c r="M13" s="403"/>
      <c r="N13" s="403"/>
      <c r="O13" s="271"/>
      <c r="P13" s="324"/>
      <c r="Q13" s="325"/>
      <c r="R13" s="176"/>
      <c r="S13" s="327"/>
      <c r="T13" s="328"/>
      <c r="U13" s="229"/>
    </row>
    <row r="14" spans="1:59" s="58" customFormat="1" ht="31.5" customHeight="1" thickBot="1">
      <c r="A14" s="404" t="s">
        <v>6205</v>
      </c>
      <c r="B14" s="404"/>
      <c r="C14" s="404"/>
      <c r="D14" s="404"/>
      <c r="E14" s="404"/>
      <c r="F14" s="404"/>
      <c r="G14" s="404"/>
      <c r="H14" s="404"/>
      <c r="I14" s="404"/>
      <c r="J14" s="404"/>
      <c r="K14" s="404"/>
      <c r="L14" s="404"/>
      <c r="M14" s="404"/>
      <c r="N14" s="175"/>
      <c r="O14" s="175"/>
      <c r="P14" s="175"/>
      <c r="Q14" s="175"/>
      <c r="R14" s="176"/>
      <c r="S14" s="327"/>
      <c r="T14" s="328"/>
      <c r="U14" s="230"/>
    </row>
    <row r="15" spans="1:59" s="58" customFormat="1" ht="36" customHeight="1" thickBot="1">
      <c r="A15" s="502" t="s">
        <v>4828</v>
      </c>
      <c r="B15" s="503"/>
      <c r="C15" s="504"/>
      <c r="D15" s="437" t="s">
        <v>4835</v>
      </c>
      <c r="E15" s="438"/>
      <c r="F15" s="438"/>
      <c r="G15" s="438"/>
      <c r="H15" s="438"/>
      <c r="I15" s="438"/>
      <c r="J15" s="438"/>
      <c r="K15" s="438"/>
      <c r="L15" s="438"/>
      <c r="M15" s="438"/>
      <c r="N15" s="438"/>
      <c r="O15" s="438"/>
      <c r="P15" s="438"/>
      <c r="Q15" s="438"/>
      <c r="R15" s="439"/>
      <c r="S15" s="306"/>
      <c r="T15" s="306"/>
      <c r="U15" s="59"/>
      <c r="X15" s="238">
        <f>IF(SUM(X19:X468)&lt;&gt;0,1,0)</f>
        <v>0</v>
      </c>
      <c r="Y15" s="20"/>
      <c r="Z15" s="238">
        <f>IF(OR(MOD(SUM(AD19:AD527),10)=5,MOD(SUM(AD19:AD257),10)=0),0,1)</f>
        <v>0</v>
      </c>
      <c r="AA15" s="238"/>
      <c r="AB15" s="238"/>
      <c r="AC15" s="238"/>
      <c r="AD15" s="241"/>
      <c r="AH15" s="58">
        <f>IF(SUM(AH19:AH468)&lt;&gt;0,1,0)</f>
        <v>0</v>
      </c>
      <c r="AI15" s="238">
        <f>IF(SUM(AI19)&lt;&gt;0,1,0)</f>
        <v>0</v>
      </c>
      <c r="AJ15" s="238">
        <f>IF(SUM(AJ19:AJ468)&lt;&gt;0,1,0)</f>
        <v>0</v>
      </c>
      <c r="AK15" s="238"/>
      <c r="AL15" s="248"/>
      <c r="AM15" s="253"/>
      <c r="AN15" s="253"/>
      <c r="AO15" s="253"/>
      <c r="AP15" s="253"/>
      <c r="AQ15" s="253"/>
      <c r="AR15" s="20"/>
      <c r="AT15" s="238">
        <f>IF(SUM(AT19:AT468)=0,0,1)</f>
        <v>0</v>
      </c>
      <c r="AU15" s="238">
        <f>IF(SUM(AU19:AU468)=0,0,1)</f>
        <v>0</v>
      </c>
      <c r="AV15" s="238">
        <f>IF(SUM(AV19:AV468)=0,0,1)</f>
        <v>0</v>
      </c>
      <c r="AX15" s="20">
        <f>IF(AX19=0,0,1)</f>
        <v>1</v>
      </c>
      <c r="AY15" s="20">
        <f>IF(AY19=0,0,1)</f>
        <v>1</v>
      </c>
      <c r="AZ15" s="238">
        <f>IF(OR(SUM(AZ19:AZ527)=0,I19=""),0,1)</f>
        <v>0</v>
      </c>
      <c r="BA15" s="238">
        <f>IF(COUNTIF(BA18:BA48,1)&gt;0,1,0)</f>
        <v>0</v>
      </c>
      <c r="BB15" s="58">
        <f>IF(AX20=0,0,IF(BC19&lt;5,1,0))</f>
        <v>0</v>
      </c>
      <c r="BC15" s="58">
        <f>IF(AX20=0,0,IF(BC20=0,0,IF(BC20&lt;5,1,0)))</f>
        <v>0</v>
      </c>
      <c r="BD15" s="58">
        <f>IF(AY20=0,0,IF(BC21=0,0,IF(BC21&lt;5,1,0)))</f>
        <v>0</v>
      </c>
      <c r="BG15" s="58">
        <f>IF(AY20=0,0,IF(BC19&lt;1,1,0))</f>
        <v>0</v>
      </c>
    </row>
    <row r="16" spans="1:59" s="58" customFormat="1" ht="36" customHeight="1" thickBot="1">
      <c r="A16" s="502" t="s">
        <v>4829</v>
      </c>
      <c r="B16" s="503"/>
      <c r="C16" s="504"/>
      <c r="D16" s="740" t="str">
        <f>IF(COUNTIF($Z$15:$BW$15,1)&gt;0,HLOOKUP(1,$Z$15:$BW$16,2,FALSE),"")</f>
        <v>チームで出場か学連混成で出場か選択してください。</v>
      </c>
      <c r="E16" s="741"/>
      <c r="F16" s="741"/>
      <c r="G16" s="741"/>
      <c r="H16" s="741"/>
      <c r="I16" s="741"/>
      <c r="J16" s="741"/>
      <c r="K16" s="741"/>
      <c r="L16" s="741"/>
      <c r="M16" s="741"/>
      <c r="N16" s="741"/>
      <c r="O16" s="741"/>
      <c r="P16" s="741"/>
      <c r="Q16" s="741"/>
      <c r="R16" s="742"/>
      <c r="S16" s="322"/>
      <c r="T16" s="322"/>
      <c r="U16" s="59"/>
      <c r="X16" s="239" t="s">
        <v>4826</v>
      </c>
      <c r="Y16" s="20"/>
      <c r="Z16" s="262" t="s">
        <v>4803</v>
      </c>
      <c r="AA16" s="262" t="s">
        <v>4803</v>
      </c>
      <c r="AB16" s="262" t="s">
        <v>4803</v>
      </c>
      <c r="AC16" s="262" t="s">
        <v>4803</v>
      </c>
      <c r="AD16" s="262" t="s">
        <v>4803</v>
      </c>
      <c r="AH16" s="275" t="s">
        <v>4841</v>
      </c>
      <c r="AI16" s="250" t="s">
        <v>4808</v>
      </c>
      <c r="AJ16" s="238" t="s">
        <v>4809</v>
      </c>
      <c r="AK16" s="238"/>
      <c r="AL16" s="251"/>
      <c r="AM16" s="252"/>
      <c r="AN16" s="252"/>
      <c r="AO16" s="252"/>
      <c r="AP16" s="252"/>
      <c r="AQ16" s="252"/>
      <c r="AR16" s="20"/>
      <c r="AT16" s="238" t="s">
        <v>4821</v>
      </c>
      <c r="AU16" s="238" t="s">
        <v>4822</v>
      </c>
      <c r="AV16" s="238" t="s">
        <v>4823</v>
      </c>
      <c r="AX16" s="3" t="s">
        <v>4838</v>
      </c>
      <c r="AY16" s="3" t="s">
        <v>4838</v>
      </c>
      <c r="AZ16" s="238" t="s">
        <v>6176</v>
      </c>
      <c r="BA16" s="238" t="s">
        <v>6177</v>
      </c>
      <c r="BB16" s="58" t="s">
        <v>6197</v>
      </c>
      <c r="BC16" s="58" t="s">
        <v>6198</v>
      </c>
      <c r="BD16" s="58" t="s">
        <v>6216</v>
      </c>
    </row>
    <row r="17" spans="1:58" s="58" customFormat="1" ht="18" customHeight="1" thickBot="1">
      <c r="A17" s="492" t="s">
        <v>26</v>
      </c>
      <c r="B17" s="736" t="s">
        <v>4793</v>
      </c>
      <c r="C17" s="737"/>
      <c r="D17" s="448" t="s">
        <v>28</v>
      </c>
      <c r="E17" s="448" t="s">
        <v>29</v>
      </c>
      <c r="F17" s="448" t="s">
        <v>30</v>
      </c>
      <c r="G17" s="300" t="s">
        <v>4</v>
      </c>
      <c r="H17" s="300" t="s">
        <v>31</v>
      </c>
      <c r="I17" s="448" t="s">
        <v>4827</v>
      </c>
      <c r="J17" s="444" t="s">
        <v>32</v>
      </c>
      <c r="K17" s="445"/>
      <c r="L17" s="448" t="s">
        <v>33</v>
      </c>
      <c r="M17" s="267" t="s">
        <v>4798</v>
      </c>
      <c r="N17" s="458" t="s">
        <v>6189</v>
      </c>
      <c r="O17" s="459"/>
      <c r="P17" s="459"/>
      <c r="Q17" s="459"/>
      <c r="R17" s="460"/>
      <c r="S17" s="264"/>
      <c r="T17" s="457"/>
      <c r="U17" s="231"/>
      <c r="W17" s="58">
        <f>COUNTA(C19,C22,C25,C28,C31,C34,C37,C40,C43,C46,C49,C52,C55,C58,C61,C64,C67,C70,C73,C76,C79,C82,C85,C88,C91,C94,C97,C100,C103,C106,C109,C112,C115,C118,C121,C124,C127,C130,C133,C136,C139,C142,C145,C148,C151,C154,C157,C160,C163,C166,C169,C172,C175,C178,C181,C184,C187,C190,C193,C196,C199,C202,C205,C208,C211,C214,C217,C220,C223,C226,C229,C232,C235,C238,C241,C244,C247,C250,C253,C256,C259,C262,C265,C268,C271,C274,C277,C280,C283,C286,C289,C292,C295,C298,C301,C304,C307,C310,C313,C316,C319,C322,C325,C328,C331,C334,C337,C340,C343,C346,C349,C352,C355,C358,C361,C364,C367,C370,C373,C376,C379,C382,C385,C388,C391,C394,C397,C400,C403,C406,C409,C412,C415,C418,C421,C424,C427,C430,C433,C436,C439,C442,C445,C448,C451,C454,C457,C460,C463,C466)</f>
        <v>0</v>
      </c>
      <c r="X17" s="240" t="s">
        <v>4804</v>
      </c>
      <c r="Y17" s="462" t="s">
        <v>4805</v>
      </c>
      <c r="Z17" s="463"/>
      <c r="AA17" s="463"/>
      <c r="AB17" s="463"/>
      <c r="AC17" s="463"/>
      <c r="AD17" s="463"/>
      <c r="AI17" s="250" t="s">
        <v>4810</v>
      </c>
      <c r="AJ17" s="238"/>
      <c r="AK17" s="454" t="s">
        <v>4811</v>
      </c>
      <c r="AL17" s="455"/>
      <c r="AM17" s="455"/>
      <c r="AN17" s="455"/>
      <c r="AO17" s="455"/>
      <c r="AP17" s="455"/>
      <c r="AQ17" s="456"/>
      <c r="AR17" s="20"/>
      <c r="AT17" s="255">
        <f>DATE(2020,1,1)</f>
        <v>43831</v>
      </c>
      <c r="AU17" s="242" t="s">
        <v>4824</v>
      </c>
      <c r="AV17" s="242" t="s">
        <v>4825</v>
      </c>
      <c r="AX17" s="20"/>
      <c r="AY17" s="20"/>
      <c r="AZ17" s="289"/>
      <c r="BA17" s="289" t="s">
        <v>6178</v>
      </c>
    </row>
    <row r="18" spans="1:58" s="58" customFormat="1" ht="18" customHeight="1" thickBot="1">
      <c r="A18" s="477"/>
      <c r="B18" s="446" t="s">
        <v>4794</v>
      </c>
      <c r="C18" s="447"/>
      <c r="D18" s="449"/>
      <c r="E18" s="449"/>
      <c r="F18" s="449"/>
      <c r="G18" s="301"/>
      <c r="H18" s="301"/>
      <c r="I18" s="449"/>
      <c r="J18" s="446"/>
      <c r="K18" s="447"/>
      <c r="L18" s="449"/>
      <c r="M18" s="266" t="s">
        <v>4795</v>
      </c>
      <c r="N18" s="303" t="s">
        <v>4795</v>
      </c>
      <c r="O18" s="303" t="s">
        <v>35</v>
      </c>
      <c r="P18" s="303" t="s">
        <v>36</v>
      </c>
      <c r="Q18" s="496" t="s">
        <v>37</v>
      </c>
      <c r="R18" s="498"/>
      <c r="S18" s="264"/>
      <c r="T18" s="457"/>
      <c r="U18" s="302"/>
      <c r="V18" s="275"/>
      <c r="X18" s="263"/>
      <c r="Y18" s="238" t="s">
        <v>27</v>
      </c>
      <c r="Z18" s="238" t="s">
        <v>28</v>
      </c>
      <c r="AA18" s="238" t="s">
        <v>54</v>
      </c>
      <c r="AB18" s="238" t="s">
        <v>61</v>
      </c>
      <c r="AC18" s="238" t="s">
        <v>4806</v>
      </c>
      <c r="AD18" s="238" t="s">
        <v>171</v>
      </c>
      <c r="AE18" s="238" t="s">
        <v>4807</v>
      </c>
      <c r="AH18" s="58" t="s">
        <v>4840</v>
      </c>
      <c r="AI18" s="238"/>
      <c r="AJ18" s="238" t="s">
        <v>4812</v>
      </c>
      <c r="AK18" s="238" t="s">
        <v>4813</v>
      </c>
      <c r="AL18" s="251" t="s">
        <v>4814</v>
      </c>
      <c r="AM18" s="252" t="s">
        <v>4815</v>
      </c>
      <c r="AN18" s="252" t="s">
        <v>4816</v>
      </c>
      <c r="AO18" s="252" t="s">
        <v>4817</v>
      </c>
      <c r="AP18" s="252" t="s">
        <v>4818</v>
      </c>
      <c r="AQ18" s="252" t="s">
        <v>4819</v>
      </c>
      <c r="AR18" s="20" t="s">
        <v>4820</v>
      </c>
      <c r="AT18" s="255">
        <f>DATE(2021,11,21)</f>
        <v>44521</v>
      </c>
      <c r="AU18" s="255"/>
      <c r="AV18" s="255"/>
      <c r="AX18" s="20" t="s">
        <v>6200</v>
      </c>
      <c r="AY18" s="20" t="s">
        <v>6201</v>
      </c>
      <c r="AZ18" s="238"/>
      <c r="BA18" s="238"/>
      <c r="BE18" s="58" t="s">
        <v>6202</v>
      </c>
    </row>
    <row r="19" spans="1:58" s="20" customFormat="1" ht="18" customHeight="1" thickTop="1" thickBot="1">
      <c r="A19" s="475">
        <v>1</v>
      </c>
      <c r="B19" s="722" t="s">
        <v>38</v>
      </c>
      <c r="C19" s="713"/>
      <c r="D19" s="724" t="str">
        <f>IF(C19&gt;0,VLOOKUP(C19,女子登録情報!$A$1:$H$2000,3,0),"")</f>
        <v/>
      </c>
      <c r="E19" s="724" t="str">
        <f>IF(C19&gt;0,VLOOKUP(C19,女子登録情報!$A$1:$H$2000,4,0),"")</f>
        <v/>
      </c>
      <c r="F19" s="318" t="str">
        <f>IF(C19&gt;0,VLOOKUP(C19,女子登録情報!$A$1:$H$2000,8,0),"")</f>
        <v/>
      </c>
      <c r="G19" s="426" t="e">
        <f>IF(F20&gt;0,VLOOKUP(F20,女子登録情報!$O$2:$P$48,2,0),"")</f>
        <v>#N/A</v>
      </c>
      <c r="H19" s="426" t="str">
        <f>IF(C19&gt;0,TEXT(C19,"100000000"),"")</f>
        <v/>
      </c>
      <c r="I19" s="426" t="str">
        <f>IFERROR(VLOOKUP(C19,女子登録情報!A:G,7,FALSE),"")</f>
        <v/>
      </c>
      <c r="J19" s="5" t="s">
        <v>39</v>
      </c>
      <c r="K19" s="86"/>
      <c r="L19" s="7" t="str">
        <f>IF(K19&gt;0,VLOOKUP(K19,女子登録情報!$J$1:$K$21,2,0),"")</f>
        <v/>
      </c>
      <c r="M19" s="5" t="s">
        <v>40</v>
      </c>
      <c r="N19" s="408"/>
      <c r="O19" s="259" t="e">
        <f>IF(M19="","",LEFT(M19,5)&amp;" "&amp;IF(OR(LEFT(M19,3)*1&lt;70,LEFT(M19,3)*1&gt;100),REPT(0,7-LEN(N19)),REPT(0,5-LEN(N19)))&amp;N19)</f>
        <v>#VALUE!</v>
      </c>
      <c r="P19" s="411"/>
      <c r="Q19" s="729"/>
      <c r="R19" s="730"/>
      <c r="S19" s="317"/>
      <c r="T19" s="716"/>
      <c r="U19" s="717"/>
      <c r="V19" s="58"/>
      <c r="X19" s="244">
        <f>IF(AND(C19&lt;2000,C19&gt;0),1,0)</f>
        <v>0</v>
      </c>
      <c r="Y19" s="450" t="str">
        <f>IF(C19="","",C19)</f>
        <v/>
      </c>
      <c r="Z19" s="243" t="str">
        <f t="shared" ref="Z19:Z48" si="0">IF($C19="","",IF(D19="",1,0))</f>
        <v/>
      </c>
      <c r="AA19" s="243" t="str">
        <f t="shared" ref="AA19:AA48" si="1">IF($C19="","",IF(E19="",1,0))</f>
        <v/>
      </c>
      <c r="AB19" s="243" t="str">
        <f t="shared" ref="AB19:AB48" si="2">IF($C19="","",IF(F19="",1,0))</f>
        <v/>
      </c>
      <c r="AC19" s="243" t="str">
        <f t="shared" ref="AC19:AC48" si="3">IF($C19="","",IF(G19="",1,0))</f>
        <v/>
      </c>
      <c r="AD19" s="246">
        <f>IF(ISNA(OR(Z19:AC19)),1,SUM(Z19:AC19))</f>
        <v>0</v>
      </c>
      <c r="AE19" s="246" t="str">
        <f>IF(D19="","",D19)</f>
        <v/>
      </c>
      <c r="AH19" s="20">
        <f>IFERROR(IF(D19="",0,IF(COUNTIF($D$19:D19,D19)&gt;1,1,0)),0)</f>
        <v>0</v>
      </c>
      <c r="AI19" s="254" t="str">
        <f>IF(COUNTIF($N$19:$N$468,"*,*")&gt;0,1,IF(COUNTIF($N$19:$N$468,"*分*")&gt;0,1,IF(COUNTIF($N$19:$N$468,"*秒*")&gt;0,1,IF(COUNTIF($N$19:$N$468,"*cm*")&gt;0,1,IF(COUNTIF($N$19:$N$468,"*m*")&gt;0,1,IF(COUNTIF($N$19:$N$468,"*.*")&gt;0,1,""))))))</f>
        <v/>
      </c>
      <c r="AJ19" s="238">
        <f t="shared" ref="AJ19:AJ48" si="4">IF(COUNTIF(K19,"*m*")&gt;0,IF(VALUE(AN19)&gt;59,1,0),0)</f>
        <v>0</v>
      </c>
      <c r="AK19" s="238" t="str">
        <f>IF(COUNTIF(K19,"*m*")&gt;0,RIGHT(10000000+AR19,7),RIGHT(100000+AR19,5))</f>
        <v>00000</v>
      </c>
      <c r="AL19" s="251" t="str">
        <f>IF(AM19=0,AN19&amp;"秒"&amp;AO19,AM19&amp;"分"&amp;AN19&amp;"秒"&amp;AO19)</f>
        <v>0秒0</v>
      </c>
      <c r="AM19" s="252">
        <f t="shared" ref="AM19:AM48" si="5">INT(N19/10000)</f>
        <v>0</v>
      </c>
      <c r="AN19" s="252" t="str">
        <f t="shared" ref="AN19:AN48" si="6">RIGHT(INT(N19/100),2)</f>
        <v>0</v>
      </c>
      <c r="AO19" s="252" t="str">
        <f t="shared" ref="AO19:AO48" si="7">RIGHT(INT(N19/1),2)</f>
        <v>0</v>
      </c>
      <c r="AP19" s="252" t="str">
        <f t="shared" ref="AP19:AP48" si="8">INT(N19/100)&amp;"m"&amp;RIGHT(N19,2)</f>
        <v>0m</v>
      </c>
      <c r="AQ19" s="252" t="str">
        <f t="shared" ref="AQ19:AQ48" si="9">N19&amp;"点"</f>
        <v>点</v>
      </c>
      <c r="AR19" s="238">
        <f t="shared" ref="AR19:AR48" si="10">VALUE(N19)</f>
        <v>0</v>
      </c>
      <c r="AT19" s="238">
        <f t="shared" ref="AT19:AT48" si="11">IF(P19="",0,IF(OR(P19&lt;$AT$17,P19&gt;$AT$18),1,0))</f>
        <v>0</v>
      </c>
      <c r="AU19" s="238">
        <f>IF($N19="",0,IF($P19="",1,0))</f>
        <v>0</v>
      </c>
      <c r="AV19" s="238">
        <f>IF($N19="",0,IF($Q19="",1,0))</f>
        <v>0</v>
      </c>
      <c r="AX19" s="20">
        <f>IF(COUNTIF(R6:S8,男子登録情報!L2)=1,0,1)</f>
        <v>1</v>
      </c>
      <c r="AY19" s="20">
        <f>IF(COUNTIF(R6:S8,男子登録情報!L2)=1,0,1)</f>
        <v>1</v>
      </c>
      <c r="AZ19" s="246">
        <f>IF(C19="",0,IF(I19=$C$5,0,1))</f>
        <v>0</v>
      </c>
      <c r="BA19" s="290">
        <f>IFERROR(IF(BB19=0,0,IF(COUNTIF($BB$19:BB19,BB19)&gt;1,1,0)),"")</f>
        <v>0</v>
      </c>
      <c r="BB19" s="320">
        <f>C19</f>
        <v>0</v>
      </c>
      <c r="BC19" s="20">
        <f>COUNTIF(BB19:BB28,"&lt;&gt;0")</f>
        <v>0</v>
      </c>
      <c r="BD19" s="58" t="s">
        <v>6195</v>
      </c>
      <c r="BE19" s="20">
        <f>N19</f>
        <v>0</v>
      </c>
      <c r="BF19" s="20">
        <f>IF(AND(BB19&lt;&gt;0,BE19=0),1,0)</f>
        <v>0</v>
      </c>
    </row>
    <row r="20" spans="1:58" s="20" customFormat="1" ht="18" customHeight="1" thickBot="1">
      <c r="A20" s="476"/>
      <c r="B20" s="723"/>
      <c r="C20" s="714"/>
      <c r="D20" s="725"/>
      <c r="E20" s="725"/>
      <c r="F20" s="319" t="str">
        <f>IF(C19&gt;0,VLOOKUP(C19,女子登録情報!$A$1:$H$2000,5,0),"")</f>
        <v/>
      </c>
      <c r="G20" s="427"/>
      <c r="H20" s="427"/>
      <c r="I20" s="427"/>
      <c r="J20" s="10" t="s">
        <v>41</v>
      </c>
      <c r="K20" s="86"/>
      <c r="L20" s="7" t="str">
        <f>IF(K20&gt;0,VLOOKUP(K20,女子登録情報!$J$2:$K$21,2,0),"")</f>
        <v/>
      </c>
      <c r="M20" s="10"/>
      <c r="N20" s="409"/>
      <c r="O20" s="256" t="str">
        <f t="shared" ref="O20:O21" si="12">IF(M20="","",LEFT(M20,5)&amp;" "&amp;IF(OR(LEFT(M20,3)*1&lt;70,LEFT(M20,3)*1&gt;100),REPT(0,7-LEN(N20)),REPT(0,5-LEN(N20)))&amp;N20)</f>
        <v/>
      </c>
      <c r="P20" s="412"/>
      <c r="Q20" s="731"/>
      <c r="R20" s="732"/>
      <c r="S20" s="317"/>
      <c r="T20" s="716"/>
      <c r="U20" s="718"/>
      <c r="V20" s="58"/>
      <c r="X20" s="244">
        <f t="shared" ref="X20:X57" si="13">IF(AND(C20&lt;2000,C20&gt;0),1,0)</f>
        <v>0</v>
      </c>
      <c r="Y20" s="450"/>
      <c r="Z20" s="243" t="str">
        <f t="shared" si="0"/>
        <v/>
      </c>
      <c r="AA20" s="243" t="str">
        <f t="shared" si="1"/>
        <v/>
      </c>
      <c r="AB20" s="243" t="str">
        <f t="shared" si="2"/>
        <v/>
      </c>
      <c r="AC20" s="243" t="str">
        <f t="shared" si="3"/>
        <v/>
      </c>
      <c r="AD20" s="246">
        <f t="shared" ref="AD20:AD48" si="14">IF(ISNA(OR(Z20:AC20)),1,SUM(Z20:AC20))</f>
        <v>0</v>
      </c>
      <c r="AE20" s="246" t="str">
        <f>AE19</f>
        <v/>
      </c>
      <c r="AH20" s="20">
        <f>IFERROR(IF(D20="",0,IF(COUNTIF($D$19:D20,D20)&gt;1,1,0)),0)</f>
        <v>0</v>
      </c>
      <c r="AJ20" s="238">
        <f t="shared" si="4"/>
        <v>0</v>
      </c>
      <c r="AK20" s="238" t="str">
        <f t="shared" ref="AK20:AK48" si="15">IF(COUNTIF(L20,"*m*")&gt;0,RIGHT(10000000+AR20,7),RIGHT(100000+AR20,5))</f>
        <v>00000</v>
      </c>
      <c r="AL20" s="251" t="str">
        <f t="shared" ref="AL20:AL48" si="16">IF(AM20=0,AN20&amp;"秒"&amp;AO20,AM20&amp;"分"&amp;AN20&amp;"秒"&amp;AO20)</f>
        <v>0秒0</v>
      </c>
      <c r="AM20" s="252">
        <f t="shared" si="5"/>
        <v>0</v>
      </c>
      <c r="AN20" s="252" t="str">
        <f t="shared" si="6"/>
        <v>0</v>
      </c>
      <c r="AO20" s="252" t="str">
        <f t="shared" si="7"/>
        <v>0</v>
      </c>
      <c r="AP20" s="252" t="str">
        <f t="shared" si="8"/>
        <v>0m</v>
      </c>
      <c r="AQ20" s="252" t="str">
        <f t="shared" si="9"/>
        <v>点</v>
      </c>
      <c r="AR20" s="238">
        <f t="shared" si="10"/>
        <v>0</v>
      </c>
      <c r="AT20" s="238">
        <f t="shared" si="11"/>
        <v>0</v>
      </c>
      <c r="AU20" s="238">
        <f t="shared" ref="AU20:AU48" si="17">IF($N20="",0,IF($P20="",1,0))</f>
        <v>0</v>
      </c>
      <c r="AV20" s="238">
        <f t="shared" ref="AV20:AV48" si="18">IF($N20="",0,IF($Q20="",1,0))</f>
        <v>0</v>
      </c>
      <c r="AX20" s="20">
        <f>IF(R6=男子登録情報!L2,1,0)</f>
        <v>0</v>
      </c>
      <c r="AY20" s="20">
        <f>IF(S6=男子登録情報!L2,1,0)</f>
        <v>0</v>
      </c>
      <c r="AZ20" s="246">
        <f t="shared" ref="AZ20:AZ48" si="19">IF(C20="",0,IF(I20=$C$5,0,1))</f>
        <v>0</v>
      </c>
      <c r="BA20" s="290">
        <f>IFERROR(IF(BB20=0,0,IF(COUNTIF($BB$19:BB20,BB20)&gt;1,1,0)),"")</f>
        <v>0</v>
      </c>
      <c r="BB20" s="320">
        <f>C22</f>
        <v>0</v>
      </c>
      <c r="BC20" s="20">
        <f>COUNTIF(BB29:BB38,"&lt;&gt;0")</f>
        <v>0</v>
      </c>
      <c r="BD20" s="58" t="s">
        <v>6196</v>
      </c>
      <c r="BE20" s="20">
        <f>N22</f>
        <v>0</v>
      </c>
      <c r="BF20" s="20">
        <f>IF(AND(BB20&lt;&gt;0,BE20=0),1,0)</f>
        <v>0</v>
      </c>
    </row>
    <row r="21" spans="1:58" s="20" customFormat="1" ht="18" customHeight="1" thickBot="1">
      <c r="A21" s="477"/>
      <c r="B21" s="720" t="s">
        <v>42</v>
      </c>
      <c r="C21" s="721"/>
      <c r="D21" s="707"/>
      <c r="E21" s="707"/>
      <c r="F21" s="728"/>
      <c r="G21" s="428"/>
      <c r="H21" s="428"/>
      <c r="I21" s="428"/>
      <c r="J21" s="312" t="s">
        <v>43</v>
      </c>
      <c r="K21" s="87"/>
      <c r="L21" s="13" t="str">
        <f>IF(K21&gt;0,VLOOKUP(K21,女子登録情報!$J$2:$K$21,2,0),"")</f>
        <v/>
      </c>
      <c r="M21" s="14"/>
      <c r="N21" s="410"/>
      <c r="O21" s="261" t="str">
        <f t="shared" si="12"/>
        <v/>
      </c>
      <c r="P21" s="413"/>
      <c r="Q21" s="733"/>
      <c r="R21" s="734"/>
      <c r="S21" s="317"/>
      <c r="T21" s="716"/>
      <c r="U21" s="719"/>
      <c r="V21" s="58"/>
      <c r="X21" s="244">
        <f t="shared" si="13"/>
        <v>0</v>
      </c>
      <c r="Y21" s="450"/>
      <c r="Z21" s="243" t="str">
        <f t="shared" si="0"/>
        <v/>
      </c>
      <c r="AA21" s="243" t="str">
        <f t="shared" si="1"/>
        <v/>
      </c>
      <c r="AB21" s="243" t="str">
        <f t="shared" si="2"/>
        <v/>
      </c>
      <c r="AC21" s="243" t="str">
        <f t="shared" si="3"/>
        <v/>
      </c>
      <c r="AD21" s="246">
        <f t="shared" si="14"/>
        <v>0</v>
      </c>
      <c r="AE21" s="246" t="str">
        <f>AE20</f>
        <v/>
      </c>
      <c r="AH21" s="20">
        <f>IFERROR(IF(D21="",0,IF(COUNTIF($D$19:D21,D21)&gt;1,1,0)),0)</f>
        <v>0</v>
      </c>
      <c r="AJ21" s="238">
        <f t="shared" si="4"/>
        <v>0</v>
      </c>
      <c r="AK21" s="238" t="str">
        <f t="shared" si="15"/>
        <v>00000</v>
      </c>
      <c r="AL21" s="251" t="str">
        <f t="shared" si="16"/>
        <v>0秒0</v>
      </c>
      <c r="AM21" s="252">
        <f t="shared" si="5"/>
        <v>0</v>
      </c>
      <c r="AN21" s="252" t="str">
        <f t="shared" si="6"/>
        <v>0</v>
      </c>
      <c r="AO21" s="252" t="str">
        <f t="shared" si="7"/>
        <v>0</v>
      </c>
      <c r="AP21" s="252" t="str">
        <f t="shared" si="8"/>
        <v>0m</v>
      </c>
      <c r="AQ21" s="252" t="str">
        <f t="shared" si="9"/>
        <v>点</v>
      </c>
      <c r="AR21" s="238">
        <f t="shared" si="10"/>
        <v>0</v>
      </c>
      <c r="AT21" s="238">
        <f t="shared" si="11"/>
        <v>0</v>
      </c>
      <c r="AU21" s="238">
        <f t="shared" si="17"/>
        <v>0</v>
      </c>
      <c r="AV21" s="238">
        <f t="shared" si="18"/>
        <v>0</v>
      </c>
      <c r="AZ21" s="246">
        <f t="shared" si="19"/>
        <v>0</v>
      </c>
      <c r="BA21" s="290">
        <f>IFERROR(IF(BB21=0,0,IF(COUNTIF($BB$19:BB21,BB21)&gt;1,1,0)),"")</f>
        <v>0</v>
      </c>
      <c r="BB21" s="320">
        <f>C25</f>
        <v>0</v>
      </c>
      <c r="BC21" s="20">
        <f>COUNTIF(BB39:BB48,"&lt;&gt;0")</f>
        <v>0</v>
      </c>
      <c r="BD21" s="58" t="s">
        <v>6215</v>
      </c>
      <c r="BE21" s="20">
        <f>N25</f>
        <v>0</v>
      </c>
      <c r="BF21" s="20">
        <f>IF(AND(BB21&lt;&gt;0,BE21=0),1,0)</f>
        <v>0</v>
      </c>
    </row>
    <row r="22" spans="1:58" s="20" customFormat="1" ht="18" customHeight="1" thickTop="1" thickBot="1">
      <c r="A22" s="475">
        <v>2</v>
      </c>
      <c r="B22" s="722" t="s">
        <v>44</v>
      </c>
      <c r="C22" s="713"/>
      <c r="D22" s="724" t="str">
        <f>IF(C22&gt;0,VLOOKUP(C22,女子登録情報!$A$1:$H$2000,3,0),"")</f>
        <v/>
      </c>
      <c r="E22" s="724" t="str">
        <f>IF(C22&gt;0,VLOOKUP(C22,女子登録情報!$A$1:$H$2000,4,0),"")</f>
        <v/>
      </c>
      <c r="F22" s="318" t="str">
        <f>IF(C22&gt;0,VLOOKUP(C22,女子登録情報!$A$1:$H$2000,8,0),"")</f>
        <v/>
      </c>
      <c r="G22" s="426" t="e">
        <f>IF(F23&gt;0,VLOOKUP(F23,女子登録情報!$O$2:$P$48,2,0),"")</f>
        <v>#N/A</v>
      </c>
      <c r="H22" s="426" t="str">
        <f t="shared" ref="H22" si="20">IF(C22&gt;0,TEXT(C22,"100000000"),"")</f>
        <v/>
      </c>
      <c r="I22" s="426" t="str">
        <f>IFERROR(VLOOKUP(C22,女子登録情報!A:G,7,FALSE),"")</f>
        <v/>
      </c>
      <c r="J22" s="5" t="s">
        <v>39</v>
      </c>
      <c r="K22" s="86"/>
      <c r="L22" s="7" t="str">
        <f>IF(K22&gt;0,VLOOKUP(K22,女子登録情報!$J$1:$K$21,2,0),"")</f>
        <v/>
      </c>
      <c r="M22" s="5" t="s">
        <v>40</v>
      </c>
      <c r="N22" s="408"/>
      <c r="O22" s="89" t="str">
        <f t="shared" ref="O22:O82" si="21">IF(L22="","",LEFT(L22,5)&amp;" "&amp;IF(OR(LEFT(L22,3)*1&lt;70,LEFT(L22,3)*1&gt;100),REPT(0,7-LEN(N22)),REPT(0,5-LEN(N22)))&amp;N22)</f>
        <v/>
      </c>
      <c r="P22" s="411"/>
      <c r="Q22" s="729"/>
      <c r="R22" s="730"/>
      <c r="S22" s="317"/>
      <c r="T22" s="716"/>
      <c r="U22" s="717"/>
      <c r="X22" s="244">
        <f t="shared" si="13"/>
        <v>0</v>
      </c>
      <c r="Y22" s="450" t="str">
        <f>IF(C22="","",C22)</f>
        <v/>
      </c>
      <c r="Z22" s="243" t="str">
        <f t="shared" si="0"/>
        <v/>
      </c>
      <c r="AA22" s="243" t="str">
        <f t="shared" si="1"/>
        <v/>
      </c>
      <c r="AB22" s="243" t="str">
        <f t="shared" si="2"/>
        <v/>
      </c>
      <c r="AC22" s="243" t="str">
        <f t="shared" si="3"/>
        <v/>
      </c>
      <c r="AD22" s="246">
        <f t="shared" si="14"/>
        <v>0</v>
      </c>
      <c r="AE22" s="246" t="str">
        <f>IF(D22="","",D22)</f>
        <v/>
      </c>
      <c r="AH22" s="20">
        <f>IFERROR(IF(D22="",0,IF(COUNTIF($D$19:D22,D22)&gt;1,1,0)),0)</f>
        <v>0</v>
      </c>
      <c r="AJ22" s="238">
        <f t="shared" si="4"/>
        <v>0</v>
      </c>
      <c r="AK22" s="238" t="str">
        <f t="shared" si="15"/>
        <v>00000</v>
      </c>
      <c r="AL22" s="251" t="str">
        <f t="shared" si="16"/>
        <v>0秒0</v>
      </c>
      <c r="AM22" s="252">
        <f t="shared" si="5"/>
        <v>0</v>
      </c>
      <c r="AN22" s="252" t="str">
        <f t="shared" si="6"/>
        <v>0</v>
      </c>
      <c r="AO22" s="252" t="str">
        <f t="shared" si="7"/>
        <v>0</v>
      </c>
      <c r="AP22" s="252" t="str">
        <f t="shared" si="8"/>
        <v>0m</v>
      </c>
      <c r="AQ22" s="252" t="str">
        <f t="shared" si="9"/>
        <v>点</v>
      </c>
      <c r="AR22" s="238">
        <f t="shared" si="10"/>
        <v>0</v>
      </c>
      <c r="AT22" s="238">
        <f t="shared" si="11"/>
        <v>0</v>
      </c>
      <c r="AU22" s="238">
        <f t="shared" si="17"/>
        <v>0</v>
      </c>
      <c r="AV22" s="238">
        <f t="shared" si="18"/>
        <v>0</v>
      </c>
      <c r="AZ22" s="246">
        <f t="shared" si="19"/>
        <v>0</v>
      </c>
      <c r="BA22" s="290">
        <f>IFERROR(IF(BB22=0,0,IF(COUNTIF($BB$19:BB22,BB22)&gt;1,1,0)),"")</f>
        <v>0</v>
      </c>
      <c r="BB22" s="320">
        <f>C28</f>
        <v>0</v>
      </c>
      <c r="BE22" s="20">
        <f>N28</f>
        <v>0</v>
      </c>
      <c r="BF22" s="20">
        <f>IF(AND(BB22&lt;&gt;0,BE22=0),1,0)</f>
        <v>0</v>
      </c>
    </row>
    <row r="23" spans="1:58" s="20" customFormat="1" ht="18" customHeight="1" thickBot="1">
      <c r="A23" s="476"/>
      <c r="B23" s="723"/>
      <c r="C23" s="714"/>
      <c r="D23" s="725"/>
      <c r="E23" s="725"/>
      <c r="F23" s="319" t="str">
        <f>IF(C22&gt;0,VLOOKUP(C22,女子登録情報!$A$1:$H$2000,5,0),"")</f>
        <v/>
      </c>
      <c r="G23" s="427"/>
      <c r="H23" s="427"/>
      <c r="I23" s="427"/>
      <c r="J23" s="10" t="s">
        <v>41</v>
      </c>
      <c r="K23" s="86"/>
      <c r="L23" s="7" t="str">
        <f>IF(K23&gt;0,VLOOKUP(K23,女子登録情報!$J$2:$K$21,2,0),"")</f>
        <v/>
      </c>
      <c r="M23" s="10"/>
      <c r="N23" s="409"/>
      <c r="O23" s="268" t="str">
        <f t="shared" si="21"/>
        <v/>
      </c>
      <c r="P23" s="412"/>
      <c r="Q23" s="731"/>
      <c r="R23" s="732"/>
      <c r="S23" s="317"/>
      <c r="T23" s="716"/>
      <c r="U23" s="718"/>
      <c r="X23" s="244">
        <f t="shared" si="13"/>
        <v>0</v>
      </c>
      <c r="Y23" s="450"/>
      <c r="Z23" s="243" t="str">
        <f t="shared" si="0"/>
        <v/>
      </c>
      <c r="AA23" s="243" t="str">
        <f t="shared" si="1"/>
        <v/>
      </c>
      <c r="AB23" s="243" t="str">
        <f t="shared" si="2"/>
        <v/>
      </c>
      <c r="AC23" s="243" t="str">
        <f t="shared" si="3"/>
        <v/>
      </c>
      <c r="AD23" s="246">
        <f t="shared" si="14"/>
        <v>0</v>
      </c>
      <c r="AE23" s="246" t="str">
        <f t="shared" ref="AE23:AE24" si="22">AE22</f>
        <v/>
      </c>
      <c r="AH23" s="20">
        <f>IFERROR(IF(D23="",0,IF(COUNTIF($D$19:D23,D23)&gt;1,1,0)),0)</f>
        <v>0</v>
      </c>
      <c r="AJ23" s="238">
        <f t="shared" si="4"/>
        <v>0</v>
      </c>
      <c r="AK23" s="238" t="str">
        <f t="shared" si="15"/>
        <v>00000</v>
      </c>
      <c r="AL23" s="251" t="str">
        <f t="shared" si="16"/>
        <v>0秒0</v>
      </c>
      <c r="AM23" s="252">
        <f t="shared" si="5"/>
        <v>0</v>
      </c>
      <c r="AN23" s="252" t="str">
        <f t="shared" si="6"/>
        <v>0</v>
      </c>
      <c r="AO23" s="252" t="str">
        <f t="shared" si="7"/>
        <v>0</v>
      </c>
      <c r="AP23" s="252" t="str">
        <f t="shared" si="8"/>
        <v>0m</v>
      </c>
      <c r="AQ23" s="252" t="str">
        <f t="shared" si="9"/>
        <v>点</v>
      </c>
      <c r="AR23" s="238">
        <f t="shared" si="10"/>
        <v>0</v>
      </c>
      <c r="AT23" s="238">
        <f t="shared" si="11"/>
        <v>0</v>
      </c>
      <c r="AU23" s="238">
        <f t="shared" si="17"/>
        <v>0</v>
      </c>
      <c r="AV23" s="238">
        <f t="shared" si="18"/>
        <v>0</v>
      </c>
      <c r="AZ23" s="246">
        <f t="shared" si="19"/>
        <v>0</v>
      </c>
      <c r="BA23" s="290">
        <f>IFERROR(IF(BB23=0,0,IF(COUNTIF($BB$19:BB23,BB23)&gt;1,1,0)),"")</f>
        <v>0</v>
      </c>
      <c r="BB23" s="320">
        <f>C31</f>
        <v>0</v>
      </c>
    </row>
    <row r="24" spans="1:58" s="20" customFormat="1" ht="18" customHeight="1" thickBot="1">
      <c r="A24" s="477"/>
      <c r="B24" s="726" t="s">
        <v>42</v>
      </c>
      <c r="C24" s="727"/>
      <c r="D24" s="707"/>
      <c r="E24" s="707"/>
      <c r="F24" s="728"/>
      <c r="G24" s="428"/>
      <c r="H24" s="428"/>
      <c r="I24" s="428"/>
      <c r="J24" s="312" t="s">
        <v>43</v>
      </c>
      <c r="K24" s="87"/>
      <c r="L24" s="13" t="str">
        <f>IF(K24&gt;0,VLOOKUP(K24,女子登録情報!$J$2:$K$21,2,0),"")</f>
        <v/>
      </c>
      <c r="M24" s="14"/>
      <c r="N24" s="410"/>
      <c r="O24" s="269" t="str">
        <f t="shared" si="21"/>
        <v/>
      </c>
      <c r="P24" s="413"/>
      <c r="Q24" s="733"/>
      <c r="R24" s="734"/>
      <c r="S24" s="317"/>
      <c r="T24" s="716"/>
      <c r="U24" s="719"/>
      <c r="X24" s="244">
        <f t="shared" si="13"/>
        <v>0</v>
      </c>
      <c r="Y24" s="450"/>
      <c r="Z24" s="243" t="str">
        <f t="shared" si="0"/>
        <v/>
      </c>
      <c r="AA24" s="243" t="str">
        <f t="shared" si="1"/>
        <v/>
      </c>
      <c r="AB24" s="243" t="str">
        <f t="shared" si="2"/>
        <v/>
      </c>
      <c r="AC24" s="243" t="str">
        <f t="shared" si="3"/>
        <v/>
      </c>
      <c r="AD24" s="246">
        <f t="shared" si="14"/>
        <v>0</v>
      </c>
      <c r="AE24" s="246" t="str">
        <f t="shared" si="22"/>
        <v/>
      </c>
      <c r="AH24" s="20">
        <f>IFERROR(IF(D24="",0,IF(COUNTIF($D$19:D24,D24)&gt;1,1,0)),0)</f>
        <v>0</v>
      </c>
      <c r="AJ24" s="238">
        <f t="shared" si="4"/>
        <v>0</v>
      </c>
      <c r="AK24" s="238" t="str">
        <f t="shared" si="15"/>
        <v>00000</v>
      </c>
      <c r="AL24" s="251" t="str">
        <f t="shared" si="16"/>
        <v>0秒0</v>
      </c>
      <c r="AM24" s="252">
        <f t="shared" si="5"/>
        <v>0</v>
      </c>
      <c r="AN24" s="252" t="str">
        <f t="shared" si="6"/>
        <v>0</v>
      </c>
      <c r="AO24" s="252" t="str">
        <f t="shared" si="7"/>
        <v>0</v>
      </c>
      <c r="AP24" s="252" t="str">
        <f t="shared" si="8"/>
        <v>0m</v>
      </c>
      <c r="AQ24" s="252" t="str">
        <f t="shared" si="9"/>
        <v>点</v>
      </c>
      <c r="AR24" s="238">
        <f t="shared" si="10"/>
        <v>0</v>
      </c>
      <c r="AT24" s="238">
        <f t="shared" si="11"/>
        <v>0</v>
      </c>
      <c r="AU24" s="238">
        <f t="shared" si="17"/>
        <v>0</v>
      </c>
      <c r="AV24" s="238">
        <f t="shared" si="18"/>
        <v>0</v>
      </c>
      <c r="AZ24" s="246">
        <f t="shared" si="19"/>
        <v>0</v>
      </c>
      <c r="BA24" s="290">
        <f>IFERROR(IF(BB24=0,0,IF(COUNTIF($BB$19:BB24,BB24)&gt;1,1,0)),"")</f>
        <v>0</v>
      </c>
      <c r="BB24" s="320">
        <f>C34</f>
        <v>0</v>
      </c>
    </row>
    <row r="25" spans="1:58" s="20" customFormat="1" ht="18" customHeight="1" thickTop="1" thickBot="1">
      <c r="A25" s="475">
        <v>3</v>
      </c>
      <c r="B25" s="722" t="s">
        <v>38</v>
      </c>
      <c r="C25" s="713"/>
      <c r="D25" s="724" t="str">
        <f>IF(C25&gt;0,VLOOKUP(C25,女子登録情報!$A$1:$H$2000,3,0),"")</f>
        <v/>
      </c>
      <c r="E25" s="724" t="str">
        <f>IF(C25&gt;0,VLOOKUP(C25,女子登録情報!$A$1:$H$2000,4,0),"")</f>
        <v/>
      </c>
      <c r="F25" s="318" t="str">
        <f>IF(C25&gt;0,VLOOKUP(C25,女子登録情報!$A$1:$H$2000,8,0),"")</f>
        <v/>
      </c>
      <c r="G25" s="426" t="e">
        <f>IF(F26&gt;0,VLOOKUP(F26,女子登録情報!$O$2:$P$48,2,0),"")</f>
        <v>#N/A</v>
      </c>
      <c r="H25" s="426" t="str">
        <f t="shared" ref="H25" si="23">IF(C25&gt;0,TEXT(C25,"100000000"),"")</f>
        <v/>
      </c>
      <c r="I25" s="426" t="str">
        <f>IFERROR(VLOOKUP(C25,女子登録情報!A:G,7,FALSE),"")</f>
        <v/>
      </c>
      <c r="J25" s="5" t="s">
        <v>39</v>
      </c>
      <c r="K25" s="86"/>
      <c r="L25" s="7" t="str">
        <f>IF(K25&gt;0,VLOOKUP(K25,女子登録情報!$J$1:$K$21,2,0),"")</f>
        <v/>
      </c>
      <c r="M25" s="5" t="s">
        <v>40</v>
      </c>
      <c r="N25" s="408"/>
      <c r="O25" s="89" t="str">
        <f t="shared" si="21"/>
        <v/>
      </c>
      <c r="P25" s="411"/>
      <c r="Q25" s="729"/>
      <c r="R25" s="730"/>
      <c r="S25" s="317"/>
      <c r="T25" s="716"/>
      <c r="U25" s="717"/>
      <c r="X25" s="244">
        <f t="shared" si="13"/>
        <v>0</v>
      </c>
      <c r="Y25" s="450" t="str">
        <f>IF(C25="","",C25)</f>
        <v/>
      </c>
      <c r="Z25" s="243" t="str">
        <f t="shared" si="0"/>
        <v/>
      </c>
      <c r="AA25" s="243" t="str">
        <f t="shared" si="1"/>
        <v/>
      </c>
      <c r="AB25" s="243" t="str">
        <f t="shared" si="2"/>
        <v/>
      </c>
      <c r="AC25" s="243" t="str">
        <f t="shared" si="3"/>
        <v/>
      </c>
      <c r="AD25" s="246">
        <f t="shared" si="14"/>
        <v>0</v>
      </c>
      <c r="AE25" s="246" t="str">
        <f>IF(D25="","",D25)</f>
        <v/>
      </c>
      <c r="AH25" s="20">
        <f>IFERROR(IF(D25="",0,IF(COUNTIF($D$19:D25,D25)&gt;1,1,0)),0)</f>
        <v>0</v>
      </c>
      <c r="AJ25" s="238">
        <f t="shared" si="4"/>
        <v>0</v>
      </c>
      <c r="AK25" s="238" t="str">
        <f t="shared" si="15"/>
        <v>00000</v>
      </c>
      <c r="AL25" s="251" t="str">
        <f t="shared" si="16"/>
        <v>0秒0</v>
      </c>
      <c r="AM25" s="252">
        <f t="shared" si="5"/>
        <v>0</v>
      </c>
      <c r="AN25" s="252" t="str">
        <f t="shared" si="6"/>
        <v>0</v>
      </c>
      <c r="AO25" s="252" t="str">
        <f t="shared" si="7"/>
        <v>0</v>
      </c>
      <c r="AP25" s="252" t="str">
        <f t="shared" si="8"/>
        <v>0m</v>
      </c>
      <c r="AQ25" s="252" t="str">
        <f t="shared" si="9"/>
        <v>点</v>
      </c>
      <c r="AR25" s="238">
        <f t="shared" si="10"/>
        <v>0</v>
      </c>
      <c r="AT25" s="238">
        <f t="shared" si="11"/>
        <v>0</v>
      </c>
      <c r="AU25" s="238">
        <f t="shared" si="17"/>
        <v>0</v>
      </c>
      <c r="AV25" s="238">
        <f t="shared" si="18"/>
        <v>0</v>
      </c>
      <c r="AZ25" s="246">
        <f t="shared" si="19"/>
        <v>0</v>
      </c>
      <c r="BA25" s="290">
        <f>IFERROR(IF(BB25=0,0,IF(COUNTIF($BB$19:BB25,BB25)&gt;1,1,0)),"")</f>
        <v>0</v>
      </c>
      <c r="BB25" s="320">
        <f>C37</f>
        <v>0</v>
      </c>
    </row>
    <row r="26" spans="1:58" s="20" customFormat="1" ht="18" customHeight="1" thickBot="1">
      <c r="A26" s="476"/>
      <c r="B26" s="723"/>
      <c r="C26" s="714"/>
      <c r="D26" s="725"/>
      <c r="E26" s="725"/>
      <c r="F26" s="319" t="str">
        <f>IF(C25&gt;0,VLOOKUP(C25,女子登録情報!$A$1:$H$2000,5,0),"")</f>
        <v/>
      </c>
      <c r="G26" s="427"/>
      <c r="H26" s="427"/>
      <c r="I26" s="427"/>
      <c r="J26" s="10" t="s">
        <v>41</v>
      </c>
      <c r="K26" s="86"/>
      <c r="L26" s="7" t="str">
        <f>IF(K26&gt;0,VLOOKUP(K26,女子登録情報!$J$2:$K$21,2,0),"")</f>
        <v/>
      </c>
      <c r="M26" s="10"/>
      <c r="N26" s="409"/>
      <c r="O26" s="268" t="str">
        <f t="shared" si="21"/>
        <v/>
      </c>
      <c r="P26" s="412"/>
      <c r="Q26" s="731"/>
      <c r="R26" s="732"/>
      <c r="S26" s="317"/>
      <c r="T26" s="716"/>
      <c r="U26" s="718"/>
      <c r="X26" s="244">
        <f t="shared" si="13"/>
        <v>0</v>
      </c>
      <c r="Y26" s="450"/>
      <c r="Z26" s="243" t="str">
        <f t="shared" si="0"/>
        <v/>
      </c>
      <c r="AA26" s="243" t="str">
        <f t="shared" si="1"/>
        <v/>
      </c>
      <c r="AB26" s="243" t="str">
        <f t="shared" si="2"/>
        <v/>
      </c>
      <c r="AC26" s="243" t="str">
        <f t="shared" si="3"/>
        <v/>
      </c>
      <c r="AD26" s="246">
        <f t="shared" si="14"/>
        <v>0</v>
      </c>
      <c r="AE26" s="246" t="str">
        <f t="shared" ref="AE26:AE27" si="24">AE25</f>
        <v/>
      </c>
      <c r="AH26" s="20">
        <f>IFERROR(IF(D26="",0,IF(COUNTIF($D$19:D26,D26)&gt;1,1,0)),0)</f>
        <v>0</v>
      </c>
      <c r="AJ26" s="238">
        <f t="shared" si="4"/>
        <v>0</v>
      </c>
      <c r="AK26" s="238" t="str">
        <f t="shared" si="15"/>
        <v>00000</v>
      </c>
      <c r="AL26" s="251" t="str">
        <f t="shared" si="16"/>
        <v>0秒0</v>
      </c>
      <c r="AM26" s="252">
        <f t="shared" si="5"/>
        <v>0</v>
      </c>
      <c r="AN26" s="252" t="str">
        <f t="shared" si="6"/>
        <v>0</v>
      </c>
      <c r="AO26" s="252" t="str">
        <f t="shared" si="7"/>
        <v>0</v>
      </c>
      <c r="AP26" s="252" t="str">
        <f t="shared" si="8"/>
        <v>0m</v>
      </c>
      <c r="AQ26" s="252" t="str">
        <f t="shared" si="9"/>
        <v>点</v>
      </c>
      <c r="AR26" s="238">
        <f t="shared" si="10"/>
        <v>0</v>
      </c>
      <c r="AT26" s="238">
        <f t="shared" si="11"/>
        <v>0</v>
      </c>
      <c r="AU26" s="238">
        <f t="shared" si="17"/>
        <v>0</v>
      </c>
      <c r="AV26" s="238">
        <f t="shared" si="18"/>
        <v>0</v>
      </c>
      <c r="AZ26" s="246">
        <f t="shared" si="19"/>
        <v>0</v>
      </c>
      <c r="BA26" s="290">
        <f>IFERROR(IF(BB26=0,0,IF(COUNTIF($BB$19:BB26,BB26)&gt;1,1,0)),"")</f>
        <v>0</v>
      </c>
      <c r="BB26" s="320">
        <f>C40</f>
        <v>0</v>
      </c>
    </row>
    <row r="27" spans="1:58" s="20" customFormat="1" ht="18" customHeight="1" thickBot="1">
      <c r="A27" s="477"/>
      <c r="B27" s="726" t="s">
        <v>42</v>
      </c>
      <c r="C27" s="727"/>
      <c r="D27" s="707"/>
      <c r="E27" s="707"/>
      <c r="F27" s="728"/>
      <c r="G27" s="428"/>
      <c r="H27" s="428"/>
      <c r="I27" s="428"/>
      <c r="J27" s="312" t="s">
        <v>43</v>
      </c>
      <c r="K27" s="87"/>
      <c r="L27" s="13" t="str">
        <f>IF(K27&gt;0,VLOOKUP(K27,女子登録情報!$J$2:$K$21,2,0),"")</f>
        <v/>
      </c>
      <c r="M27" s="14"/>
      <c r="N27" s="410"/>
      <c r="O27" s="269" t="str">
        <f t="shared" si="21"/>
        <v/>
      </c>
      <c r="P27" s="413"/>
      <c r="Q27" s="733"/>
      <c r="R27" s="734"/>
      <c r="S27" s="317"/>
      <c r="T27" s="716"/>
      <c r="U27" s="719"/>
      <c r="X27" s="244">
        <f t="shared" si="13"/>
        <v>0</v>
      </c>
      <c r="Y27" s="450"/>
      <c r="Z27" s="243" t="str">
        <f t="shared" si="0"/>
        <v/>
      </c>
      <c r="AA27" s="243" t="str">
        <f t="shared" si="1"/>
        <v/>
      </c>
      <c r="AB27" s="243" t="str">
        <f t="shared" si="2"/>
        <v/>
      </c>
      <c r="AC27" s="243" t="str">
        <f t="shared" si="3"/>
        <v/>
      </c>
      <c r="AD27" s="246">
        <f t="shared" si="14"/>
        <v>0</v>
      </c>
      <c r="AE27" s="246" t="str">
        <f t="shared" si="24"/>
        <v/>
      </c>
      <c r="AH27" s="20">
        <f>IFERROR(IF(D27="",0,IF(COUNTIF($D$19:D27,D27)&gt;1,1,0)),0)</f>
        <v>0</v>
      </c>
      <c r="AJ27" s="238">
        <f t="shared" si="4"/>
        <v>0</v>
      </c>
      <c r="AK27" s="238" t="str">
        <f t="shared" si="15"/>
        <v>00000</v>
      </c>
      <c r="AL27" s="251" t="str">
        <f t="shared" si="16"/>
        <v>0秒0</v>
      </c>
      <c r="AM27" s="252">
        <f t="shared" si="5"/>
        <v>0</v>
      </c>
      <c r="AN27" s="252" t="str">
        <f t="shared" si="6"/>
        <v>0</v>
      </c>
      <c r="AO27" s="252" t="str">
        <f t="shared" si="7"/>
        <v>0</v>
      </c>
      <c r="AP27" s="252" t="str">
        <f t="shared" si="8"/>
        <v>0m</v>
      </c>
      <c r="AQ27" s="252" t="str">
        <f t="shared" si="9"/>
        <v>点</v>
      </c>
      <c r="AR27" s="238">
        <f t="shared" si="10"/>
        <v>0</v>
      </c>
      <c r="AT27" s="238">
        <f t="shared" si="11"/>
        <v>0</v>
      </c>
      <c r="AU27" s="238">
        <f t="shared" si="17"/>
        <v>0</v>
      </c>
      <c r="AV27" s="238">
        <f t="shared" si="18"/>
        <v>0</v>
      </c>
      <c r="AZ27" s="246">
        <f t="shared" si="19"/>
        <v>0</v>
      </c>
      <c r="BA27" s="290">
        <f>IFERROR(IF(BB27=0,0,IF(COUNTIF($BB$19:BB27,BB27)&gt;1,1,0)),"")</f>
        <v>0</v>
      </c>
      <c r="BB27" s="320">
        <f>C43</f>
        <v>0</v>
      </c>
    </row>
    <row r="28" spans="1:58" s="20" customFormat="1" ht="18" customHeight="1" thickTop="1" thickBot="1">
      <c r="A28" s="475">
        <v>4</v>
      </c>
      <c r="B28" s="722" t="s">
        <v>44</v>
      </c>
      <c r="C28" s="713"/>
      <c r="D28" s="724" t="str">
        <f>IF(C28&gt;0,VLOOKUP(C28,女子登録情報!$A$1:$H$2000,3,0),"")</f>
        <v/>
      </c>
      <c r="E28" s="724" t="str">
        <f>IF(C28&gt;0,VLOOKUP(C28,女子登録情報!$A$1:$H$2000,4,0),"")</f>
        <v/>
      </c>
      <c r="F28" s="318" t="str">
        <f>IF(C28&gt;0,VLOOKUP(C28,女子登録情報!$A$1:$H$2000,8,0),"")</f>
        <v/>
      </c>
      <c r="G28" s="426" t="e">
        <f>IF(F29&gt;0,VLOOKUP(F29,女子登録情報!$O$2:$P$48,2,0),"")</f>
        <v>#N/A</v>
      </c>
      <c r="H28" s="426" t="str">
        <f t="shared" ref="H28" si="25">IF(C28&gt;0,TEXT(C28,"100000000"),"")</f>
        <v/>
      </c>
      <c r="I28" s="426" t="str">
        <f>IFERROR(VLOOKUP(C28,女子登録情報!A:G,7,FALSE),"")</f>
        <v/>
      </c>
      <c r="J28" s="5" t="s">
        <v>39</v>
      </c>
      <c r="K28" s="86"/>
      <c r="L28" s="7" t="str">
        <f>IF(K28&gt;0,VLOOKUP(K28,女子登録情報!$J$1:$K$21,2,0),"")</f>
        <v/>
      </c>
      <c r="M28" s="5" t="s">
        <v>40</v>
      </c>
      <c r="N28" s="408"/>
      <c r="O28" s="89" t="str">
        <f t="shared" si="21"/>
        <v/>
      </c>
      <c r="P28" s="411"/>
      <c r="Q28" s="729"/>
      <c r="R28" s="730"/>
      <c r="S28" s="317"/>
      <c r="T28" s="716"/>
      <c r="U28" s="717"/>
      <c r="X28" s="244">
        <f t="shared" si="13"/>
        <v>0</v>
      </c>
      <c r="Y28" s="450" t="str">
        <f>IF(C28="","",C28)</f>
        <v/>
      </c>
      <c r="Z28" s="243" t="str">
        <f t="shared" si="0"/>
        <v/>
      </c>
      <c r="AA28" s="243" t="str">
        <f t="shared" si="1"/>
        <v/>
      </c>
      <c r="AB28" s="243" t="str">
        <f t="shared" si="2"/>
        <v/>
      </c>
      <c r="AC28" s="243" t="str">
        <f t="shared" si="3"/>
        <v/>
      </c>
      <c r="AD28" s="246">
        <f t="shared" si="14"/>
        <v>0</v>
      </c>
      <c r="AE28" s="246" t="str">
        <f>IF(D28="","",D28)</f>
        <v/>
      </c>
      <c r="AH28" s="20">
        <f>IFERROR(IF(D28="",0,IF(COUNTIF($D$19:D28,D28)&gt;1,1,0)),0)</f>
        <v>0</v>
      </c>
      <c r="AJ28" s="238">
        <f t="shared" si="4"/>
        <v>0</v>
      </c>
      <c r="AK28" s="238" t="str">
        <f t="shared" si="15"/>
        <v>00000</v>
      </c>
      <c r="AL28" s="251" t="str">
        <f t="shared" si="16"/>
        <v>0秒0</v>
      </c>
      <c r="AM28" s="252">
        <f t="shared" si="5"/>
        <v>0</v>
      </c>
      <c r="AN28" s="252" t="str">
        <f t="shared" si="6"/>
        <v>0</v>
      </c>
      <c r="AO28" s="252" t="str">
        <f t="shared" si="7"/>
        <v>0</v>
      </c>
      <c r="AP28" s="252" t="str">
        <f t="shared" si="8"/>
        <v>0m</v>
      </c>
      <c r="AQ28" s="252" t="str">
        <f t="shared" si="9"/>
        <v>点</v>
      </c>
      <c r="AR28" s="238">
        <f t="shared" si="10"/>
        <v>0</v>
      </c>
      <c r="AT28" s="238">
        <f t="shared" si="11"/>
        <v>0</v>
      </c>
      <c r="AU28" s="238">
        <f t="shared" si="17"/>
        <v>0</v>
      </c>
      <c r="AV28" s="238">
        <f t="shared" si="18"/>
        <v>0</v>
      </c>
      <c r="AZ28" s="246">
        <f t="shared" si="19"/>
        <v>0</v>
      </c>
      <c r="BA28" s="290">
        <f>IFERROR(IF(BB28=0,0,IF(COUNTIF($BB$19:BB28,BB28)&gt;1,1,0)),"")</f>
        <v>0</v>
      </c>
      <c r="BB28" s="320">
        <f>C46</f>
        <v>0</v>
      </c>
    </row>
    <row r="29" spans="1:58" s="20" customFormat="1" ht="18" customHeight="1" thickBot="1">
      <c r="A29" s="476"/>
      <c r="B29" s="723"/>
      <c r="C29" s="714"/>
      <c r="D29" s="725"/>
      <c r="E29" s="725"/>
      <c r="F29" s="319" t="str">
        <f>IF(C28&gt;0,VLOOKUP(C28,女子登録情報!$A$1:$H$2000,5,0),"")</f>
        <v/>
      </c>
      <c r="G29" s="427"/>
      <c r="H29" s="427"/>
      <c r="I29" s="427"/>
      <c r="J29" s="10" t="s">
        <v>41</v>
      </c>
      <c r="K29" s="86"/>
      <c r="L29" s="7" t="str">
        <f>IF(K29&gt;0,VLOOKUP(K29,女子登録情報!$J$2:$K$21,2,0),"")</f>
        <v/>
      </c>
      <c r="M29" s="10"/>
      <c r="N29" s="409"/>
      <c r="O29" s="268" t="str">
        <f t="shared" si="21"/>
        <v/>
      </c>
      <c r="P29" s="412"/>
      <c r="Q29" s="731"/>
      <c r="R29" s="732"/>
      <c r="S29" s="317"/>
      <c r="T29" s="716"/>
      <c r="U29" s="718"/>
      <c r="X29" s="244">
        <f t="shared" si="13"/>
        <v>0</v>
      </c>
      <c r="Y29" s="450"/>
      <c r="Z29" s="243" t="str">
        <f t="shared" si="0"/>
        <v/>
      </c>
      <c r="AA29" s="243" t="str">
        <f t="shared" si="1"/>
        <v/>
      </c>
      <c r="AB29" s="243" t="str">
        <f t="shared" si="2"/>
        <v/>
      </c>
      <c r="AC29" s="243" t="str">
        <f t="shared" si="3"/>
        <v/>
      </c>
      <c r="AD29" s="246">
        <f t="shared" si="14"/>
        <v>0</v>
      </c>
      <c r="AE29" s="246" t="str">
        <f t="shared" ref="AE29:AE30" si="26">AE28</f>
        <v/>
      </c>
      <c r="AH29" s="20">
        <f>IFERROR(IF(D29="",0,IF(COUNTIF($D$19:D29,D29)&gt;1,1,0)),0)</f>
        <v>0</v>
      </c>
      <c r="AJ29" s="238">
        <f t="shared" si="4"/>
        <v>0</v>
      </c>
      <c r="AK29" s="238" t="str">
        <f t="shared" si="15"/>
        <v>00000</v>
      </c>
      <c r="AL29" s="251" t="str">
        <f t="shared" si="16"/>
        <v>0秒0</v>
      </c>
      <c r="AM29" s="252">
        <f t="shared" si="5"/>
        <v>0</v>
      </c>
      <c r="AN29" s="252" t="str">
        <f t="shared" si="6"/>
        <v>0</v>
      </c>
      <c r="AO29" s="252" t="str">
        <f t="shared" si="7"/>
        <v>0</v>
      </c>
      <c r="AP29" s="252" t="str">
        <f t="shared" si="8"/>
        <v>0m</v>
      </c>
      <c r="AQ29" s="252" t="str">
        <f t="shared" si="9"/>
        <v>点</v>
      </c>
      <c r="AR29" s="238">
        <f t="shared" si="10"/>
        <v>0</v>
      </c>
      <c r="AT29" s="238">
        <f t="shared" si="11"/>
        <v>0</v>
      </c>
      <c r="AU29" s="238">
        <f t="shared" si="17"/>
        <v>0</v>
      </c>
      <c r="AV29" s="238">
        <f t="shared" si="18"/>
        <v>0</v>
      </c>
      <c r="AZ29" s="246">
        <f t="shared" si="19"/>
        <v>0</v>
      </c>
      <c r="BA29" s="290">
        <f>IFERROR(IF(BB29=0,0,IF(COUNTIF($BB$19:BB29,BB29)&gt;1,1,0)),"")</f>
        <v>0</v>
      </c>
      <c r="BB29" s="20">
        <f>C49</f>
        <v>0</v>
      </c>
    </row>
    <row r="30" spans="1:58" s="20" customFormat="1" ht="18" customHeight="1" thickBot="1">
      <c r="A30" s="477"/>
      <c r="B30" s="726" t="s">
        <v>42</v>
      </c>
      <c r="C30" s="727"/>
      <c r="D30" s="707"/>
      <c r="E30" s="707"/>
      <c r="F30" s="728"/>
      <c r="G30" s="428"/>
      <c r="H30" s="428"/>
      <c r="I30" s="428"/>
      <c r="J30" s="312" t="s">
        <v>43</v>
      </c>
      <c r="K30" s="87"/>
      <c r="L30" s="13" t="str">
        <f>IF(K30&gt;0,VLOOKUP(K30,女子登録情報!$J$2:$K$21,2,0),"")</f>
        <v/>
      </c>
      <c r="M30" s="14"/>
      <c r="N30" s="410"/>
      <c r="O30" s="269" t="str">
        <f t="shared" si="21"/>
        <v/>
      </c>
      <c r="P30" s="413"/>
      <c r="Q30" s="733"/>
      <c r="R30" s="734"/>
      <c r="S30" s="317"/>
      <c r="T30" s="716"/>
      <c r="U30" s="719"/>
      <c r="X30" s="244">
        <f t="shared" si="13"/>
        <v>0</v>
      </c>
      <c r="Y30" s="450"/>
      <c r="Z30" s="243" t="str">
        <f t="shared" si="0"/>
        <v/>
      </c>
      <c r="AA30" s="243" t="str">
        <f t="shared" si="1"/>
        <v/>
      </c>
      <c r="AB30" s="243" t="str">
        <f t="shared" si="2"/>
        <v/>
      </c>
      <c r="AC30" s="243" t="str">
        <f t="shared" si="3"/>
        <v/>
      </c>
      <c r="AD30" s="246">
        <f t="shared" si="14"/>
        <v>0</v>
      </c>
      <c r="AE30" s="246" t="str">
        <f t="shared" si="26"/>
        <v/>
      </c>
      <c r="AH30" s="20">
        <f>IFERROR(IF(D30="",0,IF(COUNTIF($D$19:D30,D30)&gt;1,1,0)),0)</f>
        <v>0</v>
      </c>
      <c r="AJ30" s="238">
        <f t="shared" si="4"/>
        <v>0</v>
      </c>
      <c r="AK30" s="238" t="str">
        <f t="shared" si="15"/>
        <v>00000</v>
      </c>
      <c r="AL30" s="251" t="str">
        <f t="shared" si="16"/>
        <v>0秒0</v>
      </c>
      <c r="AM30" s="252">
        <f t="shared" si="5"/>
        <v>0</v>
      </c>
      <c r="AN30" s="252" t="str">
        <f t="shared" si="6"/>
        <v>0</v>
      </c>
      <c r="AO30" s="252" t="str">
        <f t="shared" si="7"/>
        <v>0</v>
      </c>
      <c r="AP30" s="252" t="str">
        <f t="shared" si="8"/>
        <v>0m</v>
      </c>
      <c r="AQ30" s="252" t="str">
        <f t="shared" si="9"/>
        <v>点</v>
      </c>
      <c r="AR30" s="238">
        <f t="shared" si="10"/>
        <v>0</v>
      </c>
      <c r="AT30" s="238">
        <f t="shared" si="11"/>
        <v>0</v>
      </c>
      <c r="AU30" s="238">
        <f t="shared" si="17"/>
        <v>0</v>
      </c>
      <c r="AV30" s="238">
        <f t="shared" si="18"/>
        <v>0</v>
      </c>
      <c r="AZ30" s="246">
        <f t="shared" si="19"/>
        <v>0</v>
      </c>
      <c r="BA30" s="290">
        <f>IFERROR(IF(BB30=0,0,IF(COUNTIF($BB$19:BB30,BB30)&gt;1,1,0)),"")</f>
        <v>0</v>
      </c>
      <c r="BB30" s="20">
        <f>C52</f>
        <v>0</v>
      </c>
    </row>
    <row r="31" spans="1:58" s="20" customFormat="1" ht="18" customHeight="1" thickTop="1" thickBot="1">
      <c r="A31" s="475">
        <v>5</v>
      </c>
      <c r="B31" s="722" t="s">
        <v>44</v>
      </c>
      <c r="C31" s="713"/>
      <c r="D31" s="724" t="str">
        <f>IF(C31&gt;0,VLOOKUP(C31,女子登録情報!$A$1:$H$2000,3,0),"")</f>
        <v/>
      </c>
      <c r="E31" s="724" t="str">
        <f>IF(C31&gt;0,VLOOKUP(C31,女子登録情報!$A$1:$H$2000,4,0),"")</f>
        <v/>
      </c>
      <c r="F31" s="318" t="str">
        <f>IF(C31&gt;0,VLOOKUP(C31,女子登録情報!$A$1:$H$2000,8,0),"")</f>
        <v/>
      </c>
      <c r="G31" s="426" t="e">
        <f>IF(F32&gt;0,VLOOKUP(F32,女子登録情報!$O$2:$P$48,2,0),"")</f>
        <v>#N/A</v>
      </c>
      <c r="H31" s="426" t="str">
        <f t="shared" ref="H31" si="27">IF(C31&gt;0,TEXT(C31,"100000000"),"")</f>
        <v/>
      </c>
      <c r="I31" s="426" t="str">
        <f>IFERROR(VLOOKUP(C31,女子登録情報!A:G,7,FALSE),"")</f>
        <v/>
      </c>
      <c r="J31" s="5" t="s">
        <v>39</v>
      </c>
      <c r="K31" s="86"/>
      <c r="L31" s="7" t="str">
        <f>IF(K31&gt;0,VLOOKUP(K31,女子登録情報!$J$1:$K$21,2,0),"")</f>
        <v/>
      </c>
      <c r="M31" s="5" t="s">
        <v>40</v>
      </c>
      <c r="N31" s="408"/>
      <c r="O31" s="89" t="str">
        <f t="shared" si="21"/>
        <v/>
      </c>
      <c r="P31" s="411"/>
      <c r="Q31" s="729"/>
      <c r="R31" s="730"/>
      <c r="S31" s="317"/>
      <c r="T31" s="716"/>
      <c r="U31" s="717"/>
      <c r="X31" s="244">
        <f t="shared" si="13"/>
        <v>0</v>
      </c>
      <c r="Y31" s="450" t="str">
        <f>IF(C31="","",C31)</f>
        <v/>
      </c>
      <c r="Z31" s="243" t="str">
        <f t="shared" si="0"/>
        <v/>
      </c>
      <c r="AA31" s="243" t="str">
        <f t="shared" si="1"/>
        <v/>
      </c>
      <c r="AB31" s="243" t="str">
        <f t="shared" si="2"/>
        <v/>
      </c>
      <c r="AC31" s="243" t="str">
        <f t="shared" si="3"/>
        <v/>
      </c>
      <c r="AD31" s="246">
        <f t="shared" si="14"/>
        <v>0</v>
      </c>
      <c r="AE31" s="246" t="str">
        <f>IF(D31="","",D31)</f>
        <v/>
      </c>
      <c r="AH31" s="20">
        <f>IFERROR(IF(D31="",0,IF(COUNTIF($D$19:D31,D31)&gt;1,1,0)),0)</f>
        <v>0</v>
      </c>
      <c r="AJ31" s="238">
        <f t="shared" si="4"/>
        <v>0</v>
      </c>
      <c r="AK31" s="238" t="str">
        <f t="shared" si="15"/>
        <v>00000</v>
      </c>
      <c r="AL31" s="251" t="str">
        <f t="shared" si="16"/>
        <v>0秒0</v>
      </c>
      <c r="AM31" s="252">
        <f t="shared" si="5"/>
        <v>0</v>
      </c>
      <c r="AN31" s="252" t="str">
        <f t="shared" si="6"/>
        <v>0</v>
      </c>
      <c r="AO31" s="252" t="str">
        <f t="shared" si="7"/>
        <v>0</v>
      </c>
      <c r="AP31" s="252" t="str">
        <f t="shared" si="8"/>
        <v>0m</v>
      </c>
      <c r="AQ31" s="252" t="str">
        <f t="shared" si="9"/>
        <v>点</v>
      </c>
      <c r="AR31" s="238">
        <f t="shared" si="10"/>
        <v>0</v>
      </c>
      <c r="AT31" s="238">
        <f t="shared" si="11"/>
        <v>0</v>
      </c>
      <c r="AU31" s="238">
        <f t="shared" si="17"/>
        <v>0</v>
      </c>
      <c r="AV31" s="238">
        <f t="shared" si="18"/>
        <v>0</v>
      </c>
      <c r="AZ31" s="246">
        <f t="shared" si="19"/>
        <v>0</v>
      </c>
      <c r="BA31" s="290">
        <f>IFERROR(IF(BB31=0,0,IF(COUNTIF($BB$19:BB31,BB31)&gt;1,1,0)),"")</f>
        <v>0</v>
      </c>
      <c r="BB31" s="20">
        <f>C55</f>
        <v>0</v>
      </c>
    </row>
    <row r="32" spans="1:58" s="20" customFormat="1" ht="18" customHeight="1" thickBot="1">
      <c r="A32" s="476"/>
      <c r="B32" s="723"/>
      <c r="C32" s="714"/>
      <c r="D32" s="725"/>
      <c r="E32" s="725"/>
      <c r="F32" s="319" t="str">
        <f>IF(C31&gt;0,VLOOKUP(C31,女子登録情報!$A$1:$H$2000,5,0),"")</f>
        <v/>
      </c>
      <c r="G32" s="427"/>
      <c r="H32" s="427"/>
      <c r="I32" s="427"/>
      <c r="J32" s="10" t="s">
        <v>41</v>
      </c>
      <c r="K32" s="86"/>
      <c r="L32" s="7" t="str">
        <f>IF(K32&gt;0,VLOOKUP(K32,女子登録情報!$J$2:$K$21,2,0),"")</f>
        <v/>
      </c>
      <c r="M32" s="10"/>
      <c r="N32" s="409"/>
      <c r="O32" s="268" t="str">
        <f t="shared" si="21"/>
        <v/>
      </c>
      <c r="P32" s="412"/>
      <c r="Q32" s="731"/>
      <c r="R32" s="732"/>
      <c r="S32" s="317"/>
      <c r="T32" s="716"/>
      <c r="U32" s="718"/>
      <c r="X32" s="244">
        <f t="shared" si="13"/>
        <v>0</v>
      </c>
      <c r="Y32" s="450"/>
      <c r="Z32" s="243" t="str">
        <f t="shared" si="0"/>
        <v/>
      </c>
      <c r="AA32" s="243" t="str">
        <f t="shared" si="1"/>
        <v/>
      </c>
      <c r="AB32" s="243" t="str">
        <f t="shared" si="2"/>
        <v/>
      </c>
      <c r="AC32" s="243" t="str">
        <f t="shared" si="3"/>
        <v/>
      </c>
      <c r="AD32" s="246">
        <f t="shared" si="14"/>
        <v>0</v>
      </c>
      <c r="AE32" s="246" t="str">
        <f t="shared" ref="AE32:AE33" si="28">AE31</f>
        <v/>
      </c>
      <c r="AH32" s="20">
        <f>IFERROR(IF(D32="",0,IF(COUNTIF($D$19:D32,D32)&gt;1,1,0)),0)</f>
        <v>0</v>
      </c>
      <c r="AJ32" s="238">
        <f t="shared" si="4"/>
        <v>0</v>
      </c>
      <c r="AK32" s="238" t="str">
        <f t="shared" si="15"/>
        <v>00000</v>
      </c>
      <c r="AL32" s="251" t="str">
        <f t="shared" si="16"/>
        <v>0秒0</v>
      </c>
      <c r="AM32" s="252">
        <f t="shared" si="5"/>
        <v>0</v>
      </c>
      <c r="AN32" s="252" t="str">
        <f t="shared" si="6"/>
        <v>0</v>
      </c>
      <c r="AO32" s="252" t="str">
        <f t="shared" si="7"/>
        <v>0</v>
      </c>
      <c r="AP32" s="252" t="str">
        <f t="shared" si="8"/>
        <v>0m</v>
      </c>
      <c r="AQ32" s="252" t="str">
        <f t="shared" si="9"/>
        <v>点</v>
      </c>
      <c r="AR32" s="238">
        <f t="shared" si="10"/>
        <v>0</v>
      </c>
      <c r="AT32" s="238">
        <f t="shared" si="11"/>
        <v>0</v>
      </c>
      <c r="AU32" s="238">
        <f t="shared" si="17"/>
        <v>0</v>
      </c>
      <c r="AV32" s="238">
        <f t="shared" si="18"/>
        <v>0</v>
      </c>
      <c r="AZ32" s="246">
        <f t="shared" si="19"/>
        <v>0</v>
      </c>
      <c r="BA32" s="290">
        <f>IFERROR(IF(BB32=0,0,IF(COUNTIF($BB$19:BB32,BB32)&gt;1,1,0)),"")</f>
        <v>0</v>
      </c>
      <c r="BB32" s="20">
        <f>C58</f>
        <v>0</v>
      </c>
    </row>
    <row r="33" spans="1:55" s="20" customFormat="1" ht="18" customHeight="1" thickBot="1">
      <c r="A33" s="477"/>
      <c r="B33" s="726" t="s">
        <v>42</v>
      </c>
      <c r="C33" s="727"/>
      <c r="D33" s="707"/>
      <c r="E33" s="707"/>
      <c r="F33" s="728"/>
      <c r="G33" s="428"/>
      <c r="H33" s="428"/>
      <c r="I33" s="428"/>
      <c r="J33" s="312" t="s">
        <v>43</v>
      </c>
      <c r="K33" s="87"/>
      <c r="L33" s="13" t="str">
        <f>IF(K33&gt;0,VLOOKUP(K33,女子登録情報!$J$2:$K$21,2,0),"")</f>
        <v/>
      </c>
      <c r="M33" s="14"/>
      <c r="N33" s="410"/>
      <c r="O33" s="269" t="str">
        <f t="shared" si="21"/>
        <v/>
      </c>
      <c r="P33" s="413"/>
      <c r="Q33" s="733"/>
      <c r="R33" s="734"/>
      <c r="S33" s="317"/>
      <c r="T33" s="716"/>
      <c r="U33" s="719"/>
      <c r="X33" s="244">
        <f t="shared" si="13"/>
        <v>0</v>
      </c>
      <c r="Y33" s="450"/>
      <c r="Z33" s="243" t="str">
        <f t="shared" si="0"/>
        <v/>
      </c>
      <c r="AA33" s="243" t="str">
        <f t="shared" si="1"/>
        <v/>
      </c>
      <c r="AB33" s="243" t="str">
        <f t="shared" si="2"/>
        <v/>
      </c>
      <c r="AC33" s="243" t="str">
        <f t="shared" si="3"/>
        <v/>
      </c>
      <c r="AD33" s="246">
        <f t="shared" si="14"/>
        <v>0</v>
      </c>
      <c r="AE33" s="246" t="str">
        <f t="shared" si="28"/>
        <v/>
      </c>
      <c r="AH33" s="20">
        <f>IFERROR(IF(D33="",0,IF(COUNTIF($D$19:D33,D33)&gt;1,1,0)),0)</f>
        <v>0</v>
      </c>
      <c r="AJ33" s="238">
        <f t="shared" si="4"/>
        <v>0</v>
      </c>
      <c r="AK33" s="238" t="str">
        <f t="shared" si="15"/>
        <v>00000</v>
      </c>
      <c r="AL33" s="251" t="str">
        <f t="shared" si="16"/>
        <v>0秒0</v>
      </c>
      <c r="AM33" s="252">
        <f t="shared" si="5"/>
        <v>0</v>
      </c>
      <c r="AN33" s="252" t="str">
        <f t="shared" si="6"/>
        <v>0</v>
      </c>
      <c r="AO33" s="252" t="str">
        <f t="shared" si="7"/>
        <v>0</v>
      </c>
      <c r="AP33" s="252" t="str">
        <f t="shared" si="8"/>
        <v>0m</v>
      </c>
      <c r="AQ33" s="252" t="str">
        <f t="shared" si="9"/>
        <v>点</v>
      </c>
      <c r="AR33" s="238">
        <f t="shared" si="10"/>
        <v>0</v>
      </c>
      <c r="AT33" s="238">
        <f t="shared" si="11"/>
        <v>0</v>
      </c>
      <c r="AU33" s="238">
        <f t="shared" si="17"/>
        <v>0</v>
      </c>
      <c r="AV33" s="238">
        <f t="shared" si="18"/>
        <v>0</v>
      </c>
      <c r="AZ33" s="246">
        <f t="shared" si="19"/>
        <v>0</v>
      </c>
      <c r="BA33" s="290">
        <f>IFERROR(IF(BB33=0,0,IF(COUNTIF($BB$19:BB33,BB33)&gt;1,1,0)),"")</f>
        <v>0</v>
      </c>
      <c r="BB33" s="20">
        <f>C61</f>
        <v>0</v>
      </c>
    </row>
    <row r="34" spans="1:55" s="20" customFormat="1" ht="18" customHeight="1" thickTop="1" thickBot="1">
      <c r="A34" s="475">
        <v>6</v>
      </c>
      <c r="B34" s="722" t="s">
        <v>44</v>
      </c>
      <c r="C34" s="713"/>
      <c r="D34" s="724" t="str">
        <f>IF(C34&gt;0,VLOOKUP(C34,女子登録情報!$A$1:$H$2000,3,0),"")</f>
        <v/>
      </c>
      <c r="E34" s="724" t="str">
        <f>IF(C34&gt;0,VLOOKUP(C34,女子登録情報!$A$1:$H$2000,4,0),"")</f>
        <v/>
      </c>
      <c r="F34" s="318" t="str">
        <f>IF(C34&gt;0,VLOOKUP(C34,女子登録情報!$A$1:$H$2000,8,0),"")</f>
        <v/>
      </c>
      <c r="G34" s="426" t="e">
        <f>IF(F35&gt;0,VLOOKUP(F35,女子登録情報!$O$2:$P$48,2,0),"")</f>
        <v>#N/A</v>
      </c>
      <c r="H34" s="426" t="str">
        <f t="shared" ref="H34" si="29">IF(C34&gt;0,TEXT(C34,"100000000"),"")</f>
        <v/>
      </c>
      <c r="I34" s="426" t="str">
        <f>IFERROR(VLOOKUP(C34,女子登録情報!A:G,7,FALSE),"")</f>
        <v/>
      </c>
      <c r="J34" s="5" t="s">
        <v>39</v>
      </c>
      <c r="K34" s="86"/>
      <c r="L34" s="7" t="str">
        <f>IF(K34&gt;0,VLOOKUP(K34,女子登録情報!$J$1:$K$21,2,0),"")</f>
        <v/>
      </c>
      <c r="M34" s="5" t="s">
        <v>40</v>
      </c>
      <c r="N34" s="408"/>
      <c r="O34" s="89" t="str">
        <f t="shared" si="21"/>
        <v/>
      </c>
      <c r="P34" s="411"/>
      <c r="Q34" s="729"/>
      <c r="R34" s="730"/>
      <c r="S34" s="317"/>
      <c r="T34" s="716"/>
      <c r="U34" s="717"/>
      <c r="X34" s="244">
        <f t="shared" si="13"/>
        <v>0</v>
      </c>
      <c r="Y34" s="450" t="str">
        <f>IF(C34="","",C34)</f>
        <v/>
      </c>
      <c r="Z34" s="243" t="str">
        <f t="shared" si="0"/>
        <v/>
      </c>
      <c r="AA34" s="243" t="str">
        <f t="shared" si="1"/>
        <v/>
      </c>
      <c r="AB34" s="243" t="str">
        <f t="shared" si="2"/>
        <v/>
      </c>
      <c r="AC34" s="243" t="str">
        <f t="shared" si="3"/>
        <v/>
      </c>
      <c r="AD34" s="246">
        <f t="shared" si="14"/>
        <v>0</v>
      </c>
      <c r="AE34" s="246" t="str">
        <f>IF(D34="","",D34)</f>
        <v/>
      </c>
      <c r="AH34" s="20">
        <f>IFERROR(IF(D34="",0,IF(COUNTIF($D$19:D34,D34)&gt;1,1,0)),0)</f>
        <v>0</v>
      </c>
      <c r="AJ34" s="238">
        <f t="shared" si="4"/>
        <v>0</v>
      </c>
      <c r="AK34" s="238" t="str">
        <f t="shared" si="15"/>
        <v>00000</v>
      </c>
      <c r="AL34" s="251" t="str">
        <f t="shared" si="16"/>
        <v>0秒0</v>
      </c>
      <c r="AM34" s="252">
        <f t="shared" si="5"/>
        <v>0</v>
      </c>
      <c r="AN34" s="252" t="str">
        <f t="shared" si="6"/>
        <v>0</v>
      </c>
      <c r="AO34" s="252" t="str">
        <f t="shared" si="7"/>
        <v>0</v>
      </c>
      <c r="AP34" s="252" t="str">
        <f t="shared" si="8"/>
        <v>0m</v>
      </c>
      <c r="AQ34" s="252" t="str">
        <f t="shared" si="9"/>
        <v>点</v>
      </c>
      <c r="AR34" s="238">
        <f t="shared" si="10"/>
        <v>0</v>
      </c>
      <c r="AT34" s="238">
        <f t="shared" si="11"/>
        <v>0</v>
      </c>
      <c r="AU34" s="238">
        <f t="shared" si="17"/>
        <v>0</v>
      </c>
      <c r="AV34" s="238">
        <f t="shared" si="18"/>
        <v>0</v>
      </c>
      <c r="AZ34" s="246">
        <f t="shared" si="19"/>
        <v>0</v>
      </c>
      <c r="BA34" s="290">
        <f>IFERROR(IF(BB34=0,0,IF(COUNTIF($BB$19:BB34,BB34)&gt;1,1,0)),"")</f>
        <v>0</v>
      </c>
      <c r="BB34" s="20">
        <f>C64</f>
        <v>0</v>
      </c>
    </row>
    <row r="35" spans="1:55" s="20" customFormat="1" ht="18" customHeight="1" thickBot="1">
      <c r="A35" s="476"/>
      <c r="B35" s="723"/>
      <c r="C35" s="714"/>
      <c r="D35" s="725"/>
      <c r="E35" s="725"/>
      <c r="F35" s="319" t="str">
        <f>IF(C34&gt;0,VLOOKUP(C34,女子登録情報!$A$1:$H$2000,5,0),"")</f>
        <v/>
      </c>
      <c r="G35" s="427"/>
      <c r="H35" s="427"/>
      <c r="I35" s="427"/>
      <c r="J35" s="10" t="s">
        <v>41</v>
      </c>
      <c r="K35" s="86"/>
      <c r="L35" s="7" t="str">
        <f>IF(K35&gt;0,VLOOKUP(K35,女子登録情報!$J$2:$K$21,2,0),"")</f>
        <v/>
      </c>
      <c r="M35" s="10"/>
      <c r="N35" s="409"/>
      <c r="O35" s="268" t="str">
        <f t="shared" si="21"/>
        <v/>
      </c>
      <c r="P35" s="412"/>
      <c r="Q35" s="731"/>
      <c r="R35" s="732"/>
      <c r="S35" s="317"/>
      <c r="T35" s="716"/>
      <c r="U35" s="718"/>
      <c r="X35" s="244">
        <f t="shared" si="13"/>
        <v>0</v>
      </c>
      <c r="Y35" s="450"/>
      <c r="Z35" s="243" t="str">
        <f t="shared" si="0"/>
        <v/>
      </c>
      <c r="AA35" s="243" t="str">
        <f t="shared" si="1"/>
        <v/>
      </c>
      <c r="AB35" s="243" t="str">
        <f t="shared" si="2"/>
        <v/>
      </c>
      <c r="AC35" s="243" t="str">
        <f t="shared" si="3"/>
        <v/>
      </c>
      <c r="AD35" s="246">
        <f t="shared" si="14"/>
        <v>0</v>
      </c>
      <c r="AE35" s="246" t="str">
        <f t="shared" ref="AE35:AE36" si="30">AE34</f>
        <v/>
      </c>
      <c r="AH35" s="20">
        <f>IFERROR(IF(D35="",0,IF(COUNTIF($D$19:D35,D35)&gt;1,1,0)),0)</f>
        <v>0</v>
      </c>
      <c r="AJ35" s="238">
        <f t="shared" si="4"/>
        <v>0</v>
      </c>
      <c r="AK35" s="238" t="str">
        <f t="shared" si="15"/>
        <v>00000</v>
      </c>
      <c r="AL35" s="251" t="str">
        <f t="shared" si="16"/>
        <v>0秒0</v>
      </c>
      <c r="AM35" s="252">
        <f t="shared" si="5"/>
        <v>0</v>
      </c>
      <c r="AN35" s="252" t="str">
        <f t="shared" si="6"/>
        <v>0</v>
      </c>
      <c r="AO35" s="252" t="str">
        <f t="shared" si="7"/>
        <v>0</v>
      </c>
      <c r="AP35" s="252" t="str">
        <f t="shared" si="8"/>
        <v>0m</v>
      </c>
      <c r="AQ35" s="252" t="str">
        <f t="shared" si="9"/>
        <v>点</v>
      </c>
      <c r="AR35" s="238">
        <f t="shared" si="10"/>
        <v>0</v>
      </c>
      <c r="AT35" s="238">
        <f t="shared" si="11"/>
        <v>0</v>
      </c>
      <c r="AU35" s="238">
        <f t="shared" si="17"/>
        <v>0</v>
      </c>
      <c r="AV35" s="238">
        <f t="shared" si="18"/>
        <v>0</v>
      </c>
      <c r="AZ35" s="246">
        <f t="shared" si="19"/>
        <v>0</v>
      </c>
      <c r="BA35" s="290">
        <f>IFERROR(IF(BB35=0,0,IF(COUNTIF($BB$19:BB35,BB35)&gt;1,1,0)),"")</f>
        <v>0</v>
      </c>
      <c r="BB35" s="20">
        <f>C67</f>
        <v>0</v>
      </c>
    </row>
    <row r="36" spans="1:55" s="20" customFormat="1" ht="18" customHeight="1" thickBot="1">
      <c r="A36" s="477"/>
      <c r="B36" s="726" t="s">
        <v>42</v>
      </c>
      <c r="C36" s="727"/>
      <c r="D36" s="707"/>
      <c r="E36" s="707"/>
      <c r="F36" s="728"/>
      <c r="G36" s="428"/>
      <c r="H36" s="428"/>
      <c r="I36" s="428"/>
      <c r="J36" s="312" t="s">
        <v>43</v>
      </c>
      <c r="K36" s="87"/>
      <c r="L36" s="13" t="str">
        <f>IF(K36&gt;0,VLOOKUP(K36,女子登録情報!$J$2:$K$21,2,0),"")</f>
        <v/>
      </c>
      <c r="M36" s="14"/>
      <c r="N36" s="410"/>
      <c r="O36" s="269" t="str">
        <f t="shared" si="21"/>
        <v/>
      </c>
      <c r="P36" s="413"/>
      <c r="Q36" s="733"/>
      <c r="R36" s="734"/>
      <c r="S36" s="317"/>
      <c r="T36" s="716"/>
      <c r="U36" s="719"/>
      <c r="X36" s="244">
        <f t="shared" si="13"/>
        <v>0</v>
      </c>
      <c r="Y36" s="450"/>
      <c r="Z36" s="243" t="str">
        <f t="shared" si="0"/>
        <v/>
      </c>
      <c r="AA36" s="243" t="str">
        <f t="shared" si="1"/>
        <v/>
      </c>
      <c r="AB36" s="243" t="str">
        <f t="shared" si="2"/>
        <v/>
      </c>
      <c r="AC36" s="243" t="str">
        <f t="shared" si="3"/>
        <v/>
      </c>
      <c r="AD36" s="246">
        <f t="shared" si="14"/>
        <v>0</v>
      </c>
      <c r="AE36" s="246" t="str">
        <f t="shared" si="30"/>
        <v/>
      </c>
      <c r="AH36" s="20">
        <f>IFERROR(IF(D36="",0,IF(COUNTIF($D$19:D36,D36)&gt;1,1,0)),0)</f>
        <v>0</v>
      </c>
      <c r="AJ36" s="238">
        <f t="shared" si="4"/>
        <v>0</v>
      </c>
      <c r="AK36" s="238" t="str">
        <f t="shared" si="15"/>
        <v>00000</v>
      </c>
      <c r="AL36" s="251" t="str">
        <f t="shared" si="16"/>
        <v>0秒0</v>
      </c>
      <c r="AM36" s="252">
        <f t="shared" si="5"/>
        <v>0</v>
      </c>
      <c r="AN36" s="252" t="str">
        <f t="shared" si="6"/>
        <v>0</v>
      </c>
      <c r="AO36" s="252" t="str">
        <f t="shared" si="7"/>
        <v>0</v>
      </c>
      <c r="AP36" s="252" t="str">
        <f t="shared" si="8"/>
        <v>0m</v>
      </c>
      <c r="AQ36" s="252" t="str">
        <f t="shared" si="9"/>
        <v>点</v>
      </c>
      <c r="AR36" s="238">
        <f t="shared" si="10"/>
        <v>0</v>
      </c>
      <c r="AT36" s="238">
        <f t="shared" si="11"/>
        <v>0</v>
      </c>
      <c r="AU36" s="238">
        <f t="shared" si="17"/>
        <v>0</v>
      </c>
      <c r="AV36" s="238">
        <f t="shared" si="18"/>
        <v>0</v>
      </c>
      <c r="AZ36" s="246">
        <f t="shared" si="19"/>
        <v>0</v>
      </c>
      <c r="BA36" s="290">
        <f>IFERROR(IF(BB36=0,0,IF(COUNTIF($BB$19:BB36,BB36)&gt;1,1,0)),"")</f>
        <v>0</v>
      </c>
      <c r="BB36" s="20">
        <f>C70</f>
        <v>0</v>
      </c>
    </row>
    <row r="37" spans="1:55" s="20" customFormat="1" ht="18" customHeight="1" thickTop="1" thickBot="1">
      <c r="A37" s="475">
        <v>7</v>
      </c>
      <c r="B37" s="722" t="s">
        <v>44</v>
      </c>
      <c r="C37" s="713"/>
      <c r="D37" s="724" t="str">
        <f>IF(C37&gt;0,VLOOKUP(C37,女子登録情報!$A$1:$H$2000,3,0),"")</f>
        <v/>
      </c>
      <c r="E37" s="724" t="str">
        <f>IF(C37&gt;0,VLOOKUP(C37,女子登録情報!$A$1:$H$2000,4,0),"")</f>
        <v/>
      </c>
      <c r="F37" s="318" t="str">
        <f>IF(C37&gt;0,VLOOKUP(C37,女子登録情報!$A$1:$H$2000,8,0),"")</f>
        <v/>
      </c>
      <c r="G37" s="426" t="e">
        <f>IF(F38&gt;0,VLOOKUP(F38,女子登録情報!$O$2:$P$48,2,0),"")</f>
        <v>#N/A</v>
      </c>
      <c r="H37" s="426" t="str">
        <f t="shared" ref="H37" si="31">IF(C37&gt;0,TEXT(C37,"100000000"),"")</f>
        <v/>
      </c>
      <c r="I37" s="426" t="str">
        <f>IFERROR(VLOOKUP(C37,女子登録情報!A:G,7,FALSE),"")</f>
        <v/>
      </c>
      <c r="J37" s="5" t="s">
        <v>39</v>
      </c>
      <c r="K37" s="86"/>
      <c r="L37" s="7" t="str">
        <f>IF(K37&gt;0,VLOOKUP(K37,女子登録情報!$J$1:$K$21,2,0),"")</f>
        <v/>
      </c>
      <c r="M37" s="5" t="s">
        <v>40</v>
      </c>
      <c r="N37" s="408"/>
      <c r="O37" s="89" t="str">
        <f t="shared" si="21"/>
        <v/>
      </c>
      <c r="P37" s="411"/>
      <c r="Q37" s="729"/>
      <c r="R37" s="730"/>
      <c r="S37" s="317"/>
      <c r="T37" s="716"/>
      <c r="U37" s="717"/>
      <c r="X37" s="244">
        <f t="shared" si="13"/>
        <v>0</v>
      </c>
      <c r="Y37" s="450" t="str">
        <f>IF(C37="","",C37)</f>
        <v/>
      </c>
      <c r="Z37" s="243" t="str">
        <f t="shared" si="0"/>
        <v/>
      </c>
      <c r="AA37" s="243" t="str">
        <f t="shared" si="1"/>
        <v/>
      </c>
      <c r="AB37" s="243" t="str">
        <f t="shared" si="2"/>
        <v/>
      </c>
      <c r="AC37" s="243" t="str">
        <f t="shared" si="3"/>
        <v/>
      </c>
      <c r="AD37" s="246">
        <f t="shared" si="14"/>
        <v>0</v>
      </c>
      <c r="AE37" s="246" t="str">
        <f>IF(D37="","",D37)</f>
        <v/>
      </c>
      <c r="AH37" s="20">
        <f>IFERROR(IF(D37="",0,IF(COUNTIF($D$19:D37,D37)&gt;1,1,0)),0)</f>
        <v>0</v>
      </c>
      <c r="AJ37" s="238">
        <f t="shared" si="4"/>
        <v>0</v>
      </c>
      <c r="AK37" s="238" t="str">
        <f t="shared" si="15"/>
        <v>00000</v>
      </c>
      <c r="AL37" s="251" t="str">
        <f t="shared" si="16"/>
        <v>0秒0</v>
      </c>
      <c r="AM37" s="252">
        <f t="shared" si="5"/>
        <v>0</v>
      </c>
      <c r="AN37" s="252" t="str">
        <f t="shared" si="6"/>
        <v>0</v>
      </c>
      <c r="AO37" s="252" t="str">
        <f t="shared" si="7"/>
        <v>0</v>
      </c>
      <c r="AP37" s="252" t="str">
        <f t="shared" si="8"/>
        <v>0m</v>
      </c>
      <c r="AQ37" s="252" t="str">
        <f t="shared" si="9"/>
        <v>点</v>
      </c>
      <c r="AR37" s="238">
        <f t="shared" si="10"/>
        <v>0</v>
      </c>
      <c r="AT37" s="238">
        <f t="shared" si="11"/>
        <v>0</v>
      </c>
      <c r="AU37" s="238">
        <f t="shared" si="17"/>
        <v>0</v>
      </c>
      <c r="AV37" s="238">
        <f t="shared" si="18"/>
        <v>0</v>
      </c>
      <c r="AZ37" s="246">
        <f t="shared" si="19"/>
        <v>0</v>
      </c>
      <c r="BA37" s="290">
        <f>IFERROR(IF(BB37=0,0,IF(COUNTIF($BB$19:BB37,BB37)&gt;1,1,0)),"")</f>
        <v>0</v>
      </c>
      <c r="BB37" s="20">
        <f>C73</f>
        <v>0</v>
      </c>
    </row>
    <row r="38" spans="1:55" s="20" customFormat="1" ht="18" customHeight="1" thickBot="1">
      <c r="A38" s="476"/>
      <c r="B38" s="723"/>
      <c r="C38" s="714"/>
      <c r="D38" s="725"/>
      <c r="E38" s="725"/>
      <c r="F38" s="319" t="str">
        <f>IF(C37&gt;0,VLOOKUP(C37,女子登録情報!$A$1:$H$2000,5,0),"")</f>
        <v/>
      </c>
      <c r="G38" s="427"/>
      <c r="H38" s="427"/>
      <c r="I38" s="427"/>
      <c r="J38" s="10" t="s">
        <v>41</v>
      </c>
      <c r="K38" s="86"/>
      <c r="L38" s="7" t="str">
        <f>IF(K38&gt;0,VLOOKUP(K38,女子登録情報!$J$2:$K$21,2,0),"")</f>
        <v/>
      </c>
      <c r="M38" s="10"/>
      <c r="N38" s="409"/>
      <c r="O38" s="268" t="str">
        <f t="shared" si="21"/>
        <v/>
      </c>
      <c r="P38" s="412"/>
      <c r="Q38" s="731"/>
      <c r="R38" s="732"/>
      <c r="S38" s="317"/>
      <c r="T38" s="716"/>
      <c r="U38" s="718"/>
      <c r="X38" s="244">
        <f t="shared" si="13"/>
        <v>0</v>
      </c>
      <c r="Y38" s="450"/>
      <c r="Z38" s="243" t="str">
        <f t="shared" si="0"/>
        <v/>
      </c>
      <c r="AA38" s="243" t="str">
        <f t="shared" si="1"/>
        <v/>
      </c>
      <c r="AB38" s="243" t="str">
        <f t="shared" si="2"/>
        <v/>
      </c>
      <c r="AC38" s="243" t="str">
        <f t="shared" si="3"/>
        <v/>
      </c>
      <c r="AD38" s="246">
        <f t="shared" si="14"/>
        <v>0</v>
      </c>
      <c r="AE38" s="246" t="str">
        <f t="shared" ref="AE38:AE39" si="32">AE37</f>
        <v/>
      </c>
      <c r="AH38" s="20">
        <f>IFERROR(IF(D38="",0,IF(COUNTIF($D$19:D38,D38)&gt;1,1,0)),0)</f>
        <v>0</v>
      </c>
      <c r="AJ38" s="238">
        <f t="shared" si="4"/>
        <v>0</v>
      </c>
      <c r="AK38" s="238" t="str">
        <f t="shared" si="15"/>
        <v>00000</v>
      </c>
      <c r="AL38" s="251" t="str">
        <f t="shared" si="16"/>
        <v>0秒0</v>
      </c>
      <c r="AM38" s="252">
        <f t="shared" si="5"/>
        <v>0</v>
      </c>
      <c r="AN38" s="252" t="str">
        <f t="shared" si="6"/>
        <v>0</v>
      </c>
      <c r="AO38" s="252" t="str">
        <f t="shared" si="7"/>
        <v>0</v>
      </c>
      <c r="AP38" s="252" t="str">
        <f t="shared" si="8"/>
        <v>0m</v>
      </c>
      <c r="AQ38" s="252" t="str">
        <f t="shared" si="9"/>
        <v>点</v>
      </c>
      <c r="AR38" s="238">
        <f t="shared" si="10"/>
        <v>0</v>
      </c>
      <c r="AT38" s="238">
        <f t="shared" si="11"/>
        <v>0</v>
      </c>
      <c r="AU38" s="238">
        <f t="shared" si="17"/>
        <v>0</v>
      </c>
      <c r="AV38" s="238">
        <f t="shared" si="18"/>
        <v>0</v>
      </c>
      <c r="AZ38" s="246">
        <f t="shared" si="19"/>
        <v>0</v>
      </c>
      <c r="BA38" s="290">
        <f>IFERROR(IF(BB38=0,0,IF(COUNTIF($BB$19:BB38,BB38)&gt;1,1,0)),"")</f>
        <v>0</v>
      </c>
      <c r="BB38" s="20">
        <f>C76</f>
        <v>0</v>
      </c>
    </row>
    <row r="39" spans="1:55" s="20" customFormat="1" ht="18" customHeight="1" thickBot="1">
      <c r="A39" s="477"/>
      <c r="B39" s="726" t="s">
        <v>4842</v>
      </c>
      <c r="C39" s="727"/>
      <c r="D39" s="707"/>
      <c r="E39" s="707"/>
      <c r="F39" s="728"/>
      <c r="G39" s="428"/>
      <c r="H39" s="428"/>
      <c r="I39" s="428"/>
      <c r="J39" s="312" t="s">
        <v>43</v>
      </c>
      <c r="K39" s="87"/>
      <c r="L39" s="13" t="str">
        <f>IF(K39&gt;0,VLOOKUP(K39,女子登録情報!$J$2:$K$21,2,0),"")</f>
        <v/>
      </c>
      <c r="M39" s="14"/>
      <c r="N39" s="410"/>
      <c r="O39" s="269" t="str">
        <f t="shared" si="21"/>
        <v/>
      </c>
      <c r="P39" s="413"/>
      <c r="Q39" s="733"/>
      <c r="R39" s="734"/>
      <c r="S39" s="317"/>
      <c r="T39" s="716"/>
      <c r="U39" s="719"/>
      <c r="X39" s="244">
        <f t="shared" si="13"/>
        <v>0</v>
      </c>
      <c r="Y39" s="450"/>
      <c r="Z39" s="243" t="str">
        <f t="shared" si="0"/>
        <v/>
      </c>
      <c r="AA39" s="243" t="str">
        <f t="shared" si="1"/>
        <v/>
      </c>
      <c r="AB39" s="243" t="str">
        <f t="shared" si="2"/>
        <v/>
      </c>
      <c r="AC39" s="243" t="str">
        <f t="shared" si="3"/>
        <v/>
      </c>
      <c r="AD39" s="246">
        <f t="shared" si="14"/>
        <v>0</v>
      </c>
      <c r="AE39" s="246" t="str">
        <f t="shared" si="32"/>
        <v/>
      </c>
      <c r="AH39" s="20">
        <f>IFERROR(IF(D39="",0,IF(COUNTIF($D$19:D39,D39)&gt;1,1,0)),0)</f>
        <v>0</v>
      </c>
      <c r="AJ39" s="238">
        <f t="shared" si="4"/>
        <v>0</v>
      </c>
      <c r="AK39" s="238" t="str">
        <f t="shared" si="15"/>
        <v>00000</v>
      </c>
      <c r="AL39" s="251" t="str">
        <f t="shared" si="16"/>
        <v>0秒0</v>
      </c>
      <c r="AM39" s="252">
        <f t="shared" si="5"/>
        <v>0</v>
      </c>
      <c r="AN39" s="252" t="str">
        <f t="shared" si="6"/>
        <v>0</v>
      </c>
      <c r="AO39" s="252" t="str">
        <f t="shared" si="7"/>
        <v>0</v>
      </c>
      <c r="AP39" s="252" t="str">
        <f t="shared" si="8"/>
        <v>0m</v>
      </c>
      <c r="AQ39" s="252" t="str">
        <f t="shared" si="9"/>
        <v>点</v>
      </c>
      <c r="AR39" s="238">
        <f t="shared" si="10"/>
        <v>0</v>
      </c>
      <c r="AT39" s="238">
        <f t="shared" si="11"/>
        <v>0</v>
      </c>
      <c r="AU39" s="238">
        <f t="shared" si="17"/>
        <v>0</v>
      </c>
      <c r="AV39" s="238">
        <f t="shared" si="18"/>
        <v>0</v>
      </c>
      <c r="AZ39" s="246">
        <f t="shared" si="19"/>
        <v>0</v>
      </c>
      <c r="BA39" s="290">
        <f>IFERROR(IF(BB39=0,0,IF(COUNTIF($BB$19:BB39,BB39)&gt;1,1,0)),"")</f>
        <v>0</v>
      </c>
      <c r="BB39" s="321">
        <f>C79</f>
        <v>0</v>
      </c>
    </row>
    <row r="40" spans="1:55" s="20" customFormat="1" ht="18" customHeight="1" thickTop="1" thickBot="1">
      <c r="A40" s="475">
        <v>8</v>
      </c>
      <c r="B40" s="722" t="s">
        <v>44</v>
      </c>
      <c r="C40" s="713"/>
      <c r="D40" s="724" t="str">
        <f>IF(C40&gt;0,VLOOKUP(C40,女子登録情報!$A$1:$H$2000,3,0),"")</f>
        <v/>
      </c>
      <c r="E40" s="724" t="str">
        <f>IF(C40&gt;0,VLOOKUP(C40,女子登録情報!$A$1:$H$2000,4,0),"")</f>
        <v/>
      </c>
      <c r="F40" s="318" t="str">
        <f>IF(C40&gt;0,VLOOKUP(C40,女子登録情報!$A$1:$H$2000,8,0),"")</f>
        <v/>
      </c>
      <c r="G40" s="426" t="e">
        <f>IF(F41&gt;0,VLOOKUP(F41,女子登録情報!$O$2:$P$48,2,0),"")</f>
        <v>#N/A</v>
      </c>
      <c r="H40" s="426" t="str">
        <f t="shared" ref="H40" si="33">IF(C40&gt;0,TEXT(C40,"100000000"),"")</f>
        <v/>
      </c>
      <c r="I40" s="426" t="str">
        <f>IFERROR(VLOOKUP(C40,女子登録情報!A:G,7,FALSE),"")</f>
        <v/>
      </c>
      <c r="J40" s="5" t="s">
        <v>39</v>
      </c>
      <c r="K40" s="86"/>
      <c r="L40" s="7" t="str">
        <f>IF(K40&gt;0,VLOOKUP(K40,女子登録情報!$J$1:$K$21,2,0),"")</f>
        <v/>
      </c>
      <c r="M40" s="5" t="s">
        <v>40</v>
      </c>
      <c r="N40" s="408"/>
      <c r="O40" s="89" t="str">
        <f t="shared" si="21"/>
        <v/>
      </c>
      <c r="P40" s="411"/>
      <c r="Q40" s="729"/>
      <c r="R40" s="730"/>
      <c r="S40" s="317"/>
      <c r="T40" s="716"/>
      <c r="U40" s="717"/>
      <c r="X40" s="244">
        <f t="shared" si="13"/>
        <v>0</v>
      </c>
      <c r="Y40" s="450" t="str">
        <f>IF(C40="","",C40)</f>
        <v/>
      </c>
      <c r="Z40" s="243" t="str">
        <f t="shared" si="0"/>
        <v/>
      </c>
      <c r="AA40" s="243" t="str">
        <f t="shared" si="1"/>
        <v/>
      </c>
      <c r="AB40" s="243" t="str">
        <f t="shared" si="2"/>
        <v/>
      </c>
      <c r="AC40" s="243" t="str">
        <f t="shared" si="3"/>
        <v/>
      </c>
      <c r="AD40" s="246">
        <f t="shared" si="14"/>
        <v>0</v>
      </c>
      <c r="AE40" s="246" t="str">
        <f>IF(D40="","",D40)</f>
        <v/>
      </c>
      <c r="AH40" s="20">
        <f>IFERROR(IF(D40="",0,IF(COUNTIF($D$19:D40,D40)&gt;1,1,0)),0)</f>
        <v>0</v>
      </c>
      <c r="AJ40" s="238">
        <f t="shared" si="4"/>
        <v>0</v>
      </c>
      <c r="AK40" s="238" t="str">
        <f t="shared" si="15"/>
        <v>00000</v>
      </c>
      <c r="AL40" s="251" t="str">
        <f t="shared" si="16"/>
        <v>0秒0</v>
      </c>
      <c r="AM40" s="252">
        <f t="shared" si="5"/>
        <v>0</v>
      </c>
      <c r="AN40" s="252" t="str">
        <f t="shared" si="6"/>
        <v>0</v>
      </c>
      <c r="AO40" s="252" t="str">
        <f t="shared" si="7"/>
        <v>0</v>
      </c>
      <c r="AP40" s="252" t="str">
        <f t="shared" si="8"/>
        <v>0m</v>
      </c>
      <c r="AQ40" s="252" t="str">
        <f t="shared" si="9"/>
        <v>点</v>
      </c>
      <c r="AR40" s="238">
        <f t="shared" si="10"/>
        <v>0</v>
      </c>
      <c r="AT40" s="238">
        <f t="shared" si="11"/>
        <v>0</v>
      </c>
      <c r="AU40" s="238">
        <f t="shared" si="17"/>
        <v>0</v>
      </c>
      <c r="AV40" s="238">
        <f t="shared" si="18"/>
        <v>0</v>
      </c>
      <c r="AZ40" s="246">
        <f t="shared" si="19"/>
        <v>0</v>
      </c>
      <c r="BA40" s="290">
        <f>IFERROR(IF(BB40=0,0,IF(COUNTIF($BB$19:BB40,BB40)&gt;1,1,0)),"")</f>
        <v>0</v>
      </c>
      <c r="BB40" s="321">
        <f>C82</f>
        <v>0</v>
      </c>
    </row>
    <row r="41" spans="1:55" s="20" customFormat="1" ht="18" customHeight="1" thickBot="1">
      <c r="A41" s="476"/>
      <c r="B41" s="723"/>
      <c r="C41" s="714"/>
      <c r="D41" s="725"/>
      <c r="E41" s="725"/>
      <c r="F41" s="319" t="str">
        <f>IF(C40&gt;0,VLOOKUP(C40,女子登録情報!$A$1:$H$2000,5,0),"")</f>
        <v/>
      </c>
      <c r="G41" s="427"/>
      <c r="H41" s="427"/>
      <c r="I41" s="427"/>
      <c r="J41" s="10" t="s">
        <v>41</v>
      </c>
      <c r="K41" s="86"/>
      <c r="L41" s="7" t="str">
        <f>IF(K41&gt;0,VLOOKUP(K41,女子登録情報!$J$2:$K$21,2,0),"")</f>
        <v/>
      </c>
      <c r="M41" s="10"/>
      <c r="N41" s="409"/>
      <c r="O41" s="268" t="str">
        <f t="shared" si="21"/>
        <v/>
      </c>
      <c r="P41" s="412"/>
      <c r="Q41" s="731"/>
      <c r="R41" s="732"/>
      <c r="S41" s="317"/>
      <c r="T41" s="716"/>
      <c r="U41" s="718"/>
      <c r="X41" s="244">
        <f t="shared" si="13"/>
        <v>0</v>
      </c>
      <c r="Y41" s="450"/>
      <c r="Z41" s="243" t="str">
        <f t="shared" si="0"/>
        <v/>
      </c>
      <c r="AA41" s="243" t="str">
        <f t="shared" si="1"/>
        <v/>
      </c>
      <c r="AB41" s="243" t="str">
        <f t="shared" si="2"/>
        <v/>
      </c>
      <c r="AC41" s="243" t="str">
        <f t="shared" si="3"/>
        <v/>
      </c>
      <c r="AD41" s="246">
        <f t="shared" si="14"/>
        <v>0</v>
      </c>
      <c r="AE41" s="246" t="str">
        <f t="shared" ref="AE41:AE48" si="34">AE40</f>
        <v/>
      </c>
      <c r="AH41" s="20">
        <f>IFERROR(IF(D41="",0,IF(COUNTIF($D$19:D41,D41)&gt;1,1,0)),0)</f>
        <v>0</v>
      </c>
      <c r="AJ41" s="238">
        <f t="shared" si="4"/>
        <v>0</v>
      </c>
      <c r="AK41" s="238" t="str">
        <f t="shared" si="15"/>
        <v>00000</v>
      </c>
      <c r="AL41" s="251" t="str">
        <f t="shared" si="16"/>
        <v>0秒0</v>
      </c>
      <c r="AM41" s="252">
        <f t="shared" si="5"/>
        <v>0</v>
      </c>
      <c r="AN41" s="252" t="str">
        <f t="shared" si="6"/>
        <v>0</v>
      </c>
      <c r="AO41" s="252" t="str">
        <f t="shared" si="7"/>
        <v>0</v>
      </c>
      <c r="AP41" s="252" t="str">
        <f t="shared" si="8"/>
        <v>0m</v>
      </c>
      <c r="AQ41" s="252" t="str">
        <f t="shared" si="9"/>
        <v>点</v>
      </c>
      <c r="AR41" s="238">
        <f t="shared" si="10"/>
        <v>0</v>
      </c>
      <c r="AT41" s="238">
        <f t="shared" si="11"/>
        <v>0</v>
      </c>
      <c r="AU41" s="238">
        <f t="shared" si="17"/>
        <v>0</v>
      </c>
      <c r="AV41" s="238">
        <f t="shared" si="18"/>
        <v>0</v>
      </c>
      <c r="AZ41" s="246">
        <f t="shared" si="19"/>
        <v>0</v>
      </c>
      <c r="BA41" s="290">
        <f>IFERROR(IF(BB41=0,0,IF(COUNTIF($BB$19:BB41,BB41)&gt;1,1,0)),"")</f>
        <v>0</v>
      </c>
      <c r="BB41" s="321">
        <f>C85</f>
        <v>0</v>
      </c>
    </row>
    <row r="42" spans="1:55" s="20" customFormat="1" ht="18" customHeight="1" thickBot="1">
      <c r="A42" s="477"/>
      <c r="B42" s="726" t="s">
        <v>42</v>
      </c>
      <c r="C42" s="727"/>
      <c r="D42" s="707"/>
      <c r="E42" s="707"/>
      <c r="F42" s="728"/>
      <c r="G42" s="428"/>
      <c r="H42" s="428"/>
      <c r="I42" s="428"/>
      <c r="J42" s="312" t="s">
        <v>43</v>
      </c>
      <c r="K42" s="87"/>
      <c r="L42" s="13" t="str">
        <f>IF(K42&gt;0,VLOOKUP(K42,女子登録情報!$J$2:$K$21,2,0),"")</f>
        <v/>
      </c>
      <c r="M42" s="14"/>
      <c r="N42" s="410"/>
      <c r="O42" s="269" t="str">
        <f t="shared" si="21"/>
        <v/>
      </c>
      <c r="P42" s="413"/>
      <c r="Q42" s="733"/>
      <c r="R42" s="734"/>
      <c r="S42" s="317"/>
      <c r="T42" s="716"/>
      <c r="U42" s="719"/>
      <c r="X42" s="244">
        <f t="shared" si="13"/>
        <v>0</v>
      </c>
      <c r="Y42" s="450"/>
      <c r="Z42" s="243" t="str">
        <f t="shared" si="0"/>
        <v/>
      </c>
      <c r="AA42" s="243" t="str">
        <f t="shared" si="1"/>
        <v/>
      </c>
      <c r="AB42" s="243" t="str">
        <f t="shared" si="2"/>
        <v/>
      </c>
      <c r="AC42" s="243" t="str">
        <f t="shared" si="3"/>
        <v/>
      </c>
      <c r="AD42" s="246">
        <f t="shared" si="14"/>
        <v>0</v>
      </c>
      <c r="AE42" s="246" t="str">
        <f t="shared" si="34"/>
        <v/>
      </c>
      <c r="AH42" s="20">
        <f>IFERROR(IF(D42="",0,IF(COUNTIF($D$19:D42,D42)&gt;1,1,0)),0)</f>
        <v>0</v>
      </c>
      <c r="AJ42" s="238">
        <f t="shared" si="4"/>
        <v>0</v>
      </c>
      <c r="AK42" s="238" t="str">
        <f t="shared" si="15"/>
        <v>00000</v>
      </c>
      <c r="AL42" s="251" t="str">
        <f t="shared" si="16"/>
        <v>0秒0</v>
      </c>
      <c r="AM42" s="252">
        <f t="shared" si="5"/>
        <v>0</v>
      </c>
      <c r="AN42" s="252" t="str">
        <f t="shared" si="6"/>
        <v>0</v>
      </c>
      <c r="AO42" s="252" t="str">
        <f t="shared" si="7"/>
        <v>0</v>
      </c>
      <c r="AP42" s="252" t="str">
        <f t="shared" si="8"/>
        <v>0m</v>
      </c>
      <c r="AQ42" s="252" t="str">
        <f t="shared" si="9"/>
        <v>点</v>
      </c>
      <c r="AR42" s="238">
        <f t="shared" si="10"/>
        <v>0</v>
      </c>
      <c r="AT42" s="238">
        <f t="shared" si="11"/>
        <v>0</v>
      </c>
      <c r="AU42" s="238">
        <f t="shared" si="17"/>
        <v>0</v>
      </c>
      <c r="AV42" s="238">
        <f t="shared" si="18"/>
        <v>0</v>
      </c>
      <c r="AZ42" s="246">
        <f t="shared" si="19"/>
        <v>0</v>
      </c>
      <c r="BA42" s="290">
        <f>IFERROR(IF(BB42=0,0,IF(COUNTIF($BB$19:BB42,BB42)&gt;1,1,0)),"")</f>
        <v>0</v>
      </c>
      <c r="BB42" s="321">
        <f>C88</f>
        <v>0</v>
      </c>
    </row>
    <row r="43" spans="1:55" s="20" customFormat="1" ht="18" customHeight="1" thickTop="1" thickBot="1">
      <c r="A43" s="475">
        <v>9</v>
      </c>
      <c r="B43" s="722" t="s">
        <v>44</v>
      </c>
      <c r="C43" s="713"/>
      <c r="D43" s="724" t="str">
        <f>IF(C43&gt;0,VLOOKUP(C43,女子登録情報!$A$1:$H$2000,3,0),"")</f>
        <v/>
      </c>
      <c r="E43" s="724" t="str">
        <f>IF(C43&gt;0,VLOOKUP(C43,女子登録情報!$A$1:$H$2000,4,0),"")</f>
        <v/>
      </c>
      <c r="F43" s="318" t="str">
        <f>IF(C43&gt;0,VLOOKUP(C43,女子登録情報!$A$1:$H$2000,8,0),"")</f>
        <v/>
      </c>
      <c r="G43" s="426" t="e">
        <f>IF(F44&gt;0,VLOOKUP(F44,女子登録情報!$O$2:$P$48,2,0),"")</f>
        <v>#N/A</v>
      </c>
      <c r="H43" s="426" t="str">
        <f t="shared" ref="H43" si="35">IF(C43&gt;0,TEXT(C43,"100000000"),"")</f>
        <v/>
      </c>
      <c r="I43" s="426" t="str">
        <f>IFERROR(VLOOKUP(C43,女子登録情報!A:G,7,FALSE),"")</f>
        <v/>
      </c>
      <c r="J43" s="5" t="s">
        <v>39</v>
      </c>
      <c r="K43" s="86"/>
      <c r="L43" s="7" t="str">
        <f>IF(K43&gt;0,VLOOKUP(K43,女子登録情報!$J$1:$K$21,2,0),"")</f>
        <v/>
      </c>
      <c r="M43" s="5" t="s">
        <v>40</v>
      </c>
      <c r="N43" s="408"/>
      <c r="O43" s="89" t="str">
        <f t="shared" si="21"/>
        <v/>
      </c>
      <c r="P43" s="411"/>
      <c r="Q43" s="729"/>
      <c r="R43" s="730"/>
      <c r="S43" s="317"/>
      <c r="T43" s="716"/>
      <c r="U43" s="717"/>
      <c r="X43" s="244">
        <f t="shared" si="13"/>
        <v>0</v>
      </c>
      <c r="Y43" s="450" t="str">
        <f t="shared" ref="Y43:Y46" si="36">IF(C43="","",C43)</f>
        <v/>
      </c>
      <c r="Z43" s="243" t="str">
        <f t="shared" si="0"/>
        <v/>
      </c>
      <c r="AA43" s="243" t="str">
        <f t="shared" si="1"/>
        <v/>
      </c>
      <c r="AB43" s="243" t="str">
        <f t="shared" si="2"/>
        <v/>
      </c>
      <c r="AC43" s="243" t="str">
        <f t="shared" si="3"/>
        <v/>
      </c>
      <c r="AD43" s="246">
        <f t="shared" si="14"/>
        <v>0</v>
      </c>
      <c r="AE43" s="246" t="str">
        <f t="shared" si="34"/>
        <v/>
      </c>
      <c r="AH43" s="20">
        <f>IFERROR(IF(D43="",0,IF(COUNTIF($D$19:D43,D43)&gt;1,1,0)),0)</f>
        <v>0</v>
      </c>
      <c r="AJ43" s="238">
        <f t="shared" si="4"/>
        <v>0</v>
      </c>
      <c r="AK43" s="238" t="str">
        <f t="shared" si="15"/>
        <v>00000</v>
      </c>
      <c r="AL43" s="251" t="str">
        <f t="shared" si="16"/>
        <v>0秒0</v>
      </c>
      <c r="AM43" s="252">
        <f t="shared" si="5"/>
        <v>0</v>
      </c>
      <c r="AN43" s="252" t="str">
        <f t="shared" si="6"/>
        <v>0</v>
      </c>
      <c r="AO43" s="252" t="str">
        <f t="shared" si="7"/>
        <v>0</v>
      </c>
      <c r="AP43" s="252" t="str">
        <f t="shared" si="8"/>
        <v>0m</v>
      </c>
      <c r="AQ43" s="252" t="str">
        <f t="shared" si="9"/>
        <v>点</v>
      </c>
      <c r="AR43" s="238">
        <f t="shared" si="10"/>
        <v>0</v>
      </c>
      <c r="AT43" s="238">
        <f t="shared" si="11"/>
        <v>0</v>
      </c>
      <c r="AU43" s="238">
        <f t="shared" si="17"/>
        <v>0</v>
      </c>
      <c r="AV43" s="238">
        <f t="shared" si="18"/>
        <v>0</v>
      </c>
      <c r="AZ43" s="246">
        <f t="shared" si="19"/>
        <v>0</v>
      </c>
      <c r="BA43" s="290">
        <f>IFERROR(IF(BB43=0,0,IF(COUNTIF($BB$19:BB43,BB43)&gt;1,1,0)),"")</f>
        <v>0</v>
      </c>
      <c r="BB43" s="321">
        <f>C91</f>
        <v>0</v>
      </c>
    </row>
    <row r="44" spans="1:55" s="20" customFormat="1" ht="18" customHeight="1" thickBot="1">
      <c r="A44" s="476"/>
      <c r="B44" s="723"/>
      <c r="C44" s="714"/>
      <c r="D44" s="725"/>
      <c r="E44" s="725"/>
      <c r="F44" s="319" t="str">
        <f>IF(C43&gt;0,VLOOKUP(C43,女子登録情報!$A$1:$H$2000,5,0),"")</f>
        <v/>
      </c>
      <c r="G44" s="427"/>
      <c r="H44" s="427"/>
      <c r="I44" s="427"/>
      <c r="J44" s="10" t="s">
        <v>41</v>
      </c>
      <c r="K44" s="86"/>
      <c r="L44" s="7" t="str">
        <f>IF(K44&gt;0,VLOOKUP(K44,女子登録情報!$J$2:$K$21,2,0),"")</f>
        <v/>
      </c>
      <c r="M44" s="10"/>
      <c r="N44" s="409"/>
      <c r="O44" s="268" t="str">
        <f t="shared" si="21"/>
        <v/>
      </c>
      <c r="P44" s="412"/>
      <c r="Q44" s="731"/>
      <c r="R44" s="732"/>
      <c r="S44" s="317"/>
      <c r="T44" s="716"/>
      <c r="U44" s="718"/>
      <c r="X44" s="244">
        <f t="shared" si="13"/>
        <v>0</v>
      </c>
      <c r="Y44" s="450"/>
      <c r="Z44" s="243" t="str">
        <f t="shared" si="0"/>
        <v/>
      </c>
      <c r="AA44" s="243" t="str">
        <f t="shared" si="1"/>
        <v/>
      </c>
      <c r="AB44" s="243" t="str">
        <f t="shared" si="2"/>
        <v/>
      </c>
      <c r="AC44" s="243" t="str">
        <f t="shared" si="3"/>
        <v/>
      </c>
      <c r="AD44" s="246">
        <f t="shared" si="14"/>
        <v>0</v>
      </c>
      <c r="AE44" s="246" t="str">
        <f t="shared" si="34"/>
        <v/>
      </c>
      <c r="AH44" s="20">
        <f>IFERROR(IF(D44="",0,IF(COUNTIF($D$19:D44,D44)&gt;1,1,0)),0)</f>
        <v>0</v>
      </c>
      <c r="AJ44" s="238">
        <f t="shared" si="4"/>
        <v>0</v>
      </c>
      <c r="AK44" s="238" t="str">
        <f t="shared" si="15"/>
        <v>00000</v>
      </c>
      <c r="AL44" s="251" t="str">
        <f t="shared" si="16"/>
        <v>0秒0</v>
      </c>
      <c r="AM44" s="252">
        <f t="shared" si="5"/>
        <v>0</v>
      </c>
      <c r="AN44" s="252" t="str">
        <f t="shared" si="6"/>
        <v>0</v>
      </c>
      <c r="AO44" s="252" t="str">
        <f t="shared" si="7"/>
        <v>0</v>
      </c>
      <c r="AP44" s="252" t="str">
        <f t="shared" si="8"/>
        <v>0m</v>
      </c>
      <c r="AQ44" s="252" t="str">
        <f t="shared" si="9"/>
        <v>点</v>
      </c>
      <c r="AR44" s="238">
        <f t="shared" si="10"/>
        <v>0</v>
      </c>
      <c r="AT44" s="238">
        <f t="shared" si="11"/>
        <v>0</v>
      </c>
      <c r="AU44" s="238">
        <f t="shared" si="17"/>
        <v>0</v>
      </c>
      <c r="AV44" s="238">
        <f t="shared" si="18"/>
        <v>0</v>
      </c>
      <c r="AZ44" s="246">
        <f t="shared" si="19"/>
        <v>0</v>
      </c>
      <c r="BA44" s="290">
        <f>IFERROR(IF(BB44=0,0,IF(COUNTIF($BB$19:BB44,BB44)&gt;1,1,0)),"")</f>
        <v>0</v>
      </c>
      <c r="BB44" s="321">
        <f>C94</f>
        <v>0</v>
      </c>
    </row>
    <row r="45" spans="1:55" s="20" customFormat="1" ht="18" customHeight="1" thickBot="1">
      <c r="A45" s="477"/>
      <c r="B45" s="726" t="s">
        <v>4842</v>
      </c>
      <c r="C45" s="727"/>
      <c r="D45" s="707"/>
      <c r="E45" s="707"/>
      <c r="F45" s="728"/>
      <c r="G45" s="428"/>
      <c r="H45" s="428"/>
      <c r="I45" s="428"/>
      <c r="J45" s="312" t="s">
        <v>43</v>
      </c>
      <c r="K45" s="87"/>
      <c r="L45" s="13" t="str">
        <f>IF(K45&gt;0,VLOOKUP(K45,女子登録情報!$J$2:$K$21,2,0),"")</f>
        <v/>
      </c>
      <c r="M45" s="14"/>
      <c r="N45" s="410"/>
      <c r="O45" s="269" t="str">
        <f t="shared" si="21"/>
        <v/>
      </c>
      <c r="P45" s="413"/>
      <c r="Q45" s="733"/>
      <c r="R45" s="734"/>
      <c r="S45" s="317"/>
      <c r="T45" s="716"/>
      <c r="U45" s="719"/>
      <c r="X45" s="244">
        <f t="shared" si="13"/>
        <v>0</v>
      </c>
      <c r="Y45" s="450"/>
      <c r="Z45" s="243" t="str">
        <f t="shared" si="0"/>
        <v/>
      </c>
      <c r="AA45" s="243" t="str">
        <f t="shared" si="1"/>
        <v/>
      </c>
      <c r="AB45" s="243" t="str">
        <f t="shared" si="2"/>
        <v/>
      </c>
      <c r="AC45" s="243" t="str">
        <f t="shared" si="3"/>
        <v/>
      </c>
      <c r="AD45" s="246">
        <f t="shared" si="14"/>
        <v>0</v>
      </c>
      <c r="AE45" s="246" t="str">
        <f t="shared" si="34"/>
        <v/>
      </c>
      <c r="AH45" s="20">
        <f>IFERROR(IF(D45="",0,IF(COUNTIF($D$19:D45,D45)&gt;1,1,0)),0)</f>
        <v>0</v>
      </c>
      <c r="AJ45" s="238">
        <f t="shared" si="4"/>
        <v>0</v>
      </c>
      <c r="AK45" s="238" t="str">
        <f t="shared" si="15"/>
        <v>00000</v>
      </c>
      <c r="AL45" s="251" t="str">
        <f t="shared" si="16"/>
        <v>0秒0</v>
      </c>
      <c r="AM45" s="252">
        <f t="shared" si="5"/>
        <v>0</v>
      </c>
      <c r="AN45" s="252" t="str">
        <f t="shared" si="6"/>
        <v>0</v>
      </c>
      <c r="AO45" s="252" t="str">
        <f t="shared" si="7"/>
        <v>0</v>
      </c>
      <c r="AP45" s="252" t="str">
        <f t="shared" si="8"/>
        <v>0m</v>
      </c>
      <c r="AQ45" s="252" t="str">
        <f t="shared" si="9"/>
        <v>点</v>
      </c>
      <c r="AR45" s="238">
        <f t="shared" si="10"/>
        <v>0</v>
      </c>
      <c r="AT45" s="238">
        <f t="shared" si="11"/>
        <v>0</v>
      </c>
      <c r="AU45" s="238">
        <f t="shared" si="17"/>
        <v>0</v>
      </c>
      <c r="AV45" s="238">
        <f t="shared" si="18"/>
        <v>0</v>
      </c>
      <c r="AZ45" s="246">
        <f t="shared" si="19"/>
        <v>0</v>
      </c>
      <c r="BA45" s="290">
        <f>IFERROR(IF(BB45=0,0,IF(COUNTIF($BB$19:BB45,BB45)&gt;1,1,0)),"")</f>
        <v>0</v>
      </c>
      <c r="BB45" s="321">
        <f>C97</f>
        <v>0</v>
      </c>
    </row>
    <row r="46" spans="1:55" s="20" customFormat="1" ht="18" customHeight="1" thickTop="1" thickBot="1">
      <c r="A46" s="475">
        <v>10</v>
      </c>
      <c r="B46" s="722" t="s">
        <v>44</v>
      </c>
      <c r="C46" s="713"/>
      <c r="D46" s="724" t="str">
        <f>IF(C46&gt;0,VLOOKUP(C46,女子登録情報!$A$1:$H$2000,3,0),"")</f>
        <v/>
      </c>
      <c r="E46" s="724" t="str">
        <f>IF(C46&gt;0,VLOOKUP(C46,女子登録情報!$A$1:$H$2000,4,0),"")</f>
        <v/>
      </c>
      <c r="F46" s="318" t="str">
        <f>IF(C46&gt;0,VLOOKUP(C46,女子登録情報!$A$1:$H$2000,8,0),"")</f>
        <v/>
      </c>
      <c r="G46" s="426" t="e">
        <f>IF(F47&gt;0,VLOOKUP(F47,女子登録情報!$O$2:$P$48,2,0),"")</f>
        <v>#N/A</v>
      </c>
      <c r="H46" s="426" t="str">
        <f t="shared" ref="H46" si="37">IF(C46&gt;0,TEXT(C46,"100000000"),"")</f>
        <v/>
      </c>
      <c r="I46" s="426" t="str">
        <f>IFERROR(VLOOKUP(C46,女子登録情報!A:G,7,FALSE),"")</f>
        <v/>
      </c>
      <c r="J46" s="5" t="s">
        <v>39</v>
      </c>
      <c r="K46" s="86"/>
      <c r="L46" s="7" t="str">
        <f>IF(K46&gt;0,VLOOKUP(K46,女子登録情報!$J$1:$K$21,2,0),"")</f>
        <v/>
      </c>
      <c r="M46" s="5" t="s">
        <v>40</v>
      </c>
      <c r="N46" s="408"/>
      <c r="O46" s="89" t="str">
        <f t="shared" si="21"/>
        <v/>
      </c>
      <c r="P46" s="411"/>
      <c r="Q46" s="729"/>
      <c r="R46" s="730"/>
      <c r="S46" s="317"/>
      <c r="T46" s="716"/>
      <c r="U46" s="717"/>
      <c r="X46" s="244">
        <f t="shared" si="13"/>
        <v>0</v>
      </c>
      <c r="Y46" s="450" t="str">
        <f t="shared" si="36"/>
        <v/>
      </c>
      <c r="Z46" s="243" t="str">
        <f t="shared" si="0"/>
        <v/>
      </c>
      <c r="AA46" s="243" t="str">
        <f t="shared" si="1"/>
        <v/>
      </c>
      <c r="AB46" s="243" t="str">
        <f t="shared" si="2"/>
        <v/>
      </c>
      <c r="AC46" s="243" t="str">
        <f t="shared" si="3"/>
        <v/>
      </c>
      <c r="AD46" s="246">
        <f t="shared" si="14"/>
        <v>0</v>
      </c>
      <c r="AE46" s="246" t="str">
        <f t="shared" si="34"/>
        <v/>
      </c>
      <c r="AH46" s="20">
        <f>IFERROR(IF(D46="",0,IF(COUNTIF($D$19:D46,D46)&gt;1,1,0)),0)</f>
        <v>0</v>
      </c>
      <c r="AJ46" s="238">
        <f t="shared" si="4"/>
        <v>0</v>
      </c>
      <c r="AK46" s="238" t="str">
        <f t="shared" si="15"/>
        <v>00000</v>
      </c>
      <c r="AL46" s="251" t="str">
        <f t="shared" si="16"/>
        <v>0秒0</v>
      </c>
      <c r="AM46" s="252">
        <f t="shared" si="5"/>
        <v>0</v>
      </c>
      <c r="AN46" s="252" t="str">
        <f t="shared" si="6"/>
        <v>0</v>
      </c>
      <c r="AO46" s="252" t="str">
        <f t="shared" si="7"/>
        <v>0</v>
      </c>
      <c r="AP46" s="252" t="str">
        <f t="shared" si="8"/>
        <v>0m</v>
      </c>
      <c r="AQ46" s="252" t="str">
        <f t="shared" si="9"/>
        <v>点</v>
      </c>
      <c r="AR46" s="238">
        <f t="shared" si="10"/>
        <v>0</v>
      </c>
      <c r="AT46" s="238">
        <f t="shared" si="11"/>
        <v>0</v>
      </c>
      <c r="AU46" s="238">
        <f t="shared" si="17"/>
        <v>0</v>
      </c>
      <c r="AV46" s="238">
        <f t="shared" si="18"/>
        <v>0</v>
      </c>
      <c r="AZ46" s="246">
        <f t="shared" si="19"/>
        <v>0</v>
      </c>
      <c r="BA46" s="290">
        <f>IFERROR(IF(BB46=0,0,IF(COUNTIF($BB$19:BB46,BB46)&gt;1,1,0)),"")</f>
        <v>0</v>
      </c>
      <c r="BB46" s="321">
        <f>C100</f>
        <v>0</v>
      </c>
    </row>
    <row r="47" spans="1:55" s="20" customFormat="1" ht="18" customHeight="1" thickBot="1">
      <c r="A47" s="476"/>
      <c r="B47" s="723"/>
      <c r="C47" s="714"/>
      <c r="D47" s="725"/>
      <c r="E47" s="725"/>
      <c r="F47" s="319" t="str">
        <f>IF(C46&gt;0,VLOOKUP(C46,女子登録情報!$A$1:$H$2000,5,0),"")</f>
        <v/>
      </c>
      <c r="G47" s="427"/>
      <c r="H47" s="427"/>
      <c r="I47" s="427"/>
      <c r="J47" s="10" t="s">
        <v>41</v>
      </c>
      <c r="K47" s="86"/>
      <c r="L47" s="7" t="str">
        <f>IF(K47&gt;0,VLOOKUP(K47,女子登録情報!$J$2:$K$21,2,0),"")</f>
        <v/>
      </c>
      <c r="M47" s="10"/>
      <c r="N47" s="409"/>
      <c r="O47" s="268" t="str">
        <f t="shared" si="21"/>
        <v/>
      </c>
      <c r="P47" s="412"/>
      <c r="Q47" s="731"/>
      <c r="R47" s="732"/>
      <c r="S47" s="317"/>
      <c r="T47" s="716"/>
      <c r="U47" s="718"/>
      <c r="X47" s="244">
        <f t="shared" si="13"/>
        <v>0</v>
      </c>
      <c r="Y47" s="450"/>
      <c r="Z47" s="243" t="str">
        <f t="shared" si="0"/>
        <v/>
      </c>
      <c r="AA47" s="243" t="str">
        <f t="shared" si="1"/>
        <v/>
      </c>
      <c r="AB47" s="243" t="str">
        <f t="shared" si="2"/>
        <v/>
      </c>
      <c r="AC47" s="243" t="str">
        <f t="shared" si="3"/>
        <v/>
      </c>
      <c r="AD47" s="246">
        <f t="shared" si="14"/>
        <v>0</v>
      </c>
      <c r="AE47" s="246" t="str">
        <f t="shared" si="34"/>
        <v/>
      </c>
      <c r="AH47" s="20">
        <f>IFERROR(IF(D47="",0,IF(COUNTIF($D$19:D47,D47)&gt;1,1,0)),0)</f>
        <v>0</v>
      </c>
      <c r="AJ47" s="238">
        <f t="shared" si="4"/>
        <v>0</v>
      </c>
      <c r="AK47" s="238" t="str">
        <f t="shared" si="15"/>
        <v>00000</v>
      </c>
      <c r="AL47" s="251" t="str">
        <f t="shared" si="16"/>
        <v>0秒0</v>
      </c>
      <c r="AM47" s="252">
        <f t="shared" si="5"/>
        <v>0</v>
      </c>
      <c r="AN47" s="252" t="str">
        <f t="shared" si="6"/>
        <v>0</v>
      </c>
      <c r="AO47" s="252" t="str">
        <f t="shared" si="7"/>
        <v>0</v>
      </c>
      <c r="AP47" s="252" t="str">
        <f t="shared" si="8"/>
        <v>0m</v>
      </c>
      <c r="AQ47" s="252" t="str">
        <f t="shared" si="9"/>
        <v>点</v>
      </c>
      <c r="AR47" s="238">
        <f t="shared" si="10"/>
        <v>0</v>
      </c>
      <c r="AT47" s="238">
        <f t="shared" si="11"/>
        <v>0</v>
      </c>
      <c r="AU47" s="238">
        <f t="shared" si="17"/>
        <v>0</v>
      </c>
      <c r="AV47" s="238">
        <f t="shared" si="18"/>
        <v>0</v>
      </c>
      <c r="AZ47" s="246">
        <f t="shared" si="19"/>
        <v>0</v>
      </c>
      <c r="BA47" s="290">
        <f>IFERROR(IF(BB47=0,0,IF(COUNTIF($BB$19:BB47,BB47)&gt;1,1,0)),"")</f>
        <v>0</v>
      </c>
      <c r="BB47" s="321">
        <f>C103</f>
        <v>0</v>
      </c>
    </row>
    <row r="48" spans="1:55" s="20" customFormat="1" ht="18" customHeight="1" thickBot="1">
      <c r="A48" s="477"/>
      <c r="B48" s="726" t="s">
        <v>42</v>
      </c>
      <c r="C48" s="727"/>
      <c r="D48" s="707"/>
      <c r="E48" s="707"/>
      <c r="F48" s="728"/>
      <c r="G48" s="428"/>
      <c r="H48" s="428"/>
      <c r="I48" s="428"/>
      <c r="J48" s="312" t="s">
        <v>43</v>
      </c>
      <c r="K48" s="87"/>
      <c r="L48" s="13" t="str">
        <f>IF(K48&gt;0,VLOOKUP(K48,女子登録情報!$J$2:$K$21,2,0),"")</f>
        <v/>
      </c>
      <c r="M48" s="14"/>
      <c r="N48" s="410"/>
      <c r="O48" s="269" t="str">
        <f t="shared" si="21"/>
        <v/>
      </c>
      <c r="P48" s="413"/>
      <c r="Q48" s="733"/>
      <c r="R48" s="734"/>
      <c r="S48" s="317"/>
      <c r="T48" s="716"/>
      <c r="U48" s="719"/>
      <c r="X48" s="244">
        <f t="shared" si="13"/>
        <v>0</v>
      </c>
      <c r="Y48" s="450"/>
      <c r="Z48" s="243" t="str">
        <f t="shared" si="0"/>
        <v/>
      </c>
      <c r="AA48" s="243" t="str">
        <f t="shared" si="1"/>
        <v/>
      </c>
      <c r="AB48" s="243" t="str">
        <f t="shared" si="2"/>
        <v/>
      </c>
      <c r="AC48" s="243" t="str">
        <f t="shared" si="3"/>
        <v/>
      </c>
      <c r="AD48" s="246">
        <f t="shared" si="14"/>
        <v>0</v>
      </c>
      <c r="AE48" s="246" t="str">
        <f t="shared" si="34"/>
        <v/>
      </c>
      <c r="AH48" s="20">
        <f>IFERROR(IF(D48="",0,IF(COUNTIF($D$19:D48,D48)&gt;1,1,0)),0)</f>
        <v>0</v>
      </c>
      <c r="AJ48" s="238">
        <f t="shared" si="4"/>
        <v>0</v>
      </c>
      <c r="AK48" s="238" t="str">
        <f t="shared" si="15"/>
        <v>00000</v>
      </c>
      <c r="AL48" s="251" t="str">
        <f t="shared" si="16"/>
        <v>0秒0</v>
      </c>
      <c r="AM48" s="252">
        <f t="shared" si="5"/>
        <v>0</v>
      </c>
      <c r="AN48" s="252" t="str">
        <f t="shared" si="6"/>
        <v>0</v>
      </c>
      <c r="AO48" s="252" t="str">
        <f t="shared" si="7"/>
        <v>0</v>
      </c>
      <c r="AP48" s="252" t="str">
        <f t="shared" si="8"/>
        <v>0m</v>
      </c>
      <c r="AQ48" s="252" t="str">
        <f t="shared" si="9"/>
        <v>点</v>
      </c>
      <c r="AR48" s="238">
        <f t="shared" si="10"/>
        <v>0</v>
      </c>
      <c r="AT48" s="238">
        <f t="shared" si="11"/>
        <v>0</v>
      </c>
      <c r="AU48" s="238">
        <f t="shared" si="17"/>
        <v>0</v>
      </c>
      <c r="AV48" s="238">
        <f t="shared" si="18"/>
        <v>0</v>
      </c>
      <c r="AZ48" s="246">
        <f t="shared" si="19"/>
        <v>0</v>
      </c>
      <c r="BA48" s="290">
        <f>IFERROR(IF(BB48=0,0,IF(COUNTIF($BB$19:BB48,BB48)&gt;1,1,0)),"")</f>
        <v>0</v>
      </c>
      <c r="BB48" s="321">
        <f>C106</f>
        <v>0</v>
      </c>
      <c r="BC48" s="50"/>
    </row>
    <row r="49" spans="1:27" s="20" customFormat="1" ht="18" customHeight="1" thickTop="1" thickBot="1">
      <c r="A49" s="475" t="s">
        <v>6168</v>
      </c>
      <c r="B49" s="722" t="s">
        <v>44</v>
      </c>
      <c r="C49" s="713"/>
      <c r="D49" s="724" t="str">
        <f>IF(C49&gt;0,VLOOKUP(C49,女子登録情報!$A$1:$H$2000,3,0),"")</f>
        <v/>
      </c>
      <c r="E49" s="724" t="str">
        <f>IF(C49&gt;0,VLOOKUP(C49,女子登録情報!$A$1:$H$2000,4,0),"")</f>
        <v/>
      </c>
      <c r="F49" s="318" t="str">
        <f>IF(C49&gt;0,VLOOKUP(C49,女子登録情報!$A$1:$H$2000,8,0),"")</f>
        <v/>
      </c>
      <c r="G49" s="426" t="e">
        <f>IF(F50&gt;0,VLOOKUP(F50,女子登録情報!$O$2:$P$48,2,0),"")</f>
        <v>#N/A</v>
      </c>
      <c r="H49" s="426" t="str">
        <f t="shared" ref="H49" si="38">IF(C49&gt;0,TEXT(C49,"100000000"),"")</f>
        <v/>
      </c>
      <c r="I49" s="426" t="str">
        <f>IFERROR(VLOOKUP(C49,女子登録情報!A:G,7,FALSE),"")</f>
        <v/>
      </c>
      <c r="J49" s="5" t="s">
        <v>39</v>
      </c>
      <c r="K49" s="86"/>
      <c r="L49" s="7" t="str">
        <f>IF(K49&gt;0,VLOOKUP(K49,女子登録情報!$J$1:$K$21,2,0),"")</f>
        <v/>
      </c>
      <c r="M49" s="5" t="s">
        <v>40</v>
      </c>
      <c r="N49" s="408"/>
      <c r="O49" s="89" t="str">
        <f t="shared" si="21"/>
        <v/>
      </c>
      <c r="P49" s="411"/>
      <c r="Q49" s="729"/>
      <c r="R49" s="730"/>
      <c r="S49" s="317"/>
      <c r="T49" s="716"/>
      <c r="U49" s="717"/>
      <c r="X49" s="244">
        <f t="shared" si="13"/>
        <v>0</v>
      </c>
      <c r="AA49" s="243" t="str">
        <f t="shared" ref="AA49:AA82" si="39">IF($C49="","",IF(E49="",1,0))</f>
        <v/>
      </c>
    </row>
    <row r="50" spans="1:27" s="20" customFormat="1" ht="18" customHeight="1" thickBot="1">
      <c r="A50" s="476"/>
      <c r="B50" s="723"/>
      <c r="C50" s="714"/>
      <c r="D50" s="725"/>
      <c r="E50" s="725"/>
      <c r="F50" s="319" t="str">
        <f>IF(C49&gt;0,VLOOKUP(C49,女子登録情報!$A$1:$H$2000,5,0),"")</f>
        <v/>
      </c>
      <c r="G50" s="427"/>
      <c r="H50" s="427"/>
      <c r="I50" s="427"/>
      <c r="J50" s="10" t="s">
        <v>41</v>
      </c>
      <c r="K50" s="86"/>
      <c r="L50" s="7" t="str">
        <f>IF(K50&gt;0,VLOOKUP(K50,女子登録情報!$J$2:$K$21,2,0),"")</f>
        <v/>
      </c>
      <c r="M50" s="10"/>
      <c r="N50" s="409"/>
      <c r="O50" s="89" t="str">
        <f t="shared" si="21"/>
        <v/>
      </c>
      <c r="P50" s="412"/>
      <c r="Q50" s="731"/>
      <c r="R50" s="732"/>
      <c r="S50" s="317"/>
      <c r="T50" s="716"/>
      <c r="U50" s="718"/>
      <c r="X50" s="244">
        <f t="shared" si="13"/>
        <v>0</v>
      </c>
      <c r="AA50" s="243" t="str">
        <f t="shared" si="39"/>
        <v/>
      </c>
    </row>
    <row r="51" spans="1:27" s="20" customFormat="1" ht="18" customHeight="1" thickBot="1">
      <c r="A51" s="477"/>
      <c r="B51" s="720" t="s">
        <v>42</v>
      </c>
      <c r="C51" s="721"/>
      <c r="D51" s="94"/>
      <c r="E51" s="94"/>
      <c r="F51" s="95"/>
      <c r="G51" s="428"/>
      <c r="H51" s="428"/>
      <c r="I51" s="428"/>
      <c r="J51" s="312" t="s">
        <v>43</v>
      </c>
      <c r="K51" s="87"/>
      <c r="L51" s="13" t="str">
        <f>IF(K51&gt;0,VLOOKUP(K51,女子登録情報!$J$2:$K$21,2,0),"")</f>
        <v/>
      </c>
      <c r="M51" s="14"/>
      <c r="N51" s="410"/>
      <c r="O51" s="89" t="str">
        <f t="shared" si="21"/>
        <v/>
      </c>
      <c r="P51" s="413"/>
      <c r="Q51" s="733"/>
      <c r="R51" s="734"/>
      <c r="S51" s="317"/>
      <c r="T51" s="716"/>
      <c r="U51" s="719"/>
      <c r="X51" s="244">
        <f t="shared" si="13"/>
        <v>0</v>
      </c>
      <c r="AA51" s="243" t="str">
        <f t="shared" si="39"/>
        <v/>
      </c>
    </row>
    <row r="52" spans="1:27" s="20" customFormat="1" ht="18" customHeight="1" thickTop="1" thickBot="1">
      <c r="A52" s="475" t="s">
        <v>6169</v>
      </c>
      <c r="B52" s="722" t="s">
        <v>44</v>
      </c>
      <c r="C52" s="713"/>
      <c r="D52" s="724" t="str">
        <f>IF(C52&gt;0,VLOOKUP(C52,女子登録情報!$A$1:$H$2000,3,0),"")</f>
        <v/>
      </c>
      <c r="E52" s="724" t="str">
        <f>IF(C52&gt;0,VLOOKUP(C52,女子登録情報!$A$1:$H$2000,4,0),"")</f>
        <v/>
      </c>
      <c r="F52" s="318" t="str">
        <f>IF(C52&gt;0,VLOOKUP(C52,女子登録情報!$A$1:$H$2000,8,0),"")</f>
        <v/>
      </c>
      <c r="G52" s="426" t="e">
        <f>IF(F53&gt;0,VLOOKUP(F53,女子登録情報!$O$2:$P$48,2,0),"")</f>
        <v>#N/A</v>
      </c>
      <c r="H52" s="426" t="str">
        <f t="shared" ref="H52" si="40">IF(C52&gt;0,TEXT(C52,"100000000"),"")</f>
        <v/>
      </c>
      <c r="I52" s="426" t="str">
        <f>IFERROR(VLOOKUP(C52,女子登録情報!A:G,7,FALSE),"")</f>
        <v/>
      </c>
      <c r="J52" s="5" t="s">
        <v>39</v>
      </c>
      <c r="K52" s="86"/>
      <c r="L52" s="7" t="str">
        <f>IF(K52&gt;0,VLOOKUP(K52,女子登録情報!$J$1:$K$21,2,0),"")</f>
        <v/>
      </c>
      <c r="M52" s="5" t="s">
        <v>40</v>
      </c>
      <c r="N52" s="408"/>
      <c r="O52" s="89" t="str">
        <f t="shared" si="21"/>
        <v/>
      </c>
      <c r="P52" s="411"/>
      <c r="Q52" s="729"/>
      <c r="R52" s="730"/>
      <c r="S52" s="317"/>
      <c r="T52" s="716"/>
      <c r="U52" s="717"/>
      <c r="X52" s="244">
        <f t="shared" si="13"/>
        <v>0</v>
      </c>
      <c r="AA52" s="243" t="str">
        <f t="shared" si="39"/>
        <v/>
      </c>
    </row>
    <row r="53" spans="1:27" s="20" customFormat="1" ht="18" customHeight="1" thickBot="1">
      <c r="A53" s="476"/>
      <c r="B53" s="723"/>
      <c r="C53" s="714"/>
      <c r="D53" s="725"/>
      <c r="E53" s="725"/>
      <c r="F53" s="319" t="str">
        <f>IF(C52&gt;0,VLOOKUP(C52,女子登録情報!$A$1:$H$2000,5,0),"")</f>
        <v/>
      </c>
      <c r="G53" s="427"/>
      <c r="H53" s="427"/>
      <c r="I53" s="427"/>
      <c r="J53" s="10" t="s">
        <v>41</v>
      </c>
      <c r="K53" s="86"/>
      <c r="L53" s="7" t="str">
        <f>IF(K53&gt;0,VLOOKUP(K53,女子登録情報!$J$2:$K$21,2,0),"")</f>
        <v/>
      </c>
      <c r="M53" s="10"/>
      <c r="N53" s="409"/>
      <c r="O53" s="89" t="str">
        <f t="shared" si="21"/>
        <v/>
      </c>
      <c r="P53" s="412"/>
      <c r="Q53" s="731"/>
      <c r="R53" s="732"/>
      <c r="S53" s="317"/>
      <c r="T53" s="716"/>
      <c r="U53" s="718"/>
      <c r="X53" s="244">
        <f t="shared" si="13"/>
        <v>0</v>
      </c>
      <c r="AA53" s="243" t="str">
        <f t="shared" si="39"/>
        <v/>
      </c>
    </row>
    <row r="54" spans="1:27" s="20" customFormat="1" ht="18" customHeight="1" thickBot="1">
      <c r="A54" s="477"/>
      <c r="B54" s="720" t="s">
        <v>42</v>
      </c>
      <c r="C54" s="721"/>
      <c r="D54" s="94"/>
      <c r="E54" s="94"/>
      <c r="F54" s="95"/>
      <c r="G54" s="428"/>
      <c r="H54" s="428"/>
      <c r="I54" s="428"/>
      <c r="J54" s="312" t="s">
        <v>43</v>
      </c>
      <c r="K54" s="87"/>
      <c r="L54" s="13" t="str">
        <f>IF(K54&gt;0,VLOOKUP(K54,女子登録情報!$J$2:$K$21,2,0),"")</f>
        <v/>
      </c>
      <c r="M54" s="14"/>
      <c r="N54" s="410"/>
      <c r="O54" s="89" t="str">
        <f t="shared" si="21"/>
        <v/>
      </c>
      <c r="P54" s="413"/>
      <c r="Q54" s="733"/>
      <c r="R54" s="734"/>
      <c r="S54" s="317"/>
      <c r="T54" s="716"/>
      <c r="U54" s="719"/>
      <c r="X54" s="244">
        <f t="shared" si="13"/>
        <v>0</v>
      </c>
      <c r="AA54" s="243" t="str">
        <f t="shared" si="39"/>
        <v/>
      </c>
    </row>
    <row r="55" spans="1:27" s="20" customFormat="1" ht="18" customHeight="1" thickTop="1" thickBot="1">
      <c r="A55" s="475" t="s">
        <v>45</v>
      </c>
      <c r="B55" s="722" t="s">
        <v>44</v>
      </c>
      <c r="C55" s="713"/>
      <c r="D55" s="724" t="str">
        <f>IF(C55&gt;0,VLOOKUP(C55,女子登録情報!$A$1:$H$2000,3,0),"")</f>
        <v/>
      </c>
      <c r="E55" s="724" t="str">
        <f>IF(C55&gt;0,VLOOKUP(C55,女子登録情報!$A$1:$H$2000,4,0),"")</f>
        <v/>
      </c>
      <c r="F55" s="318" t="str">
        <f>IF(C55&gt;0,VLOOKUP(C55,女子登録情報!$A$1:$H$2000,8,0),"")</f>
        <v/>
      </c>
      <c r="G55" s="426" t="e">
        <f>IF(F56&gt;0,VLOOKUP(F56,女子登録情報!$O$2:$P$48,2,0),"")</f>
        <v>#N/A</v>
      </c>
      <c r="H55" s="426" t="str">
        <f t="shared" ref="H55" si="41">IF(C55&gt;0,TEXT(C55,"100000000"),"")</f>
        <v/>
      </c>
      <c r="I55" s="426" t="str">
        <f>IFERROR(VLOOKUP(C55,女子登録情報!A:G,7,FALSE),"")</f>
        <v/>
      </c>
      <c r="J55" s="5" t="s">
        <v>39</v>
      </c>
      <c r="K55" s="86"/>
      <c r="L55" s="7" t="str">
        <f>IF(K55&gt;0,VLOOKUP(K55,女子登録情報!$J$1:$K$21,2,0),"")</f>
        <v/>
      </c>
      <c r="M55" s="5" t="s">
        <v>40</v>
      </c>
      <c r="N55" s="408"/>
      <c r="O55" s="89" t="str">
        <f t="shared" si="21"/>
        <v/>
      </c>
      <c r="P55" s="411"/>
      <c r="Q55" s="729"/>
      <c r="R55" s="730"/>
      <c r="S55" s="317"/>
      <c r="T55" s="716"/>
      <c r="U55" s="717"/>
      <c r="X55" s="244">
        <f t="shared" si="13"/>
        <v>0</v>
      </c>
      <c r="AA55" s="243" t="str">
        <f t="shared" si="39"/>
        <v/>
      </c>
    </row>
    <row r="56" spans="1:27" s="20" customFormat="1" ht="18" customHeight="1" thickBot="1">
      <c r="A56" s="476"/>
      <c r="B56" s="723"/>
      <c r="C56" s="714"/>
      <c r="D56" s="725"/>
      <c r="E56" s="725"/>
      <c r="F56" s="319" t="str">
        <f>IF(C55&gt;0,VLOOKUP(C55,女子登録情報!$A$1:$H$2000,5,0),"")</f>
        <v/>
      </c>
      <c r="G56" s="427"/>
      <c r="H56" s="427"/>
      <c r="I56" s="427"/>
      <c r="J56" s="10" t="s">
        <v>41</v>
      </c>
      <c r="K56" s="86"/>
      <c r="L56" s="7" t="str">
        <f>IF(K56&gt;0,VLOOKUP(K56,女子登録情報!$J$2:$K$21,2,0),"")</f>
        <v/>
      </c>
      <c r="M56" s="10"/>
      <c r="N56" s="409"/>
      <c r="O56" s="89" t="str">
        <f t="shared" si="21"/>
        <v/>
      </c>
      <c r="P56" s="412"/>
      <c r="Q56" s="731"/>
      <c r="R56" s="732"/>
      <c r="S56" s="317"/>
      <c r="T56" s="716"/>
      <c r="U56" s="718"/>
      <c r="X56" s="244">
        <f t="shared" si="13"/>
        <v>0</v>
      </c>
      <c r="AA56" s="243" t="str">
        <f t="shared" si="39"/>
        <v/>
      </c>
    </row>
    <row r="57" spans="1:27" s="20" customFormat="1" ht="18" customHeight="1" thickBot="1">
      <c r="A57" s="477"/>
      <c r="B57" s="720" t="s">
        <v>42</v>
      </c>
      <c r="C57" s="721"/>
      <c r="D57" s="94"/>
      <c r="E57" s="94"/>
      <c r="F57" s="95"/>
      <c r="G57" s="428"/>
      <c r="H57" s="428"/>
      <c r="I57" s="428"/>
      <c r="J57" s="312" t="s">
        <v>43</v>
      </c>
      <c r="K57" s="87"/>
      <c r="L57" s="13" t="str">
        <f>IF(K57&gt;0,VLOOKUP(K57,女子登録情報!$J$2:$K$21,2,0),"")</f>
        <v/>
      </c>
      <c r="M57" s="14"/>
      <c r="N57" s="410"/>
      <c r="O57" s="89" t="str">
        <f t="shared" si="21"/>
        <v/>
      </c>
      <c r="P57" s="413"/>
      <c r="Q57" s="733"/>
      <c r="R57" s="734"/>
      <c r="S57" s="317"/>
      <c r="T57" s="716"/>
      <c r="U57" s="719"/>
      <c r="X57" s="244">
        <f t="shared" si="13"/>
        <v>0</v>
      </c>
      <c r="AA57" s="243" t="str">
        <f t="shared" si="39"/>
        <v/>
      </c>
    </row>
    <row r="58" spans="1:27" s="20" customFormat="1" ht="18" customHeight="1" thickTop="1" thickBot="1">
      <c r="A58" s="475" t="s">
        <v>46</v>
      </c>
      <c r="B58" s="722" t="s">
        <v>44</v>
      </c>
      <c r="C58" s="713"/>
      <c r="D58" s="724" t="str">
        <f>IF(C58&gt;0,VLOOKUP(C58,女子登録情報!$A$1:$H$2000,3,0),"")</f>
        <v/>
      </c>
      <c r="E58" s="724" t="str">
        <f>IF(C58&gt;0,VLOOKUP(C58,女子登録情報!$A$1:$H$2000,4,0),"")</f>
        <v/>
      </c>
      <c r="F58" s="318" t="str">
        <f>IF(C58&gt;0,VLOOKUP(C58,女子登録情報!$A$1:$H$2000,8,0),"")</f>
        <v/>
      </c>
      <c r="G58" s="426" t="e">
        <f>IF(F59&gt;0,VLOOKUP(F59,女子登録情報!$O$2:$P$48,2,0),"")</f>
        <v>#N/A</v>
      </c>
      <c r="H58" s="426" t="str">
        <f t="shared" ref="H58" si="42">IF(C58&gt;0,TEXT(C58,"100000000"),"")</f>
        <v/>
      </c>
      <c r="I58" s="426" t="str">
        <f>IFERROR(VLOOKUP(C58,女子登録情報!A:G,7,FALSE),"")</f>
        <v/>
      </c>
      <c r="J58" s="5" t="s">
        <v>39</v>
      </c>
      <c r="K58" s="86"/>
      <c r="L58" s="7" t="str">
        <f>IF(K58&gt;0,VLOOKUP(K58,女子登録情報!$J$1:$K$21,2,0),"")</f>
        <v/>
      </c>
      <c r="M58" s="5" t="s">
        <v>40</v>
      </c>
      <c r="N58" s="408"/>
      <c r="O58" s="89" t="str">
        <f t="shared" si="21"/>
        <v/>
      </c>
      <c r="P58" s="411"/>
      <c r="Q58" s="729"/>
      <c r="R58" s="730"/>
      <c r="S58" s="317"/>
      <c r="T58" s="716"/>
      <c r="U58" s="717"/>
      <c r="AA58" s="243" t="str">
        <f t="shared" si="39"/>
        <v/>
      </c>
    </row>
    <row r="59" spans="1:27" s="20" customFormat="1" ht="18" customHeight="1" thickBot="1">
      <c r="A59" s="476"/>
      <c r="B59" s="723"/>
      <c r="C59" s="714"/>
      <c r="D59" s="725"/>
      <c r="E59" s="725"/>
      <c r="F59" s="319" t="str">
        <f>IF(C58&gt;0,VLOOKUP(C58,女子登録情報!$A$1:$H$2000,5,0),"")</f>
        <v/>
      </c>
      <c r="G59" s="427"/>
      <c r="H59" s="427"/>
      <c r="I59" s="427"/>
      <c r="J59" s="10" t="s">
        <v>41</v>
      </c>
      <c r="K59" s="86"/>
      <c r="L59" s="7" t="str">
        <f>IF(K59&gt;0,VLOOKUP(K59,女子登録情報!$J$2:$K$21,2,0),"")</f>
        <v/>
      </c>
      <c r="M59" s="10"/>
      <c r="N59" s="409"/>
      <c r="O59" s="89" t="str">
        <f t="shared" si="21"/>
        <v/>
      </c>
      <c r="P59" s="412"/>
      <c r="Q59" s="731"/>
      <c r="R59" s="732"/>
      <c r="S59" s="317"/>
      <c r="T59" s="716"/>
      <c r="U59" s="718"/>
      <c r="AA59" s="243" t="str">
        <f t="shared" si="39"/>
        <v/>
      </c>
    </row>
    <row r="60" spans="1:27" s="20" customFormat="1" ht="18" customHeight="1" thickBot="1">
      <c r="A60" s="477"/>
      <c r="B60" s="720" t="s">
        <v>42</v>
      </c>
      <c r="C60" s="721"/>
      <c r="D60" s="94"/>
      <c r="E60" s="94"/>
      <c r="F60" s="95"/>
      <c r="G60" s="428"/>
      <c r="H60" s="428"/>
      <c r="I60" s="428"/>
      <c r="J60" s="312" t="s">
        <v>43</v>
      </c>
      <c r="K60" s="87"/>
      <c r="L60" s="13" t="str">
        <f>IF(K60&gt;0,VLOOKUP(K60,女子登録情報!$J$2:$K$21,2,0),"")</f>
        <v/>
      </c>
      <c r="M60" s="14"/>
      <c r="N60" s="410"/>
      <c r="O60" s="89" t="str">
        <f t="shared" si="21"/>
        <v/>
      </c>
      <c r="P60" s="413"/>
      <c r="Q60" s="733"/>
      <c r="R60" s="734"/>
      <c r="S60" s="317"/>
      <c r="T60" s="716"/>
      <c r="U60" s="719"/>
      <c r="AA60" s="243" t="str">
        <f t="shared" si="39"/>
        <v/>
      </c>
    </row>
    <row r="61" spans="1:27" s="20" customFormat="1" ht="18" customHeight="1" thickTop="1" thickBot="1">
      <c r="A61" s="475" t="s">
        <v>47</v>
      </c>
      <c r="B61" s="722" t="s">
        <v>44</v>
      </c>
      <c r="C61" s="713"/>
      <c r="D61" s="724" t="str">
        <f>IF(C61&gt;0,VLOOKUP(C61,女子登録情報!$A$1:$H$2000,3,0),"")</f>
        <v/>
      </c>
      <c r="E61" s="724" t="str">
        <f>IF(C61&gt;0,VLOOKUP(C61,女子登録情報!$A$1:$H$2000,4,0),"")</f>
        <v/>
      </c>
      <c r="F61" s="318" t="str">
        <f>IF(C61&gt;0,VLOOKUP(C61,女子登録情報!$A$1:$H$2000,8,0),"")</f>
        <v/>
      </c>
      <c r="G61" s="426" t="e">
        <f>IF(F62&gt;0,VLOOKUP(F62,女子登録情報!$O$2:$P$48,2,0),"")</f>
        <v>#N/A</v>
      </c>
      <c r="H61" s="426" t="str">
        <f t="shared" ref="H61" si="43">IF(C61&gt;0,TEXT(C61,"100000000"),"")</f>
        <v/>
      </c>
      <c r="I61" s="426" t="str">
        <f>IFERROR(VLOOKUP(C61,女子登録情報!A:G,7,FALSE),"")</f>
        <v/>
      </c>
      <c r="J61" s="5" t="s">
        <v>39</v>
      </c>
      <c r="K61" s="86"/>
      <c r="L61" s="7" t="str">
        <f>IF(K61&gt;0,VLOOKUP(K61,女子登録情報!$J$1:$K$21,2,0),"")</f>
        <v/>
      </c>
      <c r="M61" s="5" t="s">
        <v>40</v>
      </c>
      <c r="N61" s="408"/>
      <c r="O61" s="89" t="str">
        <f t="shared" si="21"/>
        <v/>
      </c>
      <c r="P61" s="411"/>
      <c r="Q61" s="729"/>
      <c r="R61" s="730"/>
      <c r="S61" s="317"/>
      <c r="T61" s="716"/>
      <c r="U61" s="717"/>
      <c r="AA61" s="243" t="str">
        <f t="shared" si="39"/>
        <v/>
      </c>
    </row>
    <row r="62" spans="1:27" s="20" customFormat="1" ht="18" customHeight="1" thickBot="1">
      <c r="A62" s="476"/>
      <c r="B62" s="723"/>
      <c r="C62" s="714"/>
      <c r="D62" s="725"/>
      <c r="E62" s="725"/>
      <c r="F62" s="319" t="str">
        <f>IF(C61&gt;0,VLOOKUP(C61,女子登録情報!$A$1:$H$2000,5,0),"")</f>
        <v/>
      </c>
      <c r="G62" s="427"/>
      <c r="H62" s="427"/>
      <c r="I62" s="427"/>
      <c r="J62" s="10" t="s">
        <v>41</v>
      </c>
      <c r="K62" s="86"/>
      <c r="L62" s="7" t="str">
        <f>IF(K62&gt;0,VLOOKUP(K62,女子登録情報!$J$2:$K$21,2,0),"")</f>
        <v/>
      </c>
      <c r="M62" s="10"/>
      <c r="N62" s="409"/>
      <c r="O62" s="89" t="str">
        <f t="shared" si="21"/>
        <v/>
      </c>
      <c r="P62" s="412"/>
      <c r="Q62" s="731"/>
      <c r="R62" s="732"/>
      <c r="S62" s="317"/>
      <c r="T62" s="716"/>
      <c r="U62" s="718"/>
      <c r="AA62" s="243" t="str">
        <f t="shared" si="39"/>
        <v/>
      </c>
    </row>
    <row r="63" spans="1:27" s="20" customFormat="1" ht="18" customHeight="1" thickBot="1">
      <c r="A63" s="477"/>
      <c r="B63" s="720" t="s">
        <v>42</v>
      </c>
      <c r="C63" s="721"/>
      <c r="D63" s="94"/>
      <c r="E63" s="94"/>
      <c r="F63" s="95"/>
      <c r="G63" s="428"/>
      <c r="H63" s="428"/>
      <c r="I63" s="428"/>
      <c r="J63" s="312" t="s">
        <v>43</v>
      </c>
      <c r="K63" s="87"/>
      <c r="L63" s="13" t="str">
        <f>IF(K63&gt;0,VLOOKUP(K63,女子登録情報!$J$2:$K$21,2,0),"")</f>
        <v/>
      </c>
      <c r="M63" s="14"/>
      <c r="N63" s="410"/>
      <c r="O63" s="89" t="str">
        <f t="shared" si="21"/>
        <v/>
      </c>
      <c r="P63" s="413"/>
      <c r="Q63" s="733"/>
      <c r="R63" s="734"/>
      <c r="S63" s="317"/>
      <c r="T63" s="716"/>
      <c r="U63" s="719"/>
      <c r="AA63" s="243" t="str">
        <f t="shared" si="39"/>
        <v/>
      </c>
    </row>
    <row r="64" spans="1:27" s="20" customFormat="1" ht="18" customHeight="1" thickTop="1" thickBot="1">
      <c r="A64" s="475" t="s">
        <v>48</v>
      </c>
      <c r="B64" s="722" t="s">
        <v>44</v>
      </c>
      <c r="C64" s="713"/>
      <c r="D64" s="724" t="str">
        <f>IF(C64&gt;0,VLOOKUP(C64,女子登録情報!$A$1:$H$2000,3,0),"")</f>
        <v/>
      </c>
      <c r="E64" s="724" t="str">
        <f>IF(C64&gt;0,VLOOKUP(C64,女子登録情報!$A$1:$H$2000,4,0),"")</f>
        <v/>
      </c>
      <c r="F64" s="318" t="str">
        <f>IF(C64&gt;0,VLOOKUP(C64,女子登録情報!$A$1:$H$2000,8,0),"")</f>
        <v/>
      </c>
      <c r="G64" s="426" t="e">
        <f>IF(F65&gt;0,VLOOKUP(F65,女子登録情報!$O$2:$P$48,2,0),"")</f>
        <v>#N/A</v>
      </c>
      <c r="H64" s="426" t="str">
        <f t="shared" ref="H64" si="44">IF(C64&gt;0,TEXT(C64,"100000000"),"")</f>
        <v/>
      </c>
      <c r="I64" s="426" t="str">
        <f>IFERROR(VLOOKUP(C64,女子登録情報!A:G,7,FALSE),"")</f>
        <v/>
      </c>
      <c r="J64" s="5" t="s">
        <v>39</v>
      </c>
      <c r="K64" s="86"/>
      <c r="L64" s="7" t="str">
        <f>IF(K64&gt;0,VLOOKUP(K64,女子登録情報!$J$1:$K$21,2,0),"")</f>
        <v/>
      </c>
      <c r="M64" s="5" t="s">
        <v>40</v>
      </c>
      <c r="N64" s="408"/>
      <c r="O64" s="89" t="str">
        <f t="shared" si="21"/>
        <v/>
      </c>
      <c r="P64" s="411"/>
      <c r="Q64" s="729"/>
      <c r="R64" s="730"/>
      <c r="S64" s="317"/>
      <c r="T64" s="716"/>
      <c r="U64" s="717"/>
      <c r="AA64" s="243" t="str">
        <f t="shared" si="39"/>
        <v/>
      </c>
    </row>
    <row r="65" spans="1:27" s="20" customFormat="1" ht="18" customHeight="1" thickBot="1">
      <c r="A65" s="476"/>
      <c r="B65" s="723"/>
      <c r="C65" s="714"/>
      <c r="D65" s="725"/>
      <c r="E65" s="725"/>
      <c r="F65" s="319" t="str">
        <f>IF(C64&gt;0,VLOOKUP(C64,女子登録情報!$A$1:$H$2000,5,0),"")</f>
        <v/>
      </c>
      <c r="G65" s="427"/>
      <c r="H65" s="427"/>
      <c r="I65" s="427"/>
      <c r="J65" s="10" t="s">
        <v>41</v>
      </c>
      <c r="K65" s="86"/>
      <c r="L65" s="7" t="str">
        <f>IF(K65&gt;0,VLOOKUP(K65,女子登録情報!$J$2:$K$21,2,0),"")</f>
        <v/>
      </c>
      <c r="M65" s="10"/>
      <c r="N65" s="409"/>
      <c r="O65" s="89" t="str">
        <f t="shared" si="21"/>
        <v/>
      </c>
      <c r="P65" s="412"/>
      <c r="Q65" s="731"/>
      <c r="R65" s="732"/>
      <c r="S65" s="317"/>
      <c r="T65" s="716"/>
      <c r="U65" s="718"/>
      <c r="AA65" s="243" t="str">
        <f t="shared" si="39"/>
        <v/>
      </c>
    </row>
    <row r="66" spans="1:27" s="20" customFormat="1" ht="18" customHeight="1" thickBot="1">
      <c r="A66" s="477"/>
      <c r="B66" s="720" t="s">
        <v>42</v>
      </c>
      <c r="C66" s="721"/>
      <c r="D66" s="94"/>
      <c r="E66" s="94"/>
      <c r="F66" s="95"/>
      <c r="G66" s="428"/>
      <c r="H66" s="428"/>
      <c r="I66" s="428"/>
      <c r="J66" s="312" t="s">
        <v>43</v>
      </c>
      <c r="K66" s="87"/>
      <c r="L66" s="13" t="str">
        <f>IF(K66&gt;0,VLOOKUP(K66,女子登録情報!$J$2:$K$21,2,0),"")</f>
        <v/>
      </c>
      <c r="M66" s="14"/>
      <c r="N66" s="410"/>
      <c r="O66" s="89" t="str">
        <f t="shared" si="21"/>
        <v/>
      </c>
      <c r="P66" s="413"/>
      <c r="Q66" s="733"/>
      <c r="R66" s="734"/>
      <c r="S66" s="317"/>
      <c r="T66" s="716"/>
      <c r="U66" s="719"/>
      <c r="AA66" s="243" t="str">
        <f t="shared" si="39"/>
        <v/>
      </c>
    </row>
    <row r="67" spans="1:27" s="20" customFormat="1" ht="18" customHeight="1" thickTop="1" thickBot="1">
      <c r="A67" s="475" t="s">
        <v>49</v>
      </c>
      <c r="B67" s="722" t="s">
        <v>44</v>
      </c>
      <c r="C67" s="713"/>
      <c r="D67" s="724" t="str">
        <f>IF(C67&gt;0,VLOOKUP(C67,女子登録情報!$A$1:$H$2000,3,0),"")</f>
        <v/>
      </c>
      <c r="E67" s="724" t="str">
        <f>IF(C67&gt;0,VLOOKUP(C67,女子登録情報!$A$1:$H$2000,4,0),"")</f>
        <v/>
      </c>
      <c r="F67" s="318" t="str">
        <f>IF(C67&gt;0,VLOOKUP(C67,女子登録情報!$A$1:$H$2000,8,0),"")</f>
        <v/>
      </c>
      <c r="G67" s="426" t="e">
        <f>IF(F68&gt;0,VLOOKUP(F68,女子登録情報!$O$2:$P$48,2,0),"")</f>
        <v>#N/A</v>
      </c>
      <c r="H67" s="426" t="str">
        <f t="shared" ref="H67" si="45">IF(C67&gt;0,TEXT(C67,"100000000"),"")</f>
        <v/>
      </c>
      <c r="I67" s="426" t="str">
        <f>IFERROR(VLOOKUP(C67,女子登録情報!A:G,7,FALSE),"")</f>
        <v/>
      </c>
      <c r="J67" s="5" t="s">
        <v>39</v>
      </c>
      <c r="K67" s="86"/>
      <c r="L67" s="7" t="str">
        <f>IF(K67&gt;0,VLOOKUP(K67,女子登録情報!$J$1:$K$21,2,0),"")</f>
        <v/>
      </c>
      <c r="M67" s="5" t="s">
        <v>40</v>
      </c>
      <c r="N67" s="408"/>
      <c r="O67" s="89" t="str">
        <f t="shared" si="21"/>
        <v/>
      </c>
      <c r="P67" s="411"/>
      <c r="Q67" s="729"/>
      <c r="R67" s="730"/>
      <c r="S67" s="317"/>
      <c r="T67" s="716"/>
      <c r="U67" s="717"/>
      <c r="AA67" s="243" t="str">
        <f t="shared" si="39"/>
        <v/>
      </c>
    </row>
    <row r="68" spans="1:27" s="20" customFormat="1" ht="18" customHeight="1" thickBot="1">
      <c r="A68" s="476"/>
      <c r="B68" s="723"/>
      <c r="C68" s="714"/>
      <c r="D68" s="725"/>
      <c r="E68" s="725"/>
      <c r="F68" s="319" t="str">
        <f>IF(C67&gt;0,VLOOKUP(C67,女子登録情報!$A$1:$H$2000,5,0),"")</f>
        <v/>
      </c>
      <c r="G68" s="427"/>
      <c r="H68" s="427"/>
      <c r="I68" s="427"/>
      <c r="J68" s="10" t="s">
        <v>41</v>
      </c>
      <c r="K68" s="86"/>
      <c r="L68" s="7" t="str">
        <f>IF(K68&gt;0,VLOOKUP(K68,女子登録情報!$J$2:$K$21,2,0),"")</f>
        <v/>
      </c>
      <c r="M68" s="10"/>
      <c r="N68" s="409"/>
      <c r="O68" s="89" t="str">
        <f t="shared" si="21"/>
        <v/>
      </c>
      <c r="P68" s="412"/>
      <c r="Q68" s="731"/>
      <c r="R68" s="732"/>
      <c r="S68" s="317"/>
      <c r="T68" s="716"/>
      <c r="U68" s="718"/>
      <c r="AA68" s="243" t="str">
        <f t="shared" si="39"/>
        <v/>
      </c>
    </row>
    <row r="69" spans="1:27" s="20" customFormat="1" ht="18" customHeight="1" thickBot="1">
      <c r="A69" s="477"/>
      <c r="B69" s="720" t="s">
        <v>42</v>
      </c>
      <c r="C69" s="721"/>
      <c r="D69" s="94"/>
      <c r="E69" s="94"/>
      <c r="F69" s="95"/>
      <c r="G69" s="428"/>
      <c r="H69" s="428"/>
      <c r="I69" s="428"/>
      <c r="J69" s="312" t="s">
        <v>43</v>
      </c>
      <c r="K69" s="87"/>
      <c r="L69" s="13" t="str">
        <f>IF(K69&gt;0,VLOOKUP(K69,女子登録情報!$J$2:$K$21,2,0),"")</f>
        <v/>
      </c>
      <c r="M69" s="14"/>
      <c r="N69" s="410"/>
      <c r="O69" s="89" t="str">
        <f t="shared" si="21"/>
        <v/>
      </c>
      <c r="P69" s="413"/>
      <c r="Q69" s="733"/>
      <c r="R69" s="734"/>
      <c r="S69" s="317"/>
      <c r="T69" s="716"/>
      <c r="U69" s="719"/>
      <c r="AA69" s="243" t="str">
        <f t="shared" si="39"/>
        <v/>
      </c>
    </row>
    <row r="70" spans="1:27" s="20" customFormat="1" ht="18" customHeight="1" thickTop="1" thickBot="1">
      <c r="A70" s="475" t="s">
        <v>50</v>
      </c>
      <c r="B70" s="722" t="s">
        <v>44</v>
      </c>
      <c r="C70" s="713"/>
      <c r="D70" s="724" t="str">
        <f>IF(C70&gt;0,VLOOKUP(C70,女子登録情報!$A$1:$H$2000,3,0),"")</f>
        <v/>
      </c>
      <c r="E70" s="724" t="str">
        <f>IF(C70&gt;0,VLOOKUP(C70,女子登録情報!$A$1:$H$2000,4,0),"")</f>
        <v/>
      </c>
      <c r="F70" s="318" t="str">
        <f>IF(C70&gt;0,VLOOKUP(C70,女子登録情報!$A$1:$H$2000,8,0),"")</f>
        <v/>
      </c>
      <c r="G70" s="426" t="e">
        <f>IF(F71&gt;0,VLOOKUP(F71,女子登録情報!$O$2:$P$48,2,0),"")</f>
        <v>#N/A</v>
      </c>
      <c r="H70" s="426" t="str">
        <f t="shared" ref="H70" si="46">IF(C70&gt;0,TEXT(C70,"100000000"),"")</f>
        <v/>
      </c>
      <c r="I70" s="426" t="str">
        <f>IFERROR(VLOOKUP(C70,女子登録情報!A:G,7,FALSE),"")</f>
        <v/>
      </c>
      <c r="J70" s="5" t="s">
        <v>39</v>
      </c>
      <c r="K70" s="86"/>
      <c r="L70" s="7" t="str">
        <f>IF(K70&gt;0,VLOOKUP(K70,女子登録情報!$J$1:$K$21,2,0),"")</f>
        <v/>
      </c>
      <c r="M70" s="5" t="s">
        <v>40</v>
      </c>
      <c r="N70" s="408"/>
      <c r="O70" s="89" t="str">
        <f t="shared" si="21"/>
        <v/>
      </c>
      <c r="P70" s="411"/>
      <c r="Q70" s="729"/>
      <c r="R70" s="730"/>
      <c r="S70" s="317"/>
      <c r="T70" s="716"/>
      <c r="U70" s="717"/>
      <c r="AA70" s="243" t="str">
        <f t="shared" si="39"/>
        <v/>
      </c>
    </row>
    <row r="71" spans="1:27" s="20" customFormat="1" ht="18" customHeight="1" thickBot="1">
      <c r="A71" s="476"/>
      <c r="B71" s="723"/>
      <c r="C71" s="714"/>
      <c r="D71" s="725"/>
      <c r="E71" s="725"/>
      <c r="F71" s="319" t="str">
        <f>IF(C70&gt;0,VLOOKUP(C70,女子登録情報!$A$1:$H$2000,5,0),"")</f>
        <v/>
      </c>
      <c r="G71" s="427"/>
      <c r="H71" s="427"/>
      <c r="I71" s="427"/>
      <c r="J71" s="10" t="s">
        <v>41</v>
      </c>
      <c r="K71" s="86"/>
      <c r="L71" s="7" t="str">
        <f>IF(K71&gt;0,VLOOKUP(K71,女子登録情報!$J$2:$K$21,2,0),"")</f>
        <v/>
      </c>
      <c r="M71" s="10"/>
      <c r="N71" s="409"/>
      <c r="O71" s="89" t="str">
        <f t="shared" si="21"/>
        <v/>
      </c>
      <c r="P71" s="412"/>
      <c r="Q71" s="731"/>
      <c r="R71" s="732"/>
      <c r="S71" s="317"/>
      <c r="T71" s="716"/>
      <c r="U71" s="718"/>
      <c r="AA71" s="243" t="str">
        <f t="shared" si="39"/>
        <v/>
      </c>
    </row>
    <row r="72" spans="1:27" s="20" customFormat="1" ht="18" customHeight="1" thickBot="1">
      <c r="A72" s="477"/>
      <c r="B72" s="720" t="s">
        <v>42</v>
      </c>
      <c r="C72" s="721"/>
      <c r="D72" s="94"/>
      <c r="E72" s="94"/>
      <c r="F72" s="95"/>
      <c r="G72" s="428"/>
      <c r="H72" s="428"/>
      <c r="I72" s="428"/>
      <c r="J72" s="312" t="s">
        <v>43</v>
      </c>
      <c r="K72" s="87"/>
      <c r="L72" s="13" t="str">
        <f>IF(K72&gt;0,VLOOKUP(K72,女子登録情報!$J$2:$K$21,2,0),"")</f>
        <v/>
      </c>
      <c r="M72" s="14"/>
      <c r="N72" s="410"/>
      <c r="O72" s="89" t="str">
        <f t="shared" si="21"/>
        <v/>
      </c>
      <c r="P72" s="413"/>
      <c r="Q72" s="733"/>
      <c r="R72" s="734"/>
      <c r="S72" s="317"/>
      <c r="T72" s="716"/>
      <c r="U72" s="719"/>
      <c r="AA72" s="243" t="str">
        <f t="shared" si="39"/>
        <v/>
      </c>
    </row>
    <row r="73" spans="1:27" s="20" customFormat="1" ht="18" customHeight="1" thickTop="1" thickBot="1">
      <c r="A73" s="475" t="s">
        <v>51</v>
      </c>
      <c r="B73" s="722" t="s">
        <v>44</v>
      </c>
      <c r="C73" s="713"/>
      <c r="D73" s="724" t="str">
        <f>IF(C73&gt;0,VLOOKUP(C73,女子登録情報!$A$1:$H$2000,3,0),"")</f>
        <v/>
      </c>
      <c r="E73" s="724" t="str">
        <f>IF(C73&gt;0,VLOOKUP(C73,女子登録情報!$A$1:$H$2000,4,0),"")</f>
        <v/>
      </c>
      <c r="F73" s="318" t="str">
        <f>IF(C73&gt;0,VLOOKUP(C73,女子登録情報!$A$1:$H$2000,8,0),"")</f>
        <v/>
      </c>
      <c r="G73" s="426" t="e">
        <f>IF(F74&gt;0,VLOOKUP(F74,女子登録情報!$O$2:$P$48,2,0),"")</f>
        <v>#N/A</v>
      </c>
      <c r="H73" s="426" t="str">
        <f t="shared" ref="H73" si="47">IF(C73&gt;0,TEXT(C73,"100000000"),"")</f>
        <v/>
      </c>
      <c r="I73" s="426" t="str">
        <f>IFERROR(VLOOKUP(C73,女子登録情報!A:G,7,FALSE),"")</f>
        <v/>
      </c>
      <c r="J73" s="5" t="s">
        <v>39</v>
      </c>
      <c r="K73" s="86"/>
      <c r="L73" s="7" t="str">
        <f>IF(K73&gt;0,VLOOKUP(K73,女子登録情報!$J$1:$K$21,2,0),"")</f>
        <v/>
      </c>
      <c r="M73" s="5" t="s">
        <v>40</v>
      </c>
      <c r="N73" s="408"/>
      <c r="O73" s="89" t="str">
        <f t="shared" si="21"/>
        <v/>
      </c>
      <c r="P73" s="411"/>
      <c r="Q73" s="729"/>
      <c r="R73" s="730"/>
      <c r="S73" s="317"/>
      <c r="T73" s="716"/>
      <c r="U73" s="717"/>
      <c r="AA73" s="243" t="str">
        <f t="shared" si="39"/>
        <v/>
      </c>
    </row>
    <row r="74" spans="1:27" s="20" customFormat="1" ht="18" customHeight="1" thickBot="1">
      <c r="A74" s="476"/>
      <c r="B74" s="723"/>
      <c r="C74" s="714"/>
      <c r="D74" s="725"/>
      <c r="E74" s="725"/>
      <c r="F74" s="319" t="str">
        <f>IF(C73&gt;0,VLOOKUP(C73,女子登録情報!$A$1:$H$2000,5,0),"")</f>
        <v/>
      </c>
      <c r="G74" s="427"/>
      <c r="H74" s="427"/>
      <c r="I74" s="427"/>
      <c r="J74" s="10" t="s">
        <v>41</v>
      </c>
      <c r="K74" s="86"/>
      <c r="L74" s="7" t="str">
        <f>IF(K74&gt;0,VLOOKUP(K74,女子登録情報!$J$2:$K$21,2,0),"")</f>
        <v/>
      </c>
      <c r="M74" s="10"/>
      <c r="N74" s="409"/>
      <c r="O74" s="89" t="str">
        <f t="shared" si="21"/>
        <v/>
      </c>
      <c r="P74" s="412"/>
      <c r="Q74" s="731"/>
      <c r="R74" s="732"/>
      <c r="S74" s="317"/>
      <c r="T74" s="716"/>
      <c r="U74" s="718"/>
      <c r="AA74" s="243" t="str">
        <f t="shared" si="39"/>
        <v/>
      </c>
    </row>
    <row r="75" spans="1:27" s="20" customFormat="1" ht="18" customHeight="1" thickBot="1">
      <c r="A75" s="477"/>
      <c r="B75" s="720" t="s">
        <v>42</v>
      </c>
      <c r="C75" s="721"/>
      <c r="D75" s="94"/>
      <c r="E75" s="94"/>
      <c r="F75" s="95"/>
      <c r="G75" s="428"/>
      <c r="H75" s="428"/>
      <c r="I75" s="428"/>
      <c r="J75" s="312" t="s">
        <v>43</v>
      </c>
      <c r="K75" s="87"/>
      <c r="L75" s="13" t="str">
        <f>IF(K75&gt;0,VLOOKUP(K75,女子登録情報!$J$2:$K$21,2,0),"")</f>
        <v/>
      </c>
      <c r="M75" s="14"/>
      <c r="N75" s="410"/>
      <c r="O75" s="89" t="str">
        <f t="shared" si="21"/>
        <v/>
      </c>
      <c r="P75" s="413"/>
      <c r="Q75" s="733"/>
      <c r="R75" s="734"/>
      <c r="S75" s="317"/>
      <c r="T75" s="716"/>
      <c r="U75" s="719"/>
      <c r="AA75" s="243" t="str">
        <f t="shared" si="39"/>
        <v/>
      </c>
    </row>
    <row r="76" spans="1:27" s="20" customFormat="1" ht="18" customHeight="1" thickTop="1" thickBot="1">
      <c r="A76" s="475" t="s">
        <v>52</v>
      </c>
      <c r="B76" s="722" t="s">
        <v>44</v>
      </c>
      <c r="C76" s="713"/>
      <c r="D76" s="724" t="str">
        <f>IF(C76&gt;0,VLOOKUP(C76,女子登録情報!$A$1:$H$2000,3,0),"")</f>
        <v/>
      </c>
      <c r="E76" s="724" t="str">
        <f>IF(C76&gt;0,VLOOKUP(C76,女子登録情報!$A$1:$H$2000,4,0),"")</f>
        <v/>
      </c>
      <c r="F76" s="318" t="str">
        <f>IF(C76&gt;0,VLOOKUP(C76,女子登録情報!$A$1:$H$2000,8,0),"")</f>
        <v/>
      </c>
      <c r="G76" s="426" t="e">
        <f>IF(F77&gt;0,VLOOKUP(F77,女子登録情報!$O$2:$P$48,2,0),"")</f>
        <v>#N/A</v>
      </c>
      <c r="H76" s="426" t="str">
        <f t="shared" ref="H76" si="48">IF(C76&gt;0,TEXT(C76,"100000000"),"")</f>
        <v/>
      </c>
      <c r="I76" s="426" t="str">
        <f>IFERROR(VLOOKUP(C76,女子登録情報!A:G,7,FALSE),"")</f>
        <v/>
      </c>
      <c r="J76" s="5" t="s">
        <v>39</v>
      </c>
      <c r="K76" s="86"/>
      <c r="L76" s="7" t="str">
        <f>IF(K76&gt;0,VLOOKUP(K76,女子登録情報!$J$1:$K$21,2,0),"")</f>
        <v/>
      </c>
      <c r="M76" s="5" t="s">
        <v>40</v>
      </c>
      <c r="N76" s="408"/>
      <c r="O76" s="89" t="str">
        <f t="shared" si="21"/>
        <v/>
      </c>
      <c r="P76" s="411"/>
      <c r="Q76" s="729"/>
      <c r="R76" s="730"/>
      <c r="S76" s="317"/>
      <c r="T76" s="716"/>
      <c r="U76" s="717"/>
      <c r="AA76" s="243" t="str">
        <f t="shared" si="39"/>
        <v/>
      </c>
    </row>
    <row r="77" spans="1:27" s="20" customFormat="1" ht="18" customHeight="1" thickBot="1">
      <c r="A77" s="476"/>
      <c r="B77" s="723"/>
      <c r="C77" s="714"/>
      <c r="D77" s="725"/>
      <c r="E77" s="725"/>
      <c r="F77" s="319" t="str">
        <f>IF(C76&gt;0,VLOOKUP(C76,女子登録情報!$A$1:$H$2000,5,0),"")</f>
        <v/>
      </c>
      <c r="G77" s="427"/>
      <c r="H77" s="427"/>
      <c r="I77" s="427"/>
      <c r="J77" s="10" t="s">
        <v>41</v>
      </c>
      <c r="K77" s="86"/>
      <c r="L77" s="7" t="str">
        <f>IF(K77&gt;0,VLOOKUP(K77,女子登録情報!$J$2:$K$21,2,0),"")</f>
        <v/>
      </c>
      <c r="M77" s="10"/>
      <c r="N77" s="409"/>
      <c r="O77" s="89" t="str">
        <f t="shared" si="21"/>
        <v/>
      </c>
      <c r="P77" s="412"/>
      <c r="Q77" s="731"/>
      <c r="R77" s="732"/>
      <c r="S77" s="317"/>
      <c r="T77" s="716"/>
      <c r="U77" s="718"/>
      <c r="AA77" s="243" t="str">
        <f t="shared" si="39"/>
        <v/>
      </c>
    </row>
    <row r="78" spans="1:27" s="20" customFormat="1" ht="18" customHeight="1" thickBot="1">
      <c r="A78" s="477"/>
      <c r="B78" s="720" t="s">
        <v>42</v>
      </c>
      <c r="C78" s="721"/>
      <c r="D78" s="94"/>
      <c r="E78" s="94"/>
      <c r="F78" s="95"/>
      <c r="G78" s="428"/>
      <c r="H78" s="428"/>
      <c r="I78" s="428"/>
      <c r="J78" s="312" t="s">
        <v>43</v>
      </c>
      <c r="K78" s="87"/>
      <c r="L78" s="13" t="str">
        <f>IF(K78&gt;0,VLOOKUP(K78,女子登録情報!$J$2:$K$21,2,0),"")</f>
        <v/>
      </c>
      <c r="M78" s="14"/>
      <c r="N78" s="410"/>
      <c r="O78" s="89" t="str">
        <f t="shared" si="21"/>
        <v/>
      </c>
      <c r="P78" s="413"/>
      <c r="Q78" s="733"/>
      <c r="R78" s="734"/>
      <c r="S78" s="317"/>
      <c r="T78" s="716"/>
      <c r="U78" s="719"/>
      <c r="AA78" s="243" t="str">
        <f t="shared" si="39"/>
        <v/>
      </c>
    </row>
    <row r="79" spans="1:27" s="20" customFormat="1" ht="18" customHeight="1" thickTop="1" thickBot="1">
      <c r="A79" s="475" t="s">
        <v>6179</v>
      </c>
      <c r="B79" s="722" t="s">
        <v>44</v>
      </c>
      <c r="C79" s="713"/>
      <c r="D79" s="724" t="str">
        <f>IF(C79&gt;0,VLOOKUP(C79,女子登録情報!$A$1:$H$2000,3,0),"")</f>
        <v/>
      </c>
      <c r="E79" s="724" t="str">
        <f>IF(C79&gt;0,VLOOKUP(C79,女子登録情報!$A$1:$H$2000,4,0),"")</f>
        <v/>
      </c>
      <c r="F79" s="318" t="str">
        <f>IF(C79&gt;0,VLOOKUP(C79,女子登録情報!$A$1:$H$2000,8,0),"")</f>
        <v/>
      </c>
      <c r="G79" s="426" t="e">
        <f>IF(F80&gt;0,VLOOKUP(F80,女子登録情報!$O$2:$P$48,2,0),"")</f>
        <v>#N/A</v>
      </c>
      <c r="H79" s="426" t="str">
        <f t="shared" ref="H79" si="49">IF(C79&gt;0,TEXT(C79,"100000000"),"")</f>
        <v/>
      </c>
      <c r="I79" s="426" t="str">
        <f>IFERROR(VLOOKUP(C79,女子登録情報!A:G,7,FALSE),"")</f>
        <v/>
      </c>
      <c r="J79" s="5" t="s">
        <v>39</v>
      </c>
      <c r="K79" s="86"/>
      <c r="L79" s="7" t="str">
        <f>IF(K79&gt;0,VLOOKUP(K79,女子登録情報!$J$1:$K$21,2,0),"")</f>
        <v/>
      </c>
      <c r="M79" s="5" t="s">
        <v>40</v>
      </c>
      <c r="N79" s="408"/>
      <c r="O79" s="89" t="str">
        <f t="shared" si="21"/>
        <v/>
      </c>
      <c r="P79" s="411"/>
      <c r="Q79" s="729"/>
      <c r="R79" s="730"/>
      <c r="S79" s="317"/>
      <c r="T79" s="716"/>
      <c r="U79" s="717"/>
      <c r="AA79" s="243" t="str">
        <f t="shared" si="39"/>
        <v/>
      </c>
    </row>
    <row r="80" spans="1:27" s="20" customFormat="1" ht="18" customHeight="1" thickBot="1">
      <c r="A80" s="476"/>
      <c r="B80" s="723"/>
      <c r="C80" s="714"/>
      <c r="D80" s="725"/>
      <c r="E80" s="725"/>
      <c r="F80" s="319" t="str">
        <f>IF(C79&gt;0,VLOOKUP(C79,女子登録情報!$A$1:$H$2000,5,0),"")</f>
        <v/>
      </c>
      <c r="G80" s="427"/>
      <c r="H80" s="427"/>
      <c r="I80" s="427"/>
      <c r="J80" s="10" t="s">
        <v>41</v>
      </c>
      <c r="K80" s="86"/>
      <c r="L80" s="7" t="str">
        <f>IF(K80&gt;0,VLOOKUP(K80,女子登録情報!$J$2:$K$21,2,0),"")</f>
        <v/>
      </c>
      <c r="M80" s="10"/>
      <c r="N80" s="409"/>
      <c r="O80" s="89" t="str">
        <f t="shared" si="21"/>
        <v/>
      </c>
      <c r="P80" s="412"/>
      <c r="Q80" s="731"/>
      <c r="R80" s="732"/>
      <c r="S80" s="317"/>
      <c r="T80" s="716"/>
      <c r="U80" s="718"/>
      <c r="AA80" s="243" t="str">
        <f t="shared" si="39"/>
        <v/>
      </c>
    </row>
    <row r="81" spans="1:27" s="20" customFormat="1" ht="18" customHeight="1" thickBot="1">
      <c r="A81" s="477"/>
      <c r="B81" s="720" t="s">
        <v>42</v>
      </c>
      <c r="C81" s="721"/>
      <c r="D81" s="94"/>
      <c r="E81" s="94"/>
      <c r="F81" s="95"/>
      <c r="G81" s="428"/>
      <c r="H81" s="428"/>
      <c r="I81" s="428"/>
      <c r="J81" s="312" t="s">
        <v>43</v>
      </c>
      <c r="K81" s="87"/>
      <c r="L81" s="13" t="str">
        <f>IF(K81&gt;0,VLOOKUP(K81,女子登録情報!$J$2:$K$21,2,0),"")</f>
        <v/>
      </c>
      <c r="M81" s="14"/>
      <c r="N81" s="410"/>
      <c r="O81" s="89" t="str">
        <f t="shared" si="21"/>
        <v/>
      </c>
      <c r="P81" s="413"/>
      <c r="Q81" s="733"/>
      <c r="R81" s="734"/>
      <c r="S81" s="317"/>
      <c r="T81" s="716"/>
      <c r="U81" s="719"/>
      <c r="AA81" s="243" t="str">
        <f t="shared" si="39"/>
        <v/>
      </c>
    </row>
    <row r="82" spans="1:27" s="20" customFormat="1" ht="18" customHeight="1" thickTop="1" thickBot="1">
      <c r="A82" s="475" t="s">
        <v>6180</v>
      </c>
      <c r="B82" s="722" t="s">
        <v>44</v>
      </c>
      <c r="C82" s="713"/>
      <c r="D82" s="724" t="str">
        <f>IF(C82&gt;0,VLOOKUP(C82,女子登録情報!$A$1:$H$2000,3,0),"")</f>
        <v/>
      </c>
      <c r="E82" s="724" t="str">
        <f>IF(C82&gt;0,VLOOKUP(C82,女子登録情報!$A$1:$H$2000,4,0),"")</f>
        <v/>
      </c>
      <c r="F82" s="318" t="str">
        <f>IF(C82&gt;0,VLOOKUP(C82,女子登録情報!$A$1:$H$2000,8,0),"")</f>
        <v/>
      </c>
      <c r="G82" s="426" t="e">
        <f>IF(F83&gt;0,VLOOKUP(F83,女子登録情報!$O$2:$P$48,2,0),"")</f>
        <v>#N/A</v>
      </c>
      <c r="H82" s="426" t="str">
        <f t="shared" ref="H82" si="50">IF(C82&gt;0,TEXT(C82,"100000000"),"")</f>
        <v/>
      </c>
      <c r="I82" s="426" t="str">
        <f>IFERROR(VLOOKUP(C82,女子登録情報!A:G,7,FALSE),"")</f>
        <v/>
      </c>
      <c r="J82" s="5" t="s">
        <v>39</v>
      </c>
      <c r="K82" s="86"/>
      <c r="L82" s="7" t="str">
        <f>IF(K82&gt;0,VLOOKUP(K82,女子登録情報!$J$1:$K$21,2,0),"")</f>
        <v/>
      </c>
      <c r="M82" s="5" t="s">
        <v>40</v>
      </c>
      <c r="N82" s="408"/>
      <c r="O82" s="89" t="str">
        <f t="shared" si="21"/>
        <v/>
      </c>
      <c r="P82" s="411"/>
      <c r="Q82" s="729"/>
      <c r="R82" s="730"/>
      <c r="S82" s="317"/>
      <c r="T82" s="716"/>
      <c r="U82" s="717"/>
      <c r="AA82" s="243" t="str">
        <f t="shared" si="39"/>
        <v/>
      </c>
    </row>
    <row r="83" spans="1:27" s="20" customFormat="1" ht="18" customHeight="1" thickBot="1">
      <c r="A83" s="476"/>
      <c r="B83" s="723"/>
      <c r="C83" s="714"/>
      <c r="D83" s="725"/>
      <c r="E83" s="725"/>
      <c r="F83" s="319" t="str">
        <f>IF(C82&gt;0,VLOOKUP(C82,女子登録情報!$A$1:$H$2000,5,0),"")</f>
        <v/>
      </c>
      <c r="G83" s="427"/>
      <c r="H83" s="427"/>
      <c r="I83" s="427"/>
      <c r="J83" s="10" t="s">
        <v>41</v>
      </c>
      <c r="K83" s="86"/>
      <c r="L83" s="7" t="str">
        <f>IF(K83&gt;0,VLOOKUP(K83,女子登録情報!$J$2:$K$21,2,0),"")</f>
        <v/>
      </c>
      <c r="M83" s="10"/>
      <c r="N83" s="409"/>
      <c r="O83" s="89" t="str">
        <f t="shared" ref="O83:O146" si="51">IF(L83="","",LEFT(L83,5)&amp;" "&amp;IF(OR(LEFT(L83,3)*1&lt;70,LEFT(L83,3)*1&gt;100),REPT(0,7-LEN(N83)),REPT(0,5-LEN(N83)))&amp;N83)</f>
        <v/>
      </c>
      <c r="P83" s="412"/>
      <c r="Q83" s="731"/>
      <c r="R83" s="732"/>
      <c r="S83" s="317"/>
      <c r="T83" s="716"/>
      <c r="U83" s="718"/>
      <c r="AA83" s="243" t="str">
        <f t="shared" ref="AA83:AA146" si="52">IF($C83="","",IF(E83="",1,0))</f>
        <v/>
      </c>
    </row>
    <row r="84" spans="1:27" s="20" customFormat="1" ht="18" customHeight="1" thickBot="1">
      <c r="A84" s="477"/>
      <c r="B84" s="720" t="s">
        <v>42</v>
      </c>
      <c r="C84" s="721"/>
      <c r="D84" s="94"/>
      <c r="E84" s="94"/>
      <c r="F84" s="95"/>
      <c r="G84" s="428"/>
      <c r="H84" s="428"/>
      <c r="I84" s="428"/>
      <c r="J84" s="312" t="s">
        <v>43</v>
      </c>
      <c r="K84" s="87"/>
      <c r="L84" s="13" t="str">
        <f>IF(K84&gt;0,VLOOKUP(K84,女子登録情報!$J$2:$K$21,2,0),"")</f>
        <v/>
      </c>
      <c r="M84" s="14"/>
      <c r="N84" s="410"/>
      <c r="O84" s="89" t="str">
        <f t="shared" si="51"/>
        <v/>
      </c>
      <c r="P84" s="413"/>
      <c r="Q84" s="733"/>
      <c r="R84" s="734"/>
      <c r="S84" s="317"/>
      <c r="T84" s="716"/>
      <c r="U84" s="719"/>
      <c r="AA84" s="243" t="str">
        <f t="shared" si="52"/>
        <v/>
      </c>
    </row>
    <row r="85" spans="1:27" s="20" customFormat="1" ht="18" customHeight="1" thickTop="1" thickBot="1">
      <c r="A85" s="475" t="s">
        <v>6181</v>
      </c>
      <c r="B85" s="722" t="s">
        <v>44</v>
      </c>
      <c r="C85" s="713"/>
      <c r="D85" s="724" t="str">
        <f>IF(C85&gt;0,VLOOKUP(C85,女子登録情報!$A$1:$H$2000,3,0),"")</f>
        <v/>
      </c>
      <c r="E85" s="724" t="str">
        <f>IF(C85&gt;0,VLOOKUP(C85,女子登録情報!$A$1:$H$2000,4,0),"")</f>
        <v/>
      </c>
      <c r="F85" s="318" t="str">
        <f>IF(C85&gt;0,VLOOKUP(C85,女子登録情報!$A$1:$H$2000,8,0),"")</f>
        <v/>
      </c>
      <c r="G85" s="426" t="e">
        <f>IF(F86&gt;0,VLOOKUP(F86,女子登録情報!$O$2:$P$48,2,0),"")</f>
        <v>#N/A</v>
      </c>
      <c r="H85" s="426" t="str">
        <f t="shared" ref="H85" si="53">IF(C85&gt;0,TEXT(C85,"100000000"),"")</f>
        <v/>
      </c>
      <c r="I85" s="426" t="str">
        <f>IFERROR(VLOOKUP(C85,女子登録情報!A:G,7,FALSE),"")</f>
        <v/>
      </c>
      <c r="J85" s="5" t="s">
        <v>39</v>
      </c>
      <c r="K85" s="86"/>
      <c r="L85" s="7" t="str">
        <f>IF(K85&gt;0,VLOOKUP(K85,女子登録情報!$J$1:$K$21,2,0),"")</f>
        <v/>
      </c>
      <c r="M85" s="5" t="s">
        <v>40</v>
      </c>
      <c r="N85" s="408"/>
      <c r="O85" s="89" t="str">
        <f t="shared" si="51"/>
        <v/>
      </c>
      <c r="P85" s="411"/>
      <c r="Q85" s="729"/>
      <c r="R85" s="730"/>
      <c r="S85" s="317"/>
      <c r="T85" s="716"/>
      <c r="U85" s="717"/>
      <c r="AA85" s="243" t="str">
        <f t="shared" si="52"/>
        <v/>
      </c>
    </row>
    <row r="86" spans="1:27" s="20" customFormat="1" ht="18" customHeight="1" thickBot="1">
      <c r="A86" s="476"/>
      <c r="B86" s="723"/>
      <c r="C86" s="714"/>
      <c r="D86" s="725"/>
      <c r="E86" s="725"/>
      <c r="F86" s="319" t="str">
        <f>IF(C85&gt;0,VLOOKUP(C85,女子登録情報!$A$1:$H$2000,5,0),"")</f>
        <v/>
      </c>
      <c r="G86" s="427"/>
      <c r="H86" s="427"/>
      <c r="I86" s="427"/>
      <c r="J86" s="10" t="s">
        <v>41</v>
      </c>
      <c r="K86" s="86"/>
      <c r="L86" s="7" t="str">
        <f>IF(K86&gt;0,VLOOKUP(K86,女子登録情報!$J$2:$K$21,2,0),"")</f>
        <v/>
      </c>
      <c r="M86" s="10"/>
      <c r="N86" s="409"/>
      <c r="O86" s="89" t="str">
        <f t="shared" si="51"/>
        <v/>
      </c>
      <c r="P86" s="412"/>
      <c r="Q86" s="731"/>
      <c r="R86" s="732"/>
      <c r="S86" s="317"/>
      <c r="T86" s="716"/>
      <c r="U86" s="718"/>
      <c r="AA86" s="243" t="str">
        <f t="shared" si="52"/>
        <v/>
      </c>
    </row>
    <row r="87" spans="1:27" s="20" customFormat="1" ht="18" customHeight="1" thickBot="1">
      <c r="A87" s="477"/>
      <c r="B87" s="720" t="s">
        <v>42</v>
      </c>
      <c r="C87" s="721"/>
      <c r="D87" s="94"/>
      <c r="E87" s="94"/>
      <c r="F87" s="95"/>
      <c r="G87" s="428"/>
      <c r="H87" s="428"/>
      <c r="I87" s="428"/>
      <c r="J87" s="312" t="s">
        <v>43</v>
      </c>
      <c r="K87" s="87"/>
      <c r="L87" s="13" t="str">
        <f>IF(K87&gt;0,VLOOKUP(K87,女子登録情報!$J$2:$K$21,2,0),"")</f>
        <v/>
      </c>
      <c r="M87" s="14"/>
      <c r="N87" s="410"/>
      <c r="O87" s="89" t="str">
        <f t="shared" si="51"/>
        <v/>
      </c>
      <c r="P87" s="413"/>
      <c r="Q87" s="733"/>
      <c r="R87" s="734"/>
      <c r="S87" s="317"/>
      <c r="T87" s="716"/>
      <c r="U87" s="719"/>
      <c r="AA87" s="243" t="str">
        <f t="shared" si="52"/>
        <v/>
      </c>
    </row>
    <row r="88" spans="1:27" s="20" customFormat="1" ht="18" customHeight="1" thickTop="1" thickBot="1">
      <c r="A88" s="475" t="s">
        <v>6182</v>
      </c>
      <c r="B88" s="722" t="s">
        <v>44</v>
      </c>
      <c r="C88" s="713"/>
      <c r="D88" s="724" t="str">
        <f>IF(C88&gt;0,VLOOKUP(C88,女子登録情報!$A$1:$H$2000,3,0),"")</f>
        <v/>
      </c>
      <c r="E88" s="724" t="str">
        <f>IF(C88&gt;0,VLOOKUP(C88,女子登録情報!$A$1:$H$2000,4,0),"")</f>
        <v/>
      </c>
      <c r="F88" s="318" t="str">
        <f>IF(C88&gt;0,VLOOKUP(C88,女子登録情報!$A$1:$H$2000,8,0),"")</f>
        <v/>
      </c>
      <c r="G88" s="426" t="e">
        <f>IF(F89&gt;0,VLOOKUP(F89,女子登録情報!$O$2:$P$48,2,0),"")</f>
        <v>#N/A</v>
      </c>
      <c r="H88" s="426" t="str">
        <f t="shared" ref="H88" si="54">IF(C88&gt;0,TEXT(C88,"100000000"),"")</f>
        <v/>
      </c>
      <c r="I88" s="426" t="str">
        <f>IFERROR(VLOOKUP(C88,女子登録情報!A:G,7,FALSE),"")</f>
        <v/>
      </c>
      <c r="J88" s="5" t="s">
        <v>39</v>
      </c>
      <c r="K88" s="86"/>
      <c r="L88" s="7" t="str">
        <f>IF(K88&gt;0,VLOOKUP(K88,女子登録情報!$J$1:$K$21,2,0),"")</f>
        <v/>
      </c>
      <c r="M88" s="5" t="s">
        <v>40</v>
      </c>
      <c r="N88" s="408"/>
      <c r="O88" s="89" t="str">
        <f t="shared" si="51"/>
        <v/>
      </c>
      <c r="P88" s="411"/>
      <c r="Q88" s="729"/>
      <c r="R88" s="730"/>
      <c r="S88" s="317"/>
      <c r="T88" s="716"/>
      <c r="U88" s="717"/>
      <c r="AA88" s="243" t="str">
        <f t="shared" si="52"/>
        <v/>
      </c>
    </row>
    <row r="89" spans="1:27" s="20" customFormat="1" ht="18" customHeight="1" thickBot="1">
      <c r="A89" s="476"/>
      <c r="B89" s="723"/>
      <c r="C89" s="714"/>
      <c r="D89" s="725"/>
      <c r="E89" s="725"/>
      <c r="F89" s="319" t="str">
        <f>IF(C88&gt;0,VLOOKUP(C88,女子登録情報!$A$1:$H$2000,5,0),"")</f>
        <v/>
      </c>
      <c r="G89" s="427"/>
      <c r="H89" s="427"/>
      <c r="I89" s="427"/>
      <c r="J89" s="10" t="s">
        <v>41</v>
      </c>
      <c r="K89" s="86"/>
      <c r="L89" s="7" t="str">
        <f>IF(K89&gt;0,VLOOKUP(K89,女子登録情報!$J$2:$K$21,2,0),"")</f>
        <v/>
      </c>
      <c r="M89" s="10"/>
      <c r="N89" s="409"/>
      <c r="O89" s="89" t="str">
        <f t="shared" si="51"/>
        <v/>
      </c>
      <c r="P89" s="412"/>
      <c r="Q89" s="731"/>
      <c r="R89" s="732"/>
      <c r="S89" s="317"/>
      <c r="T89" s="716"/>
      <c r="U89" s="718"/>
      <c r="AA89" s="243" t="str">
        <f t="shared" si="52"/>
        <v/>
      </c>
    </row>
    <row r="90" spans="1:27" s="20" customFormat="1" ht="18" customHeight="1" thickBot="1">
      <c r="A90" s="477"/>
      <c r="B90" s="720" t="s">
        <v>42</v>
      </c>
      <c r="C90" s="721"/>
      <c r="D90" s="96"/>
      <c r="E90" s="94"/>
      <c r="F90" s="95"/>
      <c r="G90" s="428"/>
      <c r="H90" s="428"/>
      <c r="I90" s="428"/>
      <c r="J90" s="312" t="s">
        <v>43</v>
      </c>
      <c r="K90" s="87"/>
      <c r="L90" s="13" t="str">
        <f>IF(K90&gt;0,VLOOKUP(K90,女子登録情報!$J$2:$K$21,2,0),"")</f>
        <v/>
      </c>
      <c r="M90" s="14"/>
      <c r="N90" s="410"/>
      <c r="O90" s="89" t="str">
        <f t="shared" si="51"/>
        <v/>
      </c>
      <c r="P90" s="413"/>
      <c r="Q90" s="733"/>
      <c r="R90" s="734"/>
      <c r="S90" s="317"/>
      <c r="T90" s="716"/>
      <c r="U90" s="719"/>
      <c r="AA90" s="243" t="str">
        <f t="shared" si="52"/>
        <v/>
      </c>
    </row>
    <row r="91" spans="1:27" s="20" customFormat="1" ht="18" customHeight="1" thickTop="1" thickBot="1">
      <c r="A91" s="475" t="s">
        <v>6183</v>
      </c>
      <c r="B91" s="722" t="s">
        <v>44</v>
      </c>
      <c r="C91" s="713"/>
      <c r="D91" s="724" t="str">
        <f>IF(C91&gt;0,VLOOKUP(C91,女子登録情報!$A$1:$H$2000,3,0),"")</f>
        <v/>
      </c>
      <c r="E91" s="724" t="str">
        <f>IF(C91&gt;0,VLOOKUP(C91,女子登録情報!$A$1:$H$2000,4,0),"")</f>
        <v/>
      </c>
      <c r="F91" s="318" t="str">
        <f>IF(C91&gt;0,VLOOKUP(C91,女子登録情報!$A$1:$H$2000,8,0),"")</f>
        <v/>
      </c>
      <c r="G91" s="426" t="e">
        <f>IF(F92&gt;0,VLOOKUP(F92,女子登録情報!$O$2:$P$48,2,0),"")</f>
        <v>#N/A</v>
      </c>
      <c r="H91" s="426" t="str">
        <f t="shared" ref="H91" si="55">IF(C91&gt;0,TEXT(C91,"100000000"),"")</f>
        <v/>
      </c>
      <c r="I91" s="426" t="str">
        <f>IFERROR(VLOOKUP(C91,女子登録情報!A:G,7,FALSE),"")</f>
        <v/>
      </c>
      <c r="J91" s="5" t="s">
        <v>39</v>
      </c>
      <c r="K91" s="86"/>
      <c r="L91" s="7" t="str">
        <f>IF(K91&gt;0,VLOOKUP(K91,女子登録情報!$J$1:$K$21,2,0),"")</f>
        <v/>
      </c>
      <c r="M91" s="5" t="s">
        <v>40</v>
      </c>
      <c r="N91" s="408"/>
      <c r="O91" s="89" t="str">
        <f t="shared" si="51"/>
        <v/>
      </c>
      <c r="P91" s="411"/>
      <c r="Q91" s="729"/>
      <c r="R91" s="730"/>
      <c r="S91" s="317"/>
      <c r="T91" s="716"/>
      <c r="U91" s="717"/>
      <c r="AA91" s="243" t="str">
        <f t="shared" si="52"/>
        <v/>
      </c>
    </row>
    <row r="92" spans="1:27" s="20" customFormat="1" ht="18" customHeight="1" thickBot="1">
      <c r="A92" s="476"/>
      <c r="B92" s="723"/>
      <c r="C92" s="714"/>
      <c r="D92" s="725"/>
      <c r="E92" s="725"/>
      <c r="F92" s="319" t="str">
        <f>IF(C91&gt;0,VLOOKUP(C91,女子登録情報!$A$1:$H$2000,5,0),"")</f>
        <v/>
      </c>
      <c r="G92" s="427"/>
      <c r="H92" s="427"/>
      <c r="I92" s="427"/>
      <c r="J92" s="10" t="s">
        <v>41</v>
      </c>
      <c r="K92" s="86"/>
      <c r="L92" s="7" t="str">
        <f>IF(K92&gt;0,VLOOKUP(K92,女子登録情報!$J$2:$K$21,2,0),"")</f>
        <v/>
      </c>
      <c r="M92" s="10"/>
      <c r="N92" s="409"/>
      <c r="O92" s="89" t="str">
        <f t="shared" si="51"/>
        <v/>
      </c>
      <c r="P92" s="412"/>
      <c r="Q92" s="731"/>
      <c r="R92" s="732"/>
      <c r="S92" s="317"/>
      <c r="T92" s="716"/>
      <c r="U92" s="718"/>
      <c r="AA92" s="243" t="str">
        <f t="shared" si="52"/>
        <v/>
      </c>
    </row>
    <row r="93" spans="1:27" s="20" customFormat="1" ht="18" customHeight="1" thickBot="1">
      <c r="A93" s="477"/>
      <c r="B93" s="720" t="s">
        <v>42</v>
      </c>
      <c r="C93" s="721"/>
      <c r="D93" s="94"/>
      <c r="E93" s="94"/>
      <c r="F93" s="95"/>
      <c r="G93" s="428"/>
      <c r="H93" s="428"/>
      <c r="I93" s="428"/>
      <c r="J93" s="312" t="s">
        <v>43</v>
      </c>
      <c r="K93" s="87"/>
      <c r="L93" s="13" t="str">
        <f>IF(K93&gt;0,VLOOKUP(K93,女子登録情報!$J$2:$K$21,2,0),"")</f>
        <v/>
      </c>
      <c r="M93" s="14"/>
      <c r="N93" s="410"/>
      <c r="O93" s="89" t="str">
        <f t="shared" si="51"/>
        <v/>
      </c>
      <c r="P93" s="413"/>
      <c r="Q93" s="733"/>
      <c r="R93" s="734"/>
      <c r="S93" s="317"/>
      <c r="T93" s="716"/>
      <c r="U93" s="719"/>
      <c r="AA93" s="243" t="str">
        <f t="shared" si="52"/>
        <v/>
      </c>
    </row>
    <row r="94" spans="1:27" s="20" customFormat="1" ht="18" customHeight="1" thickTop="1" thickBot="1">
      <c r="A94" s="475" t="s">
        <v>6184</v>
      </c>
      <c r="B94" s="722" t="s">
        <v>44</v>
      </c>
      <c r="C94" s="713"/>
      <c r="D94" s="724" t="str">
        <f>IF(C94&gt;0,VLOOKUP(C94,女子登録情報!$A$1:$H$2000,3,0),"")</f>
        <v/>
      </c>
      <c r="E94" s="724" t="str">
        <f>IF(C94&gt;0,VLOOKUP(C94,女子登録情報!$A$1:$H$2000,4,0),"")</f>
        <v/>
      </c>
      <c r="F94" s="318" t="str">
        <f>IF(C94&gt;0,VLOOKUP(C94,女子登録情報!$A$1:$H$2000,8,0),"")</f>
        <v/>
      </c>
      <c r="G94" s="426" t="e">
        <f>IF(F95&gt;0,VLOOKUP(F95,女子登録情報!$O$2:$P$48,2,0),"")</f>
        <v>#N/A</v>
      </c>
      <c r="H94" s="426" t="str">
        <f t="shared" ref="H94" si="56">IF(C94&gt;0,TEXT(C94,"100000000"),"")</f>
        <v/>
      </c>
      <c r="I94" s="426" t="str">
        <f>IFERROR(VLOOKUP(C94,女子登録情報!A:G,7,FALSE),"")</f>
        <v/>
      </c>
      <c r="J94" s="5" t="s">
        <v>39</v>
      </c>
      <c r="K94" s="86"/>
      <c r="L94" s="7" t="str">
        <f>IF(K94&gt;0,VLOOKUP(K94,女子登録情報!$J$1:$K$21,2,0),"")</f>
        <v/>
      </c>
      <c r="M94" s="5" t="s">
        <v>40</v>
      </c>
      <c r="N94" s="408"/>
      <c r="O94" s="89" t="str">
        <f t="shared" si="51"/>
        <v/>
      </c>
      <c r="P94" s="411"/>
      <c r="Q94" s="729"/>
      <c r="R94" s="730"/>
      <c r="S94" s="317"/>
      <c r="T94" s="716"/>
      <c r="U94" s="717"/>
      <c r="AA94" s="243" t="str">
        <f t="shared" si="52"/>
        <v/>
      </c>
    </row>
    <row r="95" spans="1:27" s="20" customFormat="1" ht="18" customHeight="1" thickBot="1">
      <c r="A95" s="476"/>
      <c r="B95" s="723"/>
      <c r="C95" s="714"/>
      <c r="D95" s="725"/>
      <c r="E95" s="725"/>
      <c r="F95" s="319" t="str">
        <f>IF(C94&gt;0,VLOOKUP(C94,女子登録情報!$A$1:$H$2000,5,0),"")</f>
        <v/>
      </c>
      <c r="G95" s="427"/>
      <c r="H95" s="427"/>
      <c r="I95" s="427"/>
      <c r="J95" s="10" t="s">
        <v>41</v>
      </c>
      <c r="K95" s="86"/>
      <c r="L95" s="7" t="str">
        <f>IF(K95&gt;0,VLOOKUP(K95,女子登録情報!$J$2:$K$21,2,0),"")</f>
        <v/>
      </c>
      <c r="M95" s="10"/>
      <c r="N95" s="409"/>
      <c r="O95" s="89" t="str">
        <f t="shared" si="51"/>
        <v/>
      </c>
      <c r="P95" s="412"/>
      <c r="Q95" s="731"/>
      <c r="R95" s="732"/>
      <c r="S95" s="317"/>
      <c r="T95" s="716"/>
      <c r="U95" s="718"/>
      <c r="AA95" s="243" t="str">
        <f t="shared" si="52"/>
        <v/>
      </c>
    </row>
    <row r="96" spans="1:27" s="20" customFormat="1" ht="18" customHeight="1" thickBot="1">
      <c r="A96" s="477"/>
      <c r="B96" s="720" t="s">
        <v>42</v>
      </c>
      <c r="C96" s="721"/>
      <c r="D96" s="94"/>
      <c r="E96" s="94"/>
      <c r="F96" s="95"/>
      <c r="G96" s="428"/>
      <c r="H96" s="428"/>
      <c r="I96" s="428"/>
      <c r="J96" s="312" t="s">
        <v>43</v>
      </c>
      <c r="K96" s="87"/>
      <c r="L96" s="13" t="str">
        <f>IF(K96&gt;0,VLOOKUP(K96,女子登録情報!$J$2:$K$21,2,0),"")</f>
        <v/>
      </c>
      <c r="M96" s="14"/>
      <c r="N96" s="410"/>
      <c r="O96" s="89" t="str">
        <f t="shared" si="51"/>
        <v/>
      </c>
      <c r="P96" s="413"/>
      <c r="Q96" s="733"/>
      <c r="R96" s="734"/>
      <c r="S96" s="317"/>
      <c r="T96" s="716"/>
      <c r="U96" s="719"/>
      <c r="AA96" s="243" t="str">
        <f t="shared" si="52"/>
        <v/>
      </c>
    </row>
    <row r="97" spans="1:27" s="20" customFormat="1" ht="18" customHeight="1" thickTop="1" thickBot="1">
      <c r="A97" s="475" t="s">
        <v>6185</v>
      </c>
      <c r="B97" s="722" t="s">
        <v>44</v>
      </c>
      <c r="C97" s="713"/>
      <c r="D97" s="724" t="str">
        <f>IF(C97&gt;0,VLOOKUP(C97,女子登録情報!$A$1:$H$2000,3,0),"")</f>
        <v/>
      </c>
      <c r="E97" s="724" t="str">
        <f>IF(C97&gt;0,VLOOKUP(C97,女子登録情報!$A$1:$H$2000,4,0),"")</f>
        <v/>
      </c>
      <c r="F97" s="318" t="str">
        <f>IF(C97&gt;0,VLOOKUP(C97,女子登録情報!$A$1:$H$2000,8,0),"")</f>
        <v/>
      </c>
      <c r="G97" s="426" t="e">
        <f>IF(F98&gt;0,VLOOKUP(F98,女子登録情報!$O$2:$P$48,2,0),"")</f>
        <v>#N/A</v>
      </c>
      <c r="H97" s="426" t="str">
        <f t="shared" ref="H97" si="57">IF(C97&gt;0,TEXT(C97,"100000000"),"")</f>
        <v/>
      </c>
      <c r="I97" s="426" t="str">
        <f>IFERROR(VLOOKUP(C97,女子登録情報!A:G,7,FALSE),"")</f>
        <v/>
      </c>
      <c r="J97" s="5" t="s">
        <v>39</v>
      </c>
      <c r="K97" s="86"/>
      <c r="L97" s="7" t="str">
        <f>IF(K97&gt;0,VLOOKUP(K97,女子登録情報!$J$1:$K$21,2,0),"")</f>
        <v/>
      </c>
      <c r="M97" s="5" t="s">
        <v>40</v>
      </c>
      <c r="N97" s="408"/>
      <c r="O97" s="89" t="str">
        <f t="shared" si="51"/>
        <v/>
      </c>
      <c r="P97" s="411"/>
      <c r="Q97" s="729"/>
      <c r="R97" s="730"/>
      <c r="S97" s="317"/>
      <c r="T97" s="716"/>
      <c r="U97" s="717"/>
      <c r="AA97" s="243" t="str">
        <f t="shared" si="52"/>
        <v/>
      </c>
    </row>
    <row r="98" spans="1:27" s="20" customFormat="1" ht="18" customHeight="1" thickBot="1">
      <c r="A98" s="476"/>
      <c r="B98" s="723"/>
      <c r="C98" s="714"/>
      <c r="D98" s="725"/>
      <c r="E98" s="725"/>
      <c r="F98" s="319" t="str">
        <f>IF(C97&gt;0,VLOOKUP(C97,女子登録情報!$A$1:$H$2000,5,0),"")</f>
        <v/>
      </c>
      <c r="G98" s="427"/>
      <c r="H98" s="427"/>
      <c r="I98" s="427"/>
      <c r="J98" s="10" t="s">
        <v>41</v>
      </c>
      <c r="K98" s="86"/>
      <c r="L98" s="7" t="str">
        <f>IF(K98&gt;0,VLOOKUP(K98,女子登録情報!$J$2:$K$21,2,0),"")</f>
        <v/>
      </c>
      <c r="M98" s="10"/>
      <c r="N98" s="409"/>
      <c r="O98" s="89" t="str">
        <f t="shared" si="51"/>
        <v/>
      </c>
      <c r="P98" s="412"/>
      <c r="Q98" s="731"/>
      <c r="R98" s="732"/>
      <c r="S98" s="317"/>
      <c r="T98" s="716"/>
      <c r="U98" s="718"/>
      <c r="AA98" s="243" t="str">
        <f t="shared" si="52"/>
        <v/>
      </c>
    </row>
    <row r="99" spans="1:27" s="20" customFormat="1" ht="18" customHeight="1" thickBot="1">
      <c r="A99" s="477"/>
      <c r="B99" s="720" t="s">
        <v>42</v>
      </c>
      <c r="C99" s="721"/>
      <c r="D99" s="94"/>
      <c r="E99" s="94"/>
      <c r="F99" s="95"/>
      <c r="G99" s="428"/>
      <c r="H99" s="428"/>
      <c r="I99" s="428"/>
      <c r="J99" s="312" t="s">
        <v>43</v>
      </c>
      <c r="K99" s="87"/>
      <c r="L99" s="13" t="str">
        <f>IF(K99&gt;0,VLOOKUP(K99,女子登録情報!$J$2:$K$21,2,0),"")</f>
        <v/>
      </c>
      <c r="M99" s="14"/>
      <c r="N99" s="410"/>
      <c r="O99" s="89" t="str">
        <f t="shared" si="51"/>
        <v/>
      </c>
      <c r="P99" s="413"/>
      <c r="Q99" s="733"/>
      <c r="R99" s="734"/>
      <c r="S99" s="317"/>
      <c r="T99" s="716"/>
      <c r="U99" s="719"/>
      <c r="AA99" s="243" t="str">
        <f t="shared" si="52"/>
        <v/>
      </c>
    </row>
    <row r="100" spans="1:27" s="20" customFormat="1" ht="18" customHeight="1" thickTop="1" thickBot="1">
      <c r="A100" s="475" t="s">
        <v>6186</v>
      </c>
      <c r="B100" s="722" t="s">
        <v>44</v>
      </c>
      <c r="C100" s="713"/>
      <c r="D100" s="724" t="str">
        <f>IF(C100&gt;0,VLOOKUP(C100,女子登録情報!$A$1:$H$2000,3,0),"")</f>
        <v/>
      </c>
      <c r="E100" s="724" t="str">
        <f>IF(C100&gt;0,VLOOKUP(C100,女子登録情報!$A$1:$H$2000,4,0),"")</f>
        <v/>
      </c>
      <c r="F100" s="318" t="str">
        <f>IF(C100&gt;0,VLOOKUP(C100,女子登録情報!$A$1:$H$2000,8,0),"")</f>
        <v/>
      </c>
      <c r="G100" s="426" t="e">
        <f>IF(F101&gt;0,VLOOKUP(F101,女子登録情報!$O$2:$P$48,2,0),"")</f>
        <v>#N/A</v>
      </c>
      <c r="H100" s="426" t="str">
        <f t="shared" ref="H100" si="58">IF(C100&gt;0,TEXT(C100,"100000000"),"")</f>
        <v/>
      </c>
      <c r="I100" s="426" t="str">
        <f>IFERROR(VLOOKUP(C100,女子登録情報!A:G,7,FALSE),"")</f>
        <v/>
      </c>
      <c r="J100" s="5" t="s">
        <v>39</v>
      </c>
      <c r="K100" s="86"/>
      <c r="L100" s="7" t="str">
        <f>IF(K100&gt;0,VLOOKUP(K100,女子登録情報!$J$1:$K$21,2,0),"")</f>
        <v/>
      </c>
      <c r="M100" s="5" t="s">
        <v>40</v>
      </c>
      <c r="N100" s="408"/>
      <c r="O100" s="89" t="str">
        <f t="shared" si="51"/>
        <v/>
      </c>
      <c r="P100" s="411"/>
      <c r="Q100" s="729"/>
      <c r="R100" s="730"/>
      <c r="S100" s="317"/>
      <c r="T100" s="716"/>
      <c r="U100" s="717"/>
      <c r="AA100" s="243" t="str">
        <f t="shared" si="52"/>
        <v/>
      </c>
    </row>
    <row r="101" spans="1:27" s="20" customFormat="1" ht="18" customHeight="1" thickBot="1">
      <c r="A101" s="476"/>
      <c r="B101" s="723"/>
      <c r="C101" s="714"/>
      <c r="D101" s="725"/>
      <c r="E101" s="725"/>
      <c r="F101" s="319" t="str">
        <f>IF(C100&gt;0,VLOOKUP(C100,女子登録情報!$A$1:$H$2000,5,0),"")</f>
        <v/>
      </c>
      <c r="G101" s="427"/>
      <c r="H101" s="427"/>
      <c r="I101" s="427"/>
      <c r="J101" s="10" t="s">
        <v>41</v>
      </c>
      <c r="K101" s="86"/>
      <c r="L101" s="7" t="str">
        <f>IF(K101&gt;0,VLOOKUP(K101,女子登録情報!$J$2:$K$21,2,0),"")</f>
        <v/>
      </c>
      <c r="M101" s="10"/>
      <c r="N101" s="409"/>
      <c r="O101" s="89" t="str">
        <f t="shared" si="51"/>
        <v/>
      </c>
      <c r="P101" s="412"/>
      <c r="Q101" s="731"/>
      <c r="R101" s="732"/>
      <c r="S101" s="317"/>
      <c r="T101" s="716"/>
      <c r="U101" s="718"/>
      <c r="AA101" s="243" t="str">
        <f t="shared" si="52"/>
        <v/>
      </c>
    </row>
    <row r="102" spans="1:27" s="20" customFormat="1" ht="18" customHeight="1" thickBot="1">
      <c r="A102" s="477"/>
      <c r="B102" s="720" t="s">
        <v>42</v>
      </c>
      <c r="C102" s="721"/>
      <c r="D102" s="94"/>
      <c r="E102" s="94"/>
      <c r="F102" s="95"/>
      <c r="G102" s="428"/>
      <c r="H102" s="428"/>
      <c r="I102" s="428"/>
      <c r="J102" s="312" t="s">
        <v>43</v>
      </c>
      <c r="K102" s="87"/>
      <c r="L102" s="13" t="str">
        <f>IF(K102&gt;0,VLOOKUP(K102,女子登録情報!$J$2:$K$21,2,0),"")</f>
        <v/>
      </c>
      <c r="M102" s="14"/>
      <c r="N102" s="410"/>
      <c r="O102" s="89" t="str">
        <f t="shared" si="51"/>
        <v/>
      </c>
      <c r="P102" s="413"/>
      <c r="Q102" s="733"/>
      <c r="R102" s="734"/>
      <c r="S102" s="317"/>
      <c r="T102" s="716"/>
      <c r="U102" s="719"/>
      <c r="AA102" s="243" t="str">
        <f t="shared" si="52"/>
        <v/>
      </c>
    </row>
    <row r="103" spans="1:27" s="20" customFormat="1" ht="18" customHeight="1" thickTop="1" thickBot="1">
      <c r="A103" s="475" t="s">
        <v>6187</v>
      </c>
      <c r="B103" s="722" t="s">
        <v>44</v>
      </c>
      <c r="C103" s="713"/>
      <c r="D103" s="724" t="str">
        <f>IF(C103&gt;0,VLOOKUP(C103,女子登録情報!$A$1:$H$2000,3,0),"")</f>
        <v/>
      </c>
      <c r="E103" s="724" t="str">
        <f>IF(C103&gt;0,VLOOKUP(C103,女子登録情報!$A$1:$H$2000,4,0),"")</f>
        <v/>
      </c>
      <c r="F103" s="318" t="str">
        <f>IF(C103&gt;0,VLOOKUP(C103,女子登録情報!$A$1:$H$2000,8,0),"")</f>
        <v/>
      </c>
      <c r="G103" s="426" t="e">
        <f>IF(F104&gt;0,VLOOKUP(F104,女子登録情報!$O$2:$P$48,2,0),"")</f>
        <v>#N/A</v>
      </c>
      <c r="H103" s="426" t="str">
        <f t="shared" ref="H103" si="59">IF(C103&gt;0,TEXT(C103,"100000000"),"")</f>
        <v/>
      </c>
      <c r="I103" s="426" t="str">
        <f>IFERROR(VLOOKUP(C103,女子登録情報!A:G,7,FALSE),"")</f>
        <v/>
      </c>
      <c r="J103" s="5" t="s">
        <v>39</v>
      </c>
      <c r="K103" s="86"/>
      <c r="L103" s="7" t="str">
        <f>IF(K103&gt;0,VLOOKUP(K103,女子登録情報!$J$1:$K$21,2,0),"")</f>
        <v/>
      </c>
      <c r="M103" s="5" t="s">
        <v>40</v>
      </c>
      <c r="N103" s="408"/>
      <c r="O103" s="89" t="str">
        <f t="shared" si="51"/>
        <v/>
      </c>
      <c r="P103" s="411"/>
      <c r="Q103" s="729"/>
      <c r="R103" s="730"/>
      <c r="S103" s="317"/>
      <c r="T103" s="716"/>
      <c r="U103" s="717"/>
      <c r="AA103" s="243" t="str">
        <f t="shared" si="52"/>
        <v/>
      </c>
    </row>
    <row r="104" spans="1:27" s="20" customFormat="1" ht="18" customHeight="1" thickBot="1">
      <c r="A104" s="476"/>
      <c r="B104" s="723"/>
      <c r="C104" s="714"/>
      <c r="D104" s="725"/>
      <c r="E104" s="725"/>
      <c r="F104" s="319" t="str">
        <f>IF(C103&gt;0,VLOOKUP(C103,女子登録情報!$A$1:$H$2000,5,0),"")</f>
        <v/>
      </c>
      <c r="G104" s="427"/>
      <c r="H104" s="427"/>
      <c r="I104" s="427"/>
      <c r="J104" s="10" t="s">
        <v>41</v>
      </c>
      <c r="K104" s="86"/>
      <c r="L104" s="7" t="str">
        <f>IF(K104&gt;0,VLOOKUP(K104,女子登録情報!$J$2:$K$21,2,0),"")</f>
        <v/>
      </c>
      <c r="M104" s="10"/>
      <c r="N104" s="409"/>
      <c r="O104" s="89" t="str">
        <f t="shared" si="51"/>
        <v/>
      </c>
      <c r="P104" s="412"/>
      <c r="Q104" s="731"/>
      <c r="R104" s="732"/>
      <c r="S104" s="317"/>
      <c r="T104" s="716"/>
      <c r="U104" s="718"/>
      <c r="AA104" s="243" t="str">
        <f t="shared" si="52"/>
        <v/>
      </c>
    </row>
    <row r="105" spans="1:27" s="20" customFormat="1" ht="18" customHeight="1" thickBot="1">
      <c r="A105" s="477"/>
      <c r="B105" s="720" t="s">
        <v>42</v>
      </c>
      <c r="C105" s="721"/>
      <c r="D105" s="94"/>
      <c r="E105" s="94"/>
      <c r="F105" s="95"/>
      <c r="G105" s="428"/>
      <c r="H105" s="428"/>
      <c r="I105" s="428"/>
      <c r="J105" s="312" t="s">
        <v>43</v>
      </c>
      <c r="K105" s="87"/>
      <c r="L105" s="13" t="str">
        <f>IF(K105&gt;0,VLOOKUP(K105,女子登録情報!$J$2:$K$21,2,0),"")</f>
        <v/>
      </c>
      <c r="M105" s="14"/>
      <c r="N105" s="410"/>
      <c r="O105" s="89" t="str">
        <f t="shared" si="51"/>
        <v/>
      </c>
      <c r="P105" s="413"/>
      <c r="Q105" s="733"/>
      <c r="R105" s="734"/>
      <c r="S105" s="317"/>
      <c r="T105" s="716"/>
      <c r="U105" s="719"/>
      <c r="AA105" s="243" t="str">
        <f t="shared" si="52"/>
        <v/>
      </c>
    </row>
    <row r="106" spans="1:27" s="20" customFormat="1" ht="18" customHeight="1" thickTop="1" thickBot="1">
      <c r="A106" s="475" t="s">
        <v>6188</v>
      </c>
      <c r="B106" s="722" t="s">
        <v>44</v>
      </c>
      <c r="C106" s="713"/>
      <c r="D106" s="724" t="str">
        <f>IF(C106&gt;0,VLOOKUP(C106,女子登録情報!$A$1:$H$2000,3,0),"")</f>
        <v/>
      </c>
      <c r="E106" s="724" t="str">
        <f>IF(C106&gt;0,VLOOKUP(C106,女子登録情報!$A$1:$H$2000,4,0),"")</f>
        <v/>
      </c>
      <c r="F106" s="318" t="str">
        <f>IF(C106&gt;0,VLOOKUP(C106,女子登録情報!$A$1:$H$2000,8,0),"")</f>
        <v/>
      </c>
      <c r="G106" s="426" t="e">
        <f>IF(F107&gt;0,VLOOKUP(F107,女子登録情報!$O$2:$P$48,2,0),"")</f>
        <v>#N/A</v>
      </c>
      <c r="H106" s="426" t="str">
        <f t="shared" ref="H106" si="60">IF(C106&gt;0,TEXT(C106,"100000000"),"")</f>
        <v/>
      </c>
      <c r="I106" s="426" t="str">
        <f>IFERROR(VLOOKUP(C106,女子登録情報!A:G,7,FALSE),"")</f>
        <v/>
      </c>
      <c r="J106" s="5" t="s">
        <v>39</v>
      </c>
      <c r="K106" s="86"/>
      <c r="L106" s="7" t="str">
        <f>IF(K106&gt;0,VLOOKUP(K106,女子登録情報!$J$1:$K$21,2,0),"")</f>
        <v/>
      </c>
      <c r="M106" s="5" t="s">
        <v>40</v>
      </c>
      <c r="N106" s="408"/>
      <c r="O106" s="89" t="str">
        <f t="shared" si="51"/>
        <v/>
      </c>
      <c r="P106" s="411"/>
      <c r="Q106" s="729"/>
      <c r="R106" s="730"/>
      <c r="S106" s="317"/>
      <c r="T106" s="716"/>
      <c r="U106" s="717"/>
      <c r="AA106" s="243" t="str">
        <f t="shared" si="52"/>
        <v/>
      </c>
    </row>
    <row r="107" spans="1:27" s="20" customFormat="1" ht="18" customHeight="1" thickBot="1">
      <c r="A107" s="476"/>
      <c r="B107" s="723"/>
      <c r="C107" s="714"/>
      <c r="D107" s="725"/>
      <c r="E107" s="725"/>
      <c r="F107" s="319" t="str">
        <f>IF(C106&gt;0,VLOOKUP(C106,女子登録情報!$A$1:$H$2000,5,0),"")</f>
        <v/>
      </c>
      <c r="G107" s="427"/>
      <c r="H107" s="427"/>
      <c r="I107" s="427"/>
      <c r="J107" s="10" t="s">
        <v>41</v>
      </c>
      <c r="K107" s="86"/>
      <c r="L107" s="7" t="str">
        <f>IF(K107&gt;0,VLOOKUP(K107,女子登録情報!$J$2:$K$21,2,0),"")</f>
        <v/>
      </c>
      <c r="M107" s="10"/>
      <c r="N107" s="409"/>
      <c r="O107" s="89" t="str">
        <f t="shared" si="51"/>
        <v/>
      </c>
      <c r="P107" s="412"/>
      <c r="Q107" s="731"/>
      <c r="R107" s="732"/>
      <c r="S107" s="317"/>
      <c r="T107" s="716"/>
      <c r="U107" s="718"/>
      <c r="AA107" s="243" t="str">
        <f t="shared" si="52"/>
        <v/>
      </c>
    </row>
    <row r="108" spans="1:27" s="20" customFormat="1" ht="18" customHeight="1" thickBot="1">
      <c r="A108" s="477"/>
      <c r="B108" s="720" t="s">
        <v>42</v>
      </c>
      <c r="C108" s="721"/>
      <c r="D108" s="94"/>
      <c r="E108" s="94"/>
      <c r="F108" s="95"/>
      <c r="G108" s="428"/>
      <c r="H108" s="428"/>
      <c r="I108" s="428"/>
      <c r="J108" s="312" t="s">
        <v>43</v>
      </c>
      <c r="K108" s="87"/>
      <c r="L108" s="13" t="str">
        <f>IF(K108&gt;0,VLOOKUP(K108,女子登録情報!$J$2:$K$21,2,0),"")</f>
        <v/>
      </c>
      <c r="M108" s="14"/>
      <c r="N108" s="410"/>
      <c r="O108" s="304"/>
      <c r="P108" s="413"/>
      <c r="Q108" s="733"/>
      <c r="R108" s="734"/>
      <c r="S108" s="317"/>
      <c r="T108" s="716"/>
      <c r="U108" s="719"/>
      <c r="AA108" s="243" t="str">
        <f t="shared" si="52"/>
        <v/>
      </c>
    </row>
    <row r="109" spans="1:27" s="20" customFormat="1" ht="18" hidden="1" customHeight="1" thickTop="1" thickBot="1">
      <c r="A109" s="475">
        <v>31</v>
      </c>
      <c r="B109" s="711" t="s">
        <v>44</v>
      </c>
      <c r="C109" s="713"/>
      <c r="D109" s="713" t="str">
        <f>IF(C109&gt;0,VLOOKUP(C109,女子登録情報!$A$1:$H$2000,3,0),"")</f>
        <v/>
      </c>
      <c r="E109" s="713" t="str">
        <f>IF(C109&gt;0,VLOOKUP(C109,女子登録情報!$A$1:$H$2000,4,0),"")</f>
        <v/>
      </c>
      <c r="F109" s="84" t="str">
        <f>IF(C109&gt;0,VLOOKUP(C109,女子登録情報!$A$1:$H$2000,8,0),"")</f>
        <v/>
      </c>
      <c r="G109" s="426" t="e">
        <f>IF(F110&gt;0,VLOOKUP(F110,女子登録情報!$O$2:$P$48,2,0),"")</f>
        <v>#N/A</v>
      </c>
      <c r="H109" s="426" t="str">
        <f t="shared" ref="H109" si="61">IF(C109&gt;0,TEXT(C109,"100000000"),"")</f>
        <v/>
      </c>
      <c r="I109" s="236"/>
      <c r="J109" s="5" t="s">
        <v>39</v>
      </c>
      <c r="K109" s="86"/>
      <c r="L109" s="7" t="str">
        <f>IF(K109&gt;0,VLOOKUP(K109,女子登録情報!$J$1:$K$21,2,0),"")</f>
        <v/>
      </c>
      <c r="M109" s="5" t="s">
        <v>40</v>
      </c>
      <c r="N109" s="88"/>
      <c r="O109" s="89" t="str">
        <f t="shared" si="51"/>
        <v/>
      </c>
      <c r="P109" s="90"/>
      <c r="Q109" s="697"/>
      <c r="R109" s="698"/>
      <c r="S109" s="715"/>
      <c r="T109" s="701"/>
      <c r="U109" s="700"/>
      <c r="AA109" s="243" t="str">
        <f t="shared" si="52"/>
        <v/>
      </c>
    </row>
    <row r="110" spans="1:27" s="20" customFormat="1" ht="18" hidden="1" customHeight="1" thickBot="1">
      <c r="A110" s="476"/>
      <c r="B110" s="712"/>
      <c r="C110" s="714"/>
      <c r="D110" s="714"/>
      <c r="E110" s="714"/>
      <c r="F110" s="85" t="str">
        <f>IF(C109&gt;0,VLOOKUP(C109,女子登録情報!$A$1:$H$2000,5,0),"")</f>
        <v/>
      </c>
      <c r="G110" s="427"/>
      <c r="H110" s="427"/>
      <c r="I110" s="236"/>
      <c r="J110" s="10" t="s">
        <v>41</v>
      </c>
      <c r="K110" s="86"/>
      <c r="L110" s="7" t="str">
        <f>IF(K110&gt;0,VLOOKUP(K110,女子登録情報!$J$2:$K$21,2,0),"")</f>
        <v/>
      </c>
      <c r="M110" s="10"/>
      <c r="N110" s="91"/>
      <c r="O110" s="89" t="str">
        <f t="shared" si="51"/>
        <v/>
      </c>
      <c r="P110" s="90"/>
      <c r="Q110" s="703"/>
      <c r="R110" s="704"/>
      <c r="S110" s="705"/>
      <c r="T110" s="701"/>
      <c r="U110" s="701"/>
      <c r="AA110" s="243" t="str">
        <f t="shared" si="52"/>
        <v/>
      </c>
    </row>
    <row r="111" spans="1:27" s="20" customFormat="1" ht="18" hidden="1" customHeight="1" thickBot="1">
      <c r="A111" s="477"/>
      <c r="B111" s="706" t="s">
        <v>42</v>
      </c>
      <c r="C111" s="707"/>
      <c r="D111" s="94"/>
      <c r="E111" s="94"/>
      <c r="F111" s="95"/>
      <c r="G111" s="428"/>
      <c r="H111" s="428"/>
      <c r="I111" s="237"/>
      <c r="J111" s="11" t="s">
        <v>43</v>
      </c>
      <c r="K111" s="87"/>
      <c r="L111" s="13" t="str">
        <f>IF(K111&gt;0,VLOOKUP(K111,女子登録情報!$J$2:$K$21,2,0),"")</f>
        <v/>
      </c>
      <c r="M111" s="14"/>
      <c r="N111" s="92"/>
      <c r="O111" s="89" t="str">
        <f t="shared" si="51"/>
        <v/>
      </c>
      <c r="P111" s="93"/>
      <c r="Q111" s="708"/>
      <c r="R111" s="709"/>
      <c r="S111" s="710"/>
      <c r="T111" s="702"/>
      <c r="U111" s="702"/>
      <c r="AA111" s="243" t="str">
        <f t="shared" si="52"/>
        <v/>
      </c>
    </row>
    <row r="112" spans="1:27" s="20" customFormat="1" ht="18" hidden="1" customHeight="1" thickTop="1" thickBot="1">
      <c r="A112" s="475">
        <v>32</v>
      </c>
      <c r="B112" s="711" t="s">
        <v>44</v>
      </c>
      <c r="C112" s="713"/>
      <c r="D112" s="713" t="str">
        <f>IF(C112&gt;0,VLOOKUP(C112,女子登録情報!$A$1:$H$2000,3,0),"")</f>
        <v/>
      </c>
      <c r="E112" s="713" t="str">
        <f>IF(C112&gt;0,VLOOKUP(C112,女子登録情報!$A$1:$H$2000,4,0),"")</f>
        <v/>
      </c>
      <c r="F112" s="84" t="str">
        <f>IF(C112&gt;0,VLOOKUP(C112,女子登録情報!$A$1:$H$2000,8,0),"")</f>
        <v/>
      </c>
      <c r="G112" s="426" t="e">
        <f>IF(F113&gt;0,VLOOKUP(F113,女子登録情報!$O$2:$P$48,2,0),"")</f>
        <v>#N/A</v>
      </c>
      <c r="H112" s="426" t="str">
        <f t="shared" ref="H112" si="62">IF(C112&gt;0,TEXT(C112,"100000000"),"")</f>
        <v/>
      </c>
      <c r="I112" s="236"/>
      <c r="J112" s="5" t="s">
        <v>39</v>
      </c>
      <c r="K112" s="86"/>
      <c r="L112" s="7" t="str">
        <f>IF(K112&gt;0,VLOOKUP(K112,女子登録情報!$J$1:$K$21,2,0),"")</f>
        <v/>
      </c>
      <c r="M112" s="5" t="s">
        <v>40</v>
      </c>
      <c r="N112" s="88"/>
      <c r="O112" s="89" t="str">
        <f t="shared" si="51"/>
        <v/>
      </c>
      <c r="P112" s="90"/>
      <c r="Q112" s="697"/>
      <c r="R112" s="698"/>
      <c r="S112" s="699"/>
      <c r="T112" s="700"/>
      <c r="U112" s="700"/>
      <c r="AA112" s="243" t="str">
        <f t="shared" si="52"/>
        <v/>
      </c>
    </row>
    <row r="113" spans="1:27" s="20" customFormat="1" ht="18" hidden="1" customHeight="1" thickBot="1">
      <c r="A113" s="476"/>
      <c r="B113" s="712"/>
      <c r="C113" s="714"/>
      <c r="D113" s="714"/>
      <c r="E113" s="714"/>
      <c r="F113" s="85" t="str">
        <f>IF(C112&gt;0,VLOOKUP(C112,女子登録情報!$A$1:$H$2000,5,0),"")</f>
        <v/>
      </c>
      <c r="G113" s="427"/>
      <c r="H113" s="427"/>
      <c r="I113" s="236"/>
      <c r="J113" s="10" t="s">
        <v>41</v>
      </c>
      <c r="K113" s="86"/>
      <c r="L113" s="7" t="str">
        <f>IF(K113&gt;0,VLOOKUP(K113,女子登録情報!$J$2:$K$21,2,0),"")</f>
        <v/>
      </c>
      <c r="M113" s="10"/>
      <c r="N113" s="91"/>
      <c r="O113" s="89" t="str">
        <f t="shared" si="51"/>
        <v/>
      </c>
      <c r="P113" s="90"/>
      <c r="Q113" s="703"/>
      <c r="R113" s="704"/>
      <c r="S113" s="705"/>
      <c r="T113" s="701"/>
      <c r="U113" s="701"/>
      <c r="AA113" s="243" t="str">
        <f t="shared" si="52"/>
        <v/>
      </c>
    </row>
    <row r="114" spans="1:27" s="20" customFormat="1" ht="18" hidden="1" customHeight="1" thickBot="1">
      <c r="A114" s="477"/>
      <c r="B114" s="706" t="s">
        <v>42</v>
      </c>
      <c r="C114" s="707"/>
      <c r="D114" s="94"/>
      <c r="E114" s="94"/>
      <c r="F114" s="95"/>
      <c r="G114" s="428"/>
      <c r="H114" s="428"/>
      <c r="I114" s="237"/>
      <c r="J114" s="11" t="s">
        <v>43</v>
      </c>
      <c r="K114" s="87"/>
      <c r="L114" s="13" t="str">
        <f>IF(K114&gt;0,VLOOKUP(K114,女子登録情報!$J$2:$K$21,2,0),"")</f>
        <v/>
      </c>
      <c r="M114" s="14"/>
      <c r="N114" s="92"/>
      <c r="O114" s="89" t="str">
        <f t="shared" si="51"/>
        <v/>
      </c>
      <c r="P114" s="93"/>
      <c r="Q114" s="708"/>
      <c r="R114" s="709"/>
      <c r="S114" s="710"/>
      <c r="T114" s="702"/>
      <c r="U114" s="702"/>
      <c r="AA114" s="243" t="str">
        <f t="shared" si="52"/>
        <v/>
      </c>
    </row>
    <row r="115" spans="1:27" s="20" customFormat="1" ht="18" hidden="1" customHeight="1" thickTop="1" thickBot="1">
      <c r="A115" s="475">
        <v>33</v>
      </c>
      <c r="B115" s="711" t="s">
        <v>44</v>
      </c>
      <c r="C115" s="713"/>
      <c r="D115" s="713" t="str">
        <f>IF(C115&gt;0,VLOOKUP(C115,女子登録情報!$A$1:$H$2000,3,0),"")</f>
        <v/>
      </c>
      <c r="E115" s="713" t="str">
        <f>IF(C115&gt;0,VLOOKUP(C115,女子登録情報!$A$1:$H$2000,4,0),"")</f>
        <v/>
      </c>
      <c r="F115" s="84" t="str">
        <f>IF(C115&gt;0,VLOOKUP(C115,女子登録情報!$A$1:$H$2000,8,0),"")</f>
        <v/>
      </c>
      <c r="G115" s="426" t="e">
        <f>IF(F116&gt;0,VLOOKUP(F116,女子登録情報!$O$2:$P$48,2,0),"")</f>
        <v>#N/A</v>
      </c>
      <c r="H115" s="426" t="str">
        <f t="shared" ref="H115" si="63">IF(C115&gt;0,TEXT(C115,"100000000"),"")</f>
        <v/>
      </c>
      <c r="I115" s="236"/>
      <c r="J115" s="5" t="s">
        <v>39</v>
      </c>
      <c r="K115" s="86"/>
      <c r="L115" s="7" t="str">
        <f>IF(K115&gt;0,VLOOKUP(K115,女子登録情報!$J$1:$K$21,2,0),"")</f>
        <v/>
      </c>
      <c r="M115" s="5" t="s">
        <v>40</v>
      </c>
      <c r="N115" s="88"/>
      <c r="O115" s="89" t="str">
        <f t="shared" si="51"/>
        <v/>
      </c>
      <c r="P115" s="90"/>
      <c r="Q115" s="697"/>
      <c r="R115" s="698"/>
      <c r="S115" s="699"/>
      <c r="T115" s="700"/>
      <c r="U115" s="700"/>
      <c r="AA115" s="243" t="str">
        <f t="shared" si="52"/>
        <v/>
      </c>
    </row>
    <row r="116" spans="1:27" s="20" customFormat="1" ht="18" hidden="1" customHeight="1" thickBot="1">
      <c r="A116" s="476"/>
      <c r="B116" s="712"/>
      <c r="C116" s="714"/>
      <c r="D116" s="714"/>
      <c r="E116" s="714"/>
      <c r="F116" s="85" t="str">
        <f>IF(C115&gt;0,VLOOKUP(C115,女子登録情報!$A$1:$H$2000,5,0),"")</f>
        <v/>
      </c>
      <c r="G116" s="427"/>
      <c r="H116" s="427"/>
      <c r="I116" s="236"/>
      <c r="J116" s="10" t="s">
        <v>41</v>
      </c>
      <c r="K116" s="86"/>
      <c r="L116" s="7" t="str">
        <f>IF(K116&gt;0,VLOOKUP(K116,女子登録情報!$J$2:$K$21,2,0),"")</f>
        <v/>
      </c>
      <c r="M116" s="10"/>
      <c r="N116" s="91"/>
      <c r="O116" s="89" t="str">
        <f t="shared" si="51"/>
        <v/>
      </c>
      <c r="P116" s="90"/>
      <c r="Q116" s="703"/>
      <c r="R116" s="704"/>
      <c r="S116" s="705"/>
      <c r="T116" s="701"/>
      <c r="U116" s="701"/>
      <c r="AA116" s="243" t="str">
        <f t="shared" si="52"/>
        <v/>
      </c>
    </row>
    <row r="117" spans="1:27" s="20" customFormat="1" ht="18" hidden="1" customHeight="1" thickBot="1">
      <c r="A117" s="477"/>
      <c r="B117" s="706" t="s">
        <v>42</v>
      </c>
      <c r="C117" s="707"/>
      <c r="D117" s="94"/>
      <c r="E117" s="94"/>
      <c r="F117" s="95"/>
      <c r="G117" s="428"/>
      <c r="H117" s="428"/>
      <c r="I117" s="237"/>
      <c r="J117" s="11" t="s">
        <v>43</v>
      </c>
      <c r="K117" s="87"/>
      <c r="L117" s="13" t="str">
        <f>IF(K117&gt;0,VLOOKUP(K117,女子登録情報!$J$2:$K$21,2,0),"")</f>
        <v/>
      </c>
      <c r="M117" s="14"/>
      <c r="N117" s="92"/>
      <c r="O117" s="89" t="str">
        <f t="shared" si="51"/>
        <v/>
      </c>
      <c r="P117" s="93"/>
      <c r="Q117" s="708"/>
      <c r="R117" s="709"/>
      <c r="S117" s="710"/>
      <c r="T117" s="702"/>
      <c r="U117" s="702"/>
      <c r="AA117" s="243" t="str">
        <f t="shared" si="52"/>
        <v/>
      </c>
    </row>
    <row r="118" spans="1:27" s="20" customFormat="1" ht="18" hidden="1" customHeight="1" thickTop="1" thickBot="1">
      <c r="A118" s="475">
        <v>34</v>
      </c>
      <c r="B118" s="711" t="s">
        <v>44</v>
      </c>
      <c r="C118" s="713"/>
      <c r="D118" s="713" t="str">
        <f>IF(C118&gt;0,VLOOKUP(C118,女子登録情報!$A$1:$H$2000,3,0),"")</f>
        <v/>
      </c>
      <c r="E118" s="713" t="str">
        <f>IF(C118&gt;0,VLOOKUP(C118,女子登録情報!$A$1:$H$2000,4,0),"")</f>
        <v/>
      </c>
      <c r="F118" s="84" t="str">
        <f>IF(C118&gt;0,VLOOKUP(C118,女子登録情報!$A$1:$H$2000,8,0),"")</f>
        <v/>
      </c>
      <c r="G118" s="426" t="e">
        <f>IF(F119&gt;0,VLOOKUP(F119,女子登録情報!$O$2:$P$48,2,0),"")</f>
        <v>#N/A</v>
      </c>
      <c r="H118" s="426" t="str">
        <f t="shared" ref="H118" si="64">IF(C118&gt;0,TEXT(C118,"100000000"),"")</f>
        <v/>
      </c>
      <c r="I118" s="236"/>
      <c r="J118" s="5" t="s">
        <v>39</v>
      </c>
      <c r="K118" s="86"/>
      <c r="L118" s="7" t="str">
        <f>IF(K118&gt;0,VLOOKUP(K118,女子登録情報!$J$1:$K$21,2,0),"")</f>
        <v/>
      </c>
      <c r="M118" s="5" t="s">
        <v>40</v>
      </c>
      <c r="N118" s="88"/>
      <c r="O118" s="89" t="str">
        <f t="shared" si="51"/>
        <v/>
      </c>
      <c r="P118" s="90"/>
      <c r="Q118" s="697"/>
      <c r="R118" s="698"/>
      <c r="S118" s="699"/>
      <c r="T118" s="700"/>
      <c r="U118" s="700"/>
      <c r="AA118" s="243" t="str">
        <f t="shared" si="52"/>
        <v/>
      </c>
    </row>
    <row r="119" spans="1:27" s="20" customFormat="1" ht="18" hidden="1" customHeight="1" thickBot="1">
      <c r="A119" s="476"/>
      <c r="B119" s="712"/>
      <c r="C119" s="714"/>
      <c r="D119" s="714"/>
      <c r="E119" s="714"/>
      <c r="F119" s="85" t="str">
        <f>IF(C118&gt;0,VLOOKUP(C118,女子登録情報!$A$1:$H$2000,5,0),"")</f>
        <v/>
      </c>
      <c r="G119" s="427"/>
      <c r="H119" s="427"/>
      <c r="I119" s="236"/>
      <c r="J119" s="10" t="s">
        <v>41</v>
      </c>
      <c r="K119" s="86"/>
      <c r="L119" s="7" t="str">
        <f>IF(K119&gt;0,VLOOKUP(K119,女子登録情報!$J$2:$K$21,2,0),"")</f>
        <v/>
      </c>
      <c r="M119" s="10"/>
      <c r="N119" s="91"/>
      <c r="O119" s="89" t="str">
        <f t="shared" si="51"/>
        <v/>
      </c>
      <c r="P119" s="90"/>
      <c r="Q119" s="703"/>
      <c r="R119" s="704"/>
      <c r="S119" s="705"/>
      <c r="T119" s="701"/>
      <c r="U119" s="701"/>
      <c r="AA119" s="243" t="str">
        <f t="shared" si="52"/>
        <v/>
      </c>
    </row>
    <row r="120" spans="1:27" s="20" customFormat="1" ht="18" hidden="1" customHeight="1" thickBot="1">
      <c r="A120" s="477"/>
      <c r="B120" s="706" t="s">
        <v>42</v>
      </c>
      <c r="C120" s="707"/>
      <c r="D120" s="94"/>
      <c r="E120" s="94"/>
      <c r="F120" s="95"/>
      <c r="G120" s="428"/>
      <c r="H120" s="428"/>
      <c r="I120" s="237"/>
      <c r="J120" s="11" t="s">
        <v>43</v>
      </c>
      <c r="K120" s="87"/>
      <c r="L120" s="13" t="str">
        <f>IF(K120&gt;0,VLOOKUP(K120,女子登録情報!$J$2:$K$21,2,0),"")</f>
        <v/>
      </c>
      <c r="M120" s="14"/>
      <c r="N120" s="92"/>
      <c r="O120" s="89" t="str">
        <f t="shared" si="51"/>
        <v/>
      </c>
      <c r="P120" s="93"/>
      <c r="Q120" s="708"/>
      <c r="R120" s="709"/>
      <c r="S120" s="710"/>
      <c r="T120" s="702"/>
      <c r="U120" s="702"/>
      <c r="AA120" s="243" t="str">
        <f t="shared" si="52"/>
        <v/>
      </c>
    </row>
    <row r="121" spans="1:27" s="20" customFormat="1" ht="18" hidden="1" customHeight="1" thickTop="1" thickBot="1">
      <c r="A121" s="475">
        <v>35</v>
      </c>
      <c r="B121" s="711" t="s">
        <v>44</v>
      </c>
      <c r="C121" s="713"/>
      <c r="D121" s="713" t="str">
        <f>IF(C121&gt;0,VLOOKUP(C121,女子登録情報!$A$1:$H$2000,3,0),"")</f>
        <v/>
      </c>
      <c r="E121" s="713" t="str">
        <f>IF(C121&gt;0,VLOOKUP(C121,女子登録情報!$A$1:$H$2000,4,0),"")</f>
        <v/>
      </c>
      <c r="F121" s="84" t="str">
        <f>IF(C121&gt;0,VLOOKUP(C121,女子登録情報!$A$1:$H$2000,8,0),"")</f>
        <v/>
      </c>
      <c r="G121" s="426" t="e">
        <f>IF(F122&gt;0,VLOOKUP(F122,女子登録情報!$O$2:$P$48,2,0),"")</f>
        <v>#N/A</v>
      </c>
      <c r="H121" s="426" t="str">
        <f t="shared" ref="H121" si="65">IF(C121&gt;0,TEXT(C121,"100000000"),"")</f>
        <v/>
      </c>
      <c r="I121" s="236"/>
      <c r="J121" s="5" t="s">
        <v>39</v>
      </c>
      <c r="K121" s="86"/>
      <c r="L121" s="7" t="str">
        <f>IF(K121&gt;0,VLOOKUP(K121,女子登録情報!$J$1:$K$21,2,0),"")</f>
        <v/>
      </c>
      <c r="M121" s="5" t="s">
        <v>40</v>
      </c>
      <c r="N121" s="88"/>
      <c r="O121" s="89" t="str">
        <f t="shared" si="51"/>
        <v/>
      </c>
      <c r="P121" s="90"/>
      <c r="Q121" s="697"/>
      <c r="R121" s="698"/>
      <c r="S121" s="699"/>
      <c r="T121" s="700"/>
      <c r="U121" s="700"/>
      <c r="AA121" s="243" t="str">
        <f t="shared" si="52"/>
        <v/>
      </c>
    </row>
    <row r="122" spans="1:27" s="20" customFormat="1" ht="18" hidden="1" customHeight="1" thickBot="1">
      <c r="A122" s="476"/>
      <c r="B122" s="712"/>
      <c r="C122" s="714"/>
      <c r="D122" s="714"/>
      <c r="E122" s="714"/>
      <c r="F122" s="85" t="str">
        <f>IF(C121&gt;0,VLOOKUP(C121,女子登録情報!$A$1:$H$2000,5,0),"")</f>
        <v/>
      </c>
      <c r="G122" s="427"/>
      <c r="H122" s="427"/>
      <c r="I122" s="236"/>
      <c r="J122" s="10" t="s">
        <v>41</v>
      </c>
      <c r="K122" s="86"/>
      <c r="L122" s="7" t="str">
        <f>IF(K122&gt;0,VLOOKUP(K122,女子登録情報!$J$2:$K$21,2,0),"")</f>
        <v/>
      </c>
      <c r="M122" s="10"/>
      <c r="N122" s="91"/>
      <c r="O122" s="89" t="str">
        <f t="shared" si="51"/>
        <v/>
      </c>
      <c r="P122" s="90"/>
      <c r="Q122" s="703"/>
      <c r="R122" s="704"/>
      <c r="S122" s="705"/>
      <c r="T122" s="701"/>
      <c r="U122" s="701"/>
      <c r="AA122" s="243" t="str">
        <f t="shared" si="52"/>
        <v/>
      </c>
    </row>
    <row r="123" spans="1:27" s="20" customFormat="1" ht="18" hidden="1" customHeight="1" thickBot="1">
      <c r="A123" s="477"/>
      <c r="B123" s="706" t="s">
        <v>42</v>
      </c>
      <c r="C123" s="707"/>
      <c r="D123" s="94"/>
      <c r="E123" s="94"/>
      <c r="F123" s="95"/>
      <c r="G123" s="428"/>
      <c r="H123" s="428"/>
      <c r="I123" s="237"/>
      <c r="J123" s="11" t="s">
        <v>43</v>
      </c>
      <c r="K123" s="87"/>
      <c r="L123" s="13" t="str">
        <f>IF(K123&gt;0,VLOOKUP(K123,女子登録情報!$J$2:$K$21,2,0),"")</f>
        <v/>
      </c>
      <c r="M123" s="14"/>
      <c r="N123" s="92"/>
      <c r="O123" s="89" t="str">
        <f t="shared" si="51"/>
        <v/>
      </c>
      <c r="P123" s="93"/>
      <c r="Q123" s="708"/>
      <c r="R123" s="709"/>
      <c r="S123" s="710"/>
      <c r="T123" s="702"/>
      <c r="U123" s="702"/>
      <c r="AA123" s="243" t="str">
        <f t="shared" si="52"/>
        <v/>
      </c>
    </row>
    <row r="124" spans="1:27" s="20" customFormat="1" ht="18" hidden="1" customHeight="1" thickTop="1" thickBot="1">
      <c r="A124" s="475">
        <v>36</v>
      </c>
      <c r="B124" s="711" t="s">
        <v>44</v>
      </c>
      <c r="C124" s="713"/>
      <c r="D124" s="713" t="str">
        <f>IF(C124&gt;0,VLOOKUP(C124,女子登録情報!$A$1:$H$2000,3,0),"")</f>
        <v/>
      </c>
      <c r="E124" s="713" t="str">
        <f>IF(C124&gt;0,VLOOKUP(C124,女子登録情報!$A$1:$H$2000,4,0),"")</f>
        <v/>
      </c>
      <c r="F124" s="84" t="str">
        <f>IF(C124&gt;0,VLOOKUP(C124,女子登録情報!$A$1:$H$2000,8,0),"")</f>
        <v/>
      </c>
      <c r="G124" s="426" t="e">
        <f>IF(F125&gt;0,VLOOKUP(F125,女子登録情報!$O$2:$P$48,2,0),"")</f>
        <v>#N/A</v>
      </c>
      <c r="H124" s="426" t="str">
        <f t="shared" ref="H124" si="66">IF(C124&gt;0,TEXT(C124,"100000000"),"")</f>
        <v/>
      </c>
      <c r="I124" s="236"/>
      <c r="J124" s="5" t="s">
        <v>39</v>
      </c>
      <c r="K124" s="86"/>
      <c r="L124" s="7" t="str">
        <f>IF(K124&gt;0,VLOOKUP(K124,女子登録情報!$J$1:$K$21,2,0),"")</f>
        <v/>
      </c>
      <c r="M124" s="5" t="s">
        <v>40</v>
      </c>
      <c r="N124" s="88"/>
      <c r="O124" s="89" t="str">
        <f t="shared" si="51"/>
        <v/>
      </c>
      <c r="P124" s="90"/>
      <c r="Q124" s="697"/>
      <c r="R124" s="698"/>
      <c r="S124" s="699"/>
      <c r="T124" s="700"/>
      <c r="U124" s="700"/>
      <c r="AA124" s="243" t="str">
        <f t="shared" si="52"/>
        <v/>
      </c>
    </row>
    <row r="125" spans="1:27" s="20" customFormat="1" ht="18" hidden="1" customHeight="1" thickBot="1">
      <c r="A125" s="476"/>
      <c r="B125" s="712"/>
      <c r="C125" s="714"/>
      <c r="D125" s="714"/>
      <c r="E125" s="714"/>
      <c r="F125" s="85" t="str">
        <f>IF(C124&gt;0,VLOOKUP(C124,女子登録情報!$A$1:$H$2000,5,0),"")</f>
        <v/>
      </c>
      <c r="G125" s="427"/>
      <c r="H125" s="427"/>
      <c r="I125" s="236"/>
      <c r="J125" s="10" t="s">
        <v>41</v>
      </c>
      <c r="K125" s="86"/>
      <c r="L125" s="7" t="str">
        <f>IF(K125&gt;0,VLOOKUP(K125,女子登録情報!$J$2:$K$21,2,0),"")</f>
        <v/>
      </c>
      <c r="M125" s="10"/>
      <c r="N125" s="91"/>
      <c r="O125" s="89" t="str">
        <f t="shared" si="51"/>
        <v/>
      </c>
      <c r="P125" s="90"/>
      <c r="Q125" s="703"/>
      <c r="R125" s="704"/>
      <c r="S125" s="705"/>
      <c r="T125" s="701"/>
      <c r="U125" s="701"/>
      <c r="AA125" s="243" t="str">
        <f t="shared" si="52"/>
        <v/>
      </c>
    </row>
    <row r="126" spans="1:27" s="20" customFormat="1" ht="18" hidden="1" customHeight="1" thickBot="1">
      <c r="A126" s="477"/>
      <c r="B126" s="706" t="s">
        <v>42</v>
      </c>
      <c r="C126" s="707"/>
      <c r="D126" s="94"/>
      <c r="E126" s="94"/>
      <c r="F126" s="95"/>
      <c r="G126" s="428"/>
      <c r="H126" s="428"/>
      <c r="I126" s="237"/>
      <c r="J126" s="11" t="s">
        <v>43</v>
      </c>
      <c r="K126" s="87"/>
      <c r="L126" s="13" t="str">
        <f>IF(K126&gt;0,VLOOKUP(K126,女子登録情報!$J$2:$K$21,2,0),"")</f>
        <v/>
      </c>
      <c r="M126" s="14"/>
      <c r="N126" s="92"/>
      <c r="O126" s="89" t="str">
        <f t="shared" si="51"/>
        <v/>
      </c>
      <c r="P126" s="93"/>
      <c r="Q126" s="708"/>
      <c r="R126" s="709"/>
      <c r="S126" s="710"/>
      <c r="T126" s="702"/>
      <c r="U126" s="702"/>
      <c r="AA126" s="243" t="str">
        <f t="shared" si="52"/>
        <v/>
      </c>
    </row>
    <row r="127" spans="1:27" s="20" customFormat="1" ht="18" hidden="1" customHeight="1" thickTop="1" thickBot="1">
      <c r="A127" s="475">
        <v>37</v>
      </c>
      <c r="B127" s="711" t="s">
        <v>44</v>
      </c>
      <c r="C127" s="713"/>
      <c r="D127" s="713" t="str">
        <f>IF(C127&gt;0,VLOOKUP(C127,女子登録情報!$A$1:$H$2000,3,0),"")</f>
        <v/>
      </c>
      <c r="E127" s="713" t="str">
        <f>IF(C127&gt;0,VLOOKUP(C127,女子登録情報!$A$1:$H$2000,4,0),"")</f>
        <v/>
      </c>
      <c r="F127" s="84" t="str">
        <f>IF(C127&gt;0,VLOOKUP(C127,女子登録情報!$A$1:$H$2000,8,0),"")</f>
        <v/>
      </c>
      <c r="G127" s="426" t="e">
        <f>IF(F128&gt;0,VLOOKUP(F128,女子登録情報!$O$2:$P$48,2,0),"")</f>
        <v>#N/A</v>
      </c>
      <c r="H127" s="426" t="str">
        <f t="shared" ref="H127" si="67">IF(C127&gt;0,TEXT(C127,"100000000"),"")</f>
        <v/>
      </c>
      <c r="I127" s="236"/>
      <c r="J127" s="5" t="s">
        <v>39</v>
      </c>
      <c r="K127" s="86"/>
      <c r="L127" s="7" t="str">
        <f>IF(K127&gt;0,VLOOKUP(K127,女子登録情報!$J$1:$K$21,2,0),"")</f>
        <v/>
      </c>
      <c r="M127" s="5" t="s">
        <v>40</v>
      </c>
      <c r="N127" s="88"/>
      <c r="O127" s="89" t="str">
        <f t="shared" si="51"/>
        <v/>
      </c>
      <c r="P127" s="90"/>
      <c r="Q127" s="697"/>
      <c r="R127" s="698"/>
      <c r="S127" s="699"/>
      <c r="T127" s="700"/>
      <c r="U127" s="700"/>
      <c r="AA127" s="243" t="str">
        <f t="shared" si="52"/>
        <v/>
      </c>
    </row>
    <row r="128" spans="1:27" s="20" customFormat="1" ht="18" hidden="1" customHeight="1" thickBot="1">
      <c r="A128" s="476"/>
      <c r="B128" s="712"/>
      <c r="C128" s="714"/>
      <c r="D128" s="714"/>
      <c r="E128" s="714"/>
      <c r="F128" s="85" t="str">
        <f>IF(C127&gt;0,VLOOKUP(C127,女子登録情報!$A$1:$H$2000,5,0),"")</f>
        <v/>
      </c>
      <c r="G128" s="427"/>
      <c r="H128" s="427"/>
      <c r="I128" s="236"/>
      <c r="J128" s="10" t="s">
        <v>41</v>
      </c>
      <c r="K128" s="86"/>
      <c r="L128" s="7" t="str">
        <f>IF(K128&gt;0,VLOOKUP(K128,女子登録情報!$J$2:$K$21,2,0),"")</f>
        <v/>
      </c>
      <c r="M128" s="10"/>
      <c r="N128" s="91"/>
      <c r="O128" s="89" t="str">
        <f t="shared" si="51"/>
        <v/>
      </c>
      <c r="P128" s="90"/>
      <c r="Q128" s="703"/>
      <c r="R128" s="704"/>
      <c r="S128" s="705"/>
      <c r="T128" s="701"/>
      <c r="U128" s="701"/>
      <c r="AA128" s="243" t="str">
        <f t="shared" si="52"/>
        <v/>
      </c>
    </row>
    <row r="129" spans="1:27" s="20" customFormat="1" ht="18" hidden="1" customHeight="1" thickBot="1">
      <c r="A129" s="477"/>
      <c r="B129" s="706" t="s">
        <v>42</v>
      </c>
      <c r="C129" s="707"/>
      <c r="D129" s="94"/>
      <c r="E129" s="94"/>
      <c r="F129" s="95"/>
      <c r="G129" s="428"/>
      <c r="H129" s="428"/>
      <c r="I129" s="237"/>
      <c r="J129" s="11" t="s">
        <v>43</v>
      </c>
      <c r="K129" s="87"/>
      <c r="L129" s="13" t="str">
        <f>IF(K129&gt;0,VLOOKUP(K129,女子登録情報!$J$2:$K$21,2,0),"")</f>
        <v/>
      </c>
      <c r="M129" s="14"/>
      <c r="N129" s="92"/>
      <c r="O129" s="89" t="str">
        <f t="shared" si="51"/>
        <v/>
      </c>
      <c r="P129" s="93"/>
      <c r="Q129" s="708"/>
      <c r="R129" s="709"/>
      <c r="S129" s="710"/>
      <c r="T129" s="702"/>
      <c r="U129" s="702"/>
      <c r="AA129" s="243" t="str">
        <f t="shared" si="52"/>
        <v/>
      </c>
    </row>
    <row r="130" spans="1:27" s="20" customFormat="1" ht="18" hidden="1" customHeight="1" thickTop="1" thickBot="1">
      <c r="A130" s="475">
        <v>38</v>
      </c>
      <c r="B130" s="711" t="s">
        <v>44</v>
      </c>
      <c r="C130" s="713"/>
      <c r="D130" s="713" t="str">
        <f>IF(C130&gt;0,VLOOKUP(C130,女子登録情報!$A$1:$H$2000,3,0),"")</f>
        <v/>
      </c>
      <c r="E130" s="713" t="str">
        <f>IF(C130&gt;0,VLOOKUP(C130,女子登録情報!$A$1:$H$2000,4,0),"")</f>
        <v/>
      </c>
      <c r="F130" s="84" t="str">
        <f>IF(C130&gt;0,VLOOKUP(C130,女子登録情報!$A$1:$H$2000,8,0),"")</f>
        <v/>
      </c>
      <c r="G130" s="426" t="e">
        <f>IF(F131&gt;0,VLOOKUP(F131,女子登録情報!$O$2:$P$48,2,0),"")</f>
        <v>#N/A</v>
      </c>
      <c r="H130" s="426" t="str">
        <f t="shared" ref="H130" si="68">IF(C130&gt;0,TEXT(C130,"100000000"),"")</f>
        <v/>
      </c>
      <c r="I130" s="236"/>
      <c r="J130" s="5" t="s">
        <v>39</v>
      </c>
      <c r="K130" s="86"/>
      <c r="L130" s="7" t="str">
        <f>IF(K130&gt;0,VLOOKUP(K130,女子登録情報!$J$1:$K$21,2,0),"")</f>
        <v/>
      </c>
      <c r="M130" s="5" t="s">
        <v>40</v>
      </c>
      <c r="N130" s="88"/>
      <c r="O130" s="89" t="str">
        <f t="shared" si="51"/>
        <v/>
      </c>
      <c r="P130" s="90"/>
      <c r="Q130" s="697"/>
      <c r="R130" s="698"/>
      <c r="S130" s="699"/>
      <c r="T130" s="700"/>
      <c r="U130" s="700"/>
      <c r="AA130" s="243" t="str">
        <f t="shared" si="52"/>
        <v/>
      </c>
    </row>
    <row r="131" spans="1:27" s="20" customFormat="1" ht="18" hidden="1" customHeight="1" thickBot="1">
      <c r="A131" s="476"/>
      <c r="B131" s="712"/>
      <c r="C131" s="714"/>
      <c r="D131" s="714"/>
      <c r="E131" s="714"/>
      <c r="F131" s="85" t="str">
        <f>IF(C130&gt;0,VLOOKUP(C130,女子登録情報!$A$1:$H$2000,5,0),"")</f>
        <v/>
      </c>
      <c r="G131" s="427"/>
      <c r="H131" s="427"/>
      <c r="I131" s="236"/>
      <c r="J131" s="10" t="s">
        <v>41</v>
      </c>
      <c r="K131" s="86"/>
      <c r="L131" s="7" t="str">
        <f>IF(K131&gt;0,VLOOKUP(K131,女子登録情報!$J$2:$K$21,2,0),"")</f>
        <v/>
      </c>
      <c r="M131" s="10"/>
      <c r="N131" s="91"/>
      <c r="O131" s="89" t="str">
        <f t="shared" si="51"/>
        <v/>
      </c>
      <c r="P131" s="90"/>
      <c r="Q131" s="703"/>
      <c r="R131" s="704"/>
      <c r="S131" s="705"/>
      <c r="T131" s="701"/>
      <c r="U131" s="701"/>
      <c r="AA131" s="243" t="str">
        <f t="shared" si="52"/>
        <v/>
      </c>
    </row>
    <row r="132" spans="1:27" s="20" customFormat="1" ht="18" hidden="1" customHeight="1" thickBot="1">
      <c r="A132" s="477"/>
      <c r="B132" s="706" t="s">
        <v>42</v>
      </c>
      <c r="C132" s="707"/>
      <c r="D132" s="94"/>
      <c r="E132" s="94"/>
      <c r="F132" s="95"/>
      <c r="G132" s="428"/>
      <c r="H132" s="428"/>
      <c r="I132" s="237"/>
      <c r="J132" s="11" t="s">
        <v>43</v>
      </c>
      <c r="K132" s="87"/>
      <c r="L132" s="13" t="str">
        <f>IF(K132&gt;0,VLOOKUP(K132,女子登録情報!$J$2:$K$21,2,0),"")</f>
        <v/>
      </c>
      <c r="M132" s="14"/>
      <c r="N132" s="92"/>
      <c r="O132" s="89" t="str">
        <f t="shared" si="51"/>
        <v/>
      </c>
      <c r="P132" s="93"/>
      <c r="Q132" s="708"/>
      <c r="R132" s="709"/>
      <c r="S132" s="710"/>
      <c r="T132" s="702"/>
      <c r="U132" s="702"/>
      <c r="AA132" s="243" t="str">
        <f t="shared" si="52"/>
        <v/>
      </c>
    </row>
    <row r="133" spans="1:27" s="20" customFormat="1" ht="18" hidden="1" customHeight="1" thickTop="1" thickBot="1">
      <c r="A133" s="475">
        <v>39</v>
      </c>
      <c r="B133" s="711" t="s">
        <v>44</v>
      </c>
      <c r="C133" s="713"/>
      <c r="D133" s="713" t="str">
        <f>IF(C133&gt;0,VLOOKUP(C133,女子登録情報!$A$1:$H$2000,3,0),"")</f>
        <v/>
      </c>
      <c r="E133" s="713" t="str">
        <f>IF(C133&gt;0,VLOOKUP(C133,女子登録情報!$A$1:$H$2000,4,0),"")</f>
        <v/>
      </c>
      <c r="F133" s="84" t="str">
        <f>IF(C133&gt;0,VLOOKUP(C133,女子登録情報!$A$1:$H$2000,8,0),"")</f>
        <v/>
      </c>
      <c r="G133" s="426" t="e">
        <f>IF(F134&gt;0,VLOOKUP(F134,女子登録情報!$O$2:$P$48,2,0),"")</f>
        <v>#N/A</v>
      </c>
      <c r="H133" s="426" t="str">
        <f t="shared" ref="H133" si="69">IF(C133&gt;0,TEXT(C133,"100000000"),"")</f>
        <v/>
      </c>
      <c r="I133" s="236"/>
      <c r="J133" s="5" t="s">
        <v>39</v>
      </c>
      <c r="K133" s="86"/>
      <c r="L133" s="7" t="str">
        <f>IF(K133&gt;0,VLOOKUP(K133,女子登録情報!$J$1:$K$21,2,0),"")</f>
        <v/>
      </c>
      <c r="M133" s="5" t="s">
        <v>40</v>
      </c>
      <c r="N133" s="88"/>
      <c r="O133" s="89" t="str">
        <f t="shared" si="51"/>
        <v/>
      </c>
      <c r="P133" s="90"/>
      <c r="Q133" s="697"/>
      <c r="R133" s="698"/>
      <c r="S133" s="699"/>
      <c r="T133" s="700"/>
      <c r="U133" s="700"/>
      <c r="AA133" s="243" t="str">
        <f t="shared" si="52"/>
        <v/>
      </c>
    </row>
    <row r="134" spans="1:27" s="20" customFormat="1" ht="18" hidden="1" customHeight="1" thickBot="1">
      <c r="A134" s="476"/>
      <c r="B134" s="712"/>
      <c r="C134" s="714"/>
      <c r="D134" s="714"/>
      <c r="E134" s="714"/>
      <c r="F134" s="85" t="str">
        <f>IF(C133&gt;0,VLOOKUP(C133,女子登録情報!$A$1:$H$2000,5,0),"")</f>
        <v/>
      </c>
      <c r="G134" s="427"/>
      <c r="H134" s="427"/>
      <c r="I134" s="236"/>
      <c r="J134" s="10" t="s">
        <v>41</v>
      </c>
      <c r="K134" s="86"/>
      <c r="L134" s="7" t="str">
        <f>IF(K134&gt;0,VLOOKUP(K134,女子登録情報!$J$2:$K$21,2,0),"")</f>
        <v/>
      </c>
      <c r="M134" s="10"/>
      <c r="N134" s="91"/>
      <c r="O134" s="89" t="str">
        <f t="shared" si="51"/>
        <v/>
      </c>
      <c r="P134" s="90"/>
      <c r="Q134" s="703"/>
      <c r="R134" s="704"/>
      <c r="S134" s="705"/>
      <c r="T134" s="701"/>
      <c r="U134" s="701"/>
      <c r="AA134" s="243" t="str">
        <f t="shared" si="52"/>
        <v/>
      </c>
    </row>
    <row r="135" spans="1:27" s="20" customFormat="1" ht="18" hidden="1" customHeight="1" thickBot="1">
      <c r="A135" s="477"/>
      <c r="B135" s="706" t="s">
        <v>42</v>
      </c>
      <c r="C135" s="707"/>
      <c r="D135" s="94"/>
      <c r="E135" s="94"/>
      <c r="F135" s="95"/>
      <c r="G135" s="428"/>
      <c r="H135" s="428"/>
      <c r="I135" s="237"/>
      <c r="J135" s="11" t="s">
        <v>43</v>
      </c>
      <c r="K135" s="87"/>
      <c r="L135" s="13" t="str">
        <f>IF(K135&gt;0,VLOOKUP(K135,女子登録情報!$J$2:$K$21,2,0),"")</f>
        <v/>
      </c>
      <c r="M135" s="14"/>
      <c r="N135" s="92"/>
      <c r="O135" s="89" t="str">
        <f t="shared" si="51"/>
        <v/>
      </c>
      <c r="P135" s="93"/>
      <c r="Q135" s="708"/>
      <c r="R135" s="709"/>
      <c r="S135" s="710"/>
      <c r="T135" s="702"/>
      <c r="U135" s="702"/>
      <c r="AA135" s="243" t="str">
        <f t="shared" si="52"/>
        <v/>
      </c>
    </row>
    <row r="136" spans="1:27" s="20" customFormat="1" ht="18" hidden="1" customHeight="1" thickTop="1" thickBot="1">
      <c r="A136" s="475">
        <v>40</v>
      </c>
      <c r="B136" s="711" t="s">
        <v>44</v>
      </c>
      <c r="C136" s="713"/>
      <c r="D136" s="713" t="str">
        <f>IF(C136&gt;0,VLOOKUP(C136,女子登録情報!$A$1:$H$2000,3,0),"")</f>
        <v/>
      </c>
      <c r="E136" s="713" t="str">
        <f>IF(C136&gt;0,VLOOKUP(C136,女子登録情報!$A$1:$H$2000,4,0),"")</f>
        <v/>
      </c>
      <c r="F136" s="84" t="str">
        <f>IF(C136&gt;0,VLOOKUP(C136,女子登録情報!$A$1:$H$2000,8,0),"")</f>
        <v/>
      </c>
      <c r="G136" s="426" t="e">
        <f>IF(F137&gt;0,VLOOKUP(F137,女子登録情報!$O$2:$P$48,2,0),"")</f>
        <v>#N/A</v>
      </c>
      <c r="H136" s="426" t="str">
        <f t="shared" ref="H136" si="70">IF(C136&gt;0,TEXT(C136,"100000000"),"")</f>
        <v/>
      </c>
      <c r="I136" s="236"/>
      <c r="J136" s="5" t="s">
        <v>39</v>
      </c>
      <c r="K136" s="86"/>
      <c r="L136" s="7" t="str">
        <f>IF(K136&gt;0,VLOOKUP(K136,女子登録情報!$J$1:$K$21,2,0),"")</f>
        <v/>
      </c>
      <c r="M136" s="5" t="s">
        <v>40</v>
      </c>
      <c r="N136" s="88"/>
      <c r="O136" s="89" t="str">
        <f t="shared" si="51"/>
        <v/>
      </c>
      <c r="P136" s="90"/>
      <c r="Q136" s="697"/>
      <c r="R136" s="698"/>
      <c r="S136" s="699"/>
      <c r="T136" s="700"/>
      <c r="U136" s="700"/>
      <c r="AA136" s="243" t="str">
        <f t="shared" si="52"/>
        <v/>
      </c>
    </row>
    <row r="137" spans="1:27" s="20" customFormat="1" ht="18" hidden="1" customHeight="1" thickBot="1">
      <c r="A137" s="476"/>
      <c r="B137" s="712"/>
      <c r="C137" s="714"/>
      <c r="D137" s="714"/>
      <c r="E137" s="714"/>
      <c r="F137" s="85" t="str">
        <f>IF(C136&gt;0,VLOOKUP(C136,女子登録情報!$A$1:$H$2000,5,0),"")</f>
        <v/>
      </c>
      <c r="G137" s="427"/>
      <c r="H137" s="427"/>
      <c r="I137" s="236"/>
      <c r="J137" s="10" t="s">
        <v>41</v>
      </c>
      <c r="K137" s="86"/>
      <c r="L137" s="7" t="str">
        <f>IF(K137&gt;0,VLOOKUP(K137,女子登録情報!$J$2:$K$21,2,0),"")</f>
        <v/>
      </c>
      <c r="M137" s="10"/>
      <c r="N137" s="91"/>
      <c r="O137" s="89" t="str">
        <f t="shared" si="51"/>
        <v/>
      </c>
      <c r="P137" s="90"/>
      <c r="Q137" s="703"/>
      <c r="R137" s="704"/>
      <c r="S137" s="705"/>
      <c r="T137" s="701"/>
      <c r="U137" s="701"/>
      <c r="AA137" s="243" t="str">
        <f t="shared" si="52"/>
        <v/>
      </c>
    </row>
    <row r="138" spans="1:27" s="20" customFormat="1" ht="18" hidden="1" customHeight="1" thickBot="1">
      <c r="A138" s="477"/>
      <c r="B138" s="706" t="s">
        <v>42</v>
      </c>
      <c r="C138" s="707"/>
      <c r="D138" s="94"/>
      <c r="E138" s="94"/>
      <c r="F138" s="95"/>
      <c r="G138" s="428"/>
      <c r="H138" s="428"/>
      <c r="I138" s="237"/>
      <c r="J138" s="11" t="s">
        <v>43</v>
      </c>
      <c r="K138" s="87"/>
      <c r="L138" s="13" t="str">
        <f>IF(K138&gt;0,VLOOKUP(K138,女子登録情報!$J$2:$K$21,2,0),"")</f>
        <v/>
      </c>
      <c r="M138" s="14"/>
      <c r="N138" s="92"/>
      <c r="O138" s="89" t="str">
        <f t="shared" si="51"/>
        <v/>
      </c>
      <c r="P138" s="93"/>
      <c r="Q138" s="708"/>
      <c r="R138" s="709"/>
      <c r="S138" s="710"/>
      <c r="T138" s="702"/>
      <c r="U138" s="702"/>
      <c r="AA138" s="243" t="str">
        <f t="shared" si="52"/>
        <v/>
      </c>
    </row>
    <row r="139" spans="1:27" s="20" customFormat="1" ht="18" hidden="1" customHeight="1" thickTop="1" thickBot="1">
      <c r="A139" s="475">
        <v>41</v>
      </c>
      <c r="B139" s="711" t="s">
        <v>44</v>
      </c>
      <c r="C139" s="713"/>
      <c r="D139" s="713" t="str">
        <f>IF(C139&gt;0,VLOOKUP(C139,女子登録情報!$A$1:$H$2000,3,0),"")</f>
        <v/>
      </c>
      <c r="E139" s="713" t="str">
        <f>IF(C139&gt;0,VLOOKUP(C139,女子登録情報!$A$1:$H$2000,4,0),"")</f>
        <v/>
      </c>
      <c r="F139" s="84" t="str">
        <f>IF(C139&gt;0,VLOOKUP(C139,女子登録情報!$A$1:$H$2000,8,0),"")</f>
        <v/>
      </c>
      <c r="G139" s="426" t="e">
        <f>IF(F140&gt;0,VLOOKUP(F140,女子登録情報!$O$2:$P$48,2,0),"")</f>
        <v>#N/A</v>
      </c>
      <c r="H139" s="426" t="str">
        <f t="shared" ref="H139" si="71">IF(C139&gt;0,TEXT(C139,"100000000"),"")</f>
        <v/>
      </c>
      <c r="I139" s="236"/>
      <c r="J139" s="5" t="s">
        <v>39</v>
      </c>
      <c r="K139" s="86"/>
      <c r="L139" s="7" t="str">
        <f>IF(K139&gt;0,VLOOKUP(K139,女子登録情報!$J$1:$K$21,2,0),"")</f>
        <v/>
      </c>
      <c r="M139" s="5" t="s">
        <v>40</v>
      </c>
      <c r="N139" s="88"/>
      <c r="O139" s="89" t="str">
        <f t="shared" si="51"/>
        <v/>
      </c>
      <c r="P139" s="90"/>
      <c r="Q139" s="697"/>
      <c r="R139" s="698"/>
      <c r="S139" s="699"/>
      <c r="T139" s="700"/>
      <c r="U139" s="700"/>
      <c r="AA139" s="243" t="str">
        <f t="shared" si="52"/>
        <v/>
      </c>
    </row>
    <row r="140" spans="1:27" s="20" customFormat="1" ht="18" hidden="1" customHeight="1" thickBot="1">
      <c r="A140" s="476"/>
      <c r="B140" s="712"/>
      <c r="C140" s="714"/>
      <c r="D140" s="714"/>
      <c r="E140" s="714"/>
      <c r="F140" s="85" t="str">
        <f>IF(C139&gt;0,VLOOKUP(C139,女子登録情報!$A$1:$H$2000,5,0),"")</f>
        <v/>
      </c>
      <c r="G140" s="427"/>
      <c r="H140" s="427"/>
      <c r="I140" s="236"/>
      <c r="J140" s="10" t="s">
        <v>41</v>
      </c>
      <c r="K140" s="86"/>
      <c r="L140" s="7" t="str">
        <f>IF(K140&gt;0,VLOOKUP(K140,女子登録情報!$J$2:$K$21,2,0),"")</f>
        <v/>
      </c>
      <c r="M140" s="10"/>
      <c r="N140" s="91"/>
      <c r="O140" s="89" t="str">
        <f t="shared" si="51"/>
        <v/>
      </c>
      <c r="P140" s="90"/>
      <c r="Q140" s="703"/>
      <c r="R140" s="704"/>
      <c r="S140" s="705"/>
      <c r="T140" s="701"/>
      <c r="U140" s="701"/>
      <c r="AA140" s="243" t="str">
        <f t="shared" si="52"/>
        <v/>
      </c>
    </row>
    <row r="141" spans="1:27" s="20" customFormat="1" ht="18" hidden="1" customHeight="1" thickBot="1">
      <c r="A141" s="477"/>
      <c r="B141" s="706" t="s">
        <v>42</v>
      </c>
      <c r="C141" s="707"/>
      <c r="D141" s="94"/>
      <c r="E141" s="94"/>
      <c r="F141" s="95"/>
      <c r="G141" s="428"/>
      <c r="H141" s="428"/>
      <c r="I141" s="237"/>
      <c r="J141" s="11" t="s">
        <v>43</v>
      </c>
      <c r="K141" s="87"/>
      <c r="L141" s="13" t="str">
        <f>IF(K141&gt;0,VLOOKUP(K141,女子登録情報!$J$2:$K$21,2,0),"")</f>
        <v/>
      </c>
      <c r="M141" s="14"/>
      <c r="N141" s="92"/>
      <c r="O141" s="89" t="str">
        <f t="shared" si="51"/>
        <v/>
      </c>
      <c r="P141" s="93"/>
      <c r="Q141" s="708"/>
      <c r="R141" s="709"/>
      <c r="S141" s="710"/>
      <c r="T141" s="702"/>
      <c r="U141" s="702"/>
      <c r="AA141" s="243" t="str">
        <f t="shared" si="52"/>
        <v/>
      </c>
    </row>
    <row r="142" spans="1:27" s="20" customFormat="1" ht="18" hidden="1" customHeight="1" thickTop="1" thickBot="1">
      <c r="A142" s="475">
        <v>42</v>
      </c>
      <c r="B142" s="711" t="s">
        <v>44</v>
      </c>
      <c r="C142" s="713"/>
      <c r="D142" s="713" t="str">
        <f>IF(C142&gt;0,VLOOKUP(C142,女子登録情報!$A$1:$H$2000,3,0),"")</f>
        <v/>
      </c>
      <c r="E142" s="713" t="str">
        <f>IF(C142&gt;0,VLOOKUP(C142,女子登録情報!$A$1:$H$2000,4,0),"")</f>
        <v/>
      </c>
      <c r="F142" s="84" t="str">
        <f>IF(C142&gt;0,VLOOKUP(C142,女子登録情報!$A$1:$H$2000,8,0),"")</f>
        <v/>
      </c>
      <c r="G142" s="426" t="e">
        <f>IF(F143&gt;0,VLOOKUP(F143,女子登録情報!$O$2:$P$48,2,0),"")</f>
        <v>#N/A</v>
      </c>
      <c r="H142" s="426" t="str">
        <f t="shared" ref="H142" si="72">IF(C142&gt;0,TEXT(C142,"100000000"),"")</f>
        <v/>
      </c>
      <c r="I142" s="236"/>
      <c r="J142" s="5" t="s">
        <v>39</v>
      </c>
      <c r="K142" s="86"/>
      <c r="L142" s="7" t="str">
        <f>IF(K142&gt;0,VLOOKUP(K142,女子登録情報!$J$1:$K$21,2,0),"")</f>
        <v/>
      </c>
      <c r="M142" s="5" t="s">
        <v>40</v>
      </c>
      <c r="N142" s="88"/>
      <c r="O142" s="89" t="str">
        <f t="shared" si="51"/>
        <v/>
      </c>
      <c r="P142" s="90"/>
      <c r="Q142" s="697"/>
      <c r="R142" s="698"/>
      <c r="S142" s="699"/>
      <c r="T142" s="700"/>
      <c r="U142" s="700"/>
      <c r="AA142" s="243" t="str">
        <f t="shared" si="52"/>
        <v/>
      </c>
    </row>
    <row r="143" spans="1:27" s="20" customFormat="1" ht="18" hidden="1" customHeight="1" thickBot="1">
      <c r="A143" s="476"/>
      <c r="B143" s="712"/>
      <c r="C143" s="714"/>
      <c r="D143" s="714"/>
      <c r="E143" s="714"/>
      <c r="F143" s="85" t="str">
        <f>IF(C142&gt;0,VLOOKUP(C142,女子登録情報!$A$1:$H$2000,5,0),"")</f>
        <v/>
      </c>
      <c r="G143" s="427"/>
      <c r="H143" s="427"/>
      <c r="I143" s="236"/>
      <c r="J143" s="10" t="s">
        <v>41</v>
      </c>
      <c r="K143" s="86"/>
      <c r="L143" s="7" t="str">
        <f>IF(K143&gt;0,VLOOKUP(K143,女子登録情報!$J$2:$K$21,2,0),"")</f>
        <v/>
      </c>
      <c r="M143" s="10"/>
      <c r="N143" s="91"/>
      <c r="O143" s="89" t="str">
        <f t="shared" si="51"/>
        <v/>
      </c>
      <c r="P143" s="90"/>
      <c r="Q143" s="703"/>
      <c r="R143" s="704"/>
      <c r="S143" s="705"/>
      <c r="T143" s="701"/>
      <c r="U143" s="701"/>
      <c r="AA143" s="243" t="str">
        <f t="shared" si="52"/>
        <v/>
      </c>
    </row>
    <row r="144" spans="1:27" s="20" customFormat="1" ht="18" hidden="1" customHeight="1" thickBot="1">
      <c r="A144" s="477"/>
      <c r="B144" s="706" t="s">
        <v>42</v>
      </c>
      <c r="C144" s="707"/>
      <c r="D144" s="94"/>
      <c r="E144" s="94"/>
      <c r="F144" s="95"/>
      <c r="G144" s="428"/>
      <c r="H144" s="428"/>
      <c r="I144" s="237"/>
      <c r="J144" s="11" t="s">
        <v>43</v>
      </c>
      <c r="K144" s="87"/>
      <c r="L144" s="13" t="str">
        <f>IF(K144&gt;0,VLOOKUP(K144,女子登録情報!$J$2:$K$21,2,0),"")</f>
        <v/>
      </c>
      <c r="M144" s="14"/>
      <c r="N144" s="92"/>
      <c r="O144" s="89" t="str">
        <f t="shared" si="51"/>
        <v/>
      </c>
      <c r="P144" s="93"/>
      <c r="Q144" s="708"/>
      <c r="R144" s="709"/>
      <c r="S144" s="710"/>
      <c r="T144" s="702"/>
      <c r="U144" s="702"/>
      <c r="AA144" s="243" t="str">
        <f t="shared" si="52"/>
        <v/>
      </c>
    </row>
    <row r="145" spans="1:27" s="20" customFormat="1" ht="18" hidden="1" customHeight="1" thickTop="1" thickBot="1">
      <c r="A145" s="475">
        <v>43</v>
      </c>
      <c r="B145" s="711" t="s">
        <v>44</v>
      </c>
      <c r="C145" s="713"/>
      <c r="D145" s="713" t="str">
        <f>IF(C145&gt;0,VLOOKUP(C145,女子登録情報!$A$1:$H$2000,3,0),"")</f>
        <v/>
      </c>
      <c r="E145" s="713" t="str">
        <f>IF(C145&gt;0,VLOOKUP(C145,女子登録情報!$A$1:$H$2000,4,0),"")</f>
        <v/>
      </c>
      <c r="F145" s="84" t="str">
        <f>IF(C145&gt;0,VLOOKUP(C145,女子登録情報!$A$1:$H$2000,8,0),"")</f>
        <v/>
      </c>
      <c r="G145" s="426" t="e">
        <f>IF(F146&gt;0,VLOOKUP(F146,女子登録情報!$O$2:$P$48,2,0),"")</f>
        <v>#N/A</v>
      </c>
      <c r="H145" s="426" t="str">
        <f t="shared" ref="H145" si="73">IF(C145&gt;0,TEXT(C145,"100000000"),"")</f>
        <v/>
      </c>
      <c r="I145" s="236"/>
      <c r="J145" s="5" t="s">
        <v>39</v>
      </c>
      <c r="K145" s="86"/>
      <c r="L145" s="7" t="str">
        <f>IF(K145&gt;0,VLOOKUP(K145,女子登録情報!$J$1:$K$21,2,0),"")</f>
        <v/>
      </c>
      <c r="M145" s="5" t="s">
        <v>40</v>
      </c>
      <c r="N145" s="88"/>
      <c r="O145" s="89" t="str">
        <f t="shared" si="51"/>
        <v/>
      </c>
      <c r="P145" s="90"/>
      <c r="Q145" s="697"/>
      <c r="R145" s="698"/>
      <c r="S145" s="699"/>
      <c r="T145" s="700"/>
      <c r="U145" s="700"/>
      <c r="AA145" s="243" t="str">
        <f t="shared" si="52"/>
        <v/>
      </c>
    </row>
    <row r="146" spans="1:27" s="20" customFormat="1" ht="18" hidden="1" customHeight="1" thickBot="1">
      <c r="A146" s="476"/>
      <c r="B146" s="712"/>
      <c r="C146" s="714"/>
      <c r="D146" s="714"/>
      <c r="E146" s="714"/>
      <c r="F146" s="85" t="str">
        <f>IF(C145&gt;0,VLOOKUP(C145,女子登録情報!$A$1:$H$2000,5,0),"")</f>
        <v/>
      </c>
      <c r="G146" s="427"/>
      <c r="H146" s="427"/>
      <c r="I146" s="236"/>
      <c r="J146" s="10" t="s">
        <v>41</v>
      </c>
      <c r="K146" s="86"/>
      <c r="L146" s="7" t="str">
        <f>IF(K146&gt;0,VLOOKUP(K146,女子登録情報!$J$2:$K$21,2,0),"")</f>
        <v/>
      </c>
      <c r="M146" s="10"/>
      <c r="N146" s="91"/>
      <c r="O146" s="89" t="str">
        <f t="shared" si="51"/>
        <v/>
      </c>
      <c r="P146" s="90"/>
      <c r="Q146" s="703"/>
      <c r="R146" s="704"/>
      <c r="S146" s="705"/>
      <c r="T146" s="701"/>
      <c r="U146" s="701"/>
      <c r="AA146" s="243" t="str">
        <f t="shared" si="52"/>
        <v/>
      </c>
    </row>
    <row r="147" spans="1:27" s="20" customFormat="1" ht="18" hidden="1" customHeight="1" thickBot="1">
      <c r="A147" s="477"/>
      <c r="B147" s="706" t="s">
        <v>42</v>
      </c>
      <c r="C147" s="707"/>
      <c r="D147" s="94"/>
      <c r="E147" s="94"/>
      <c r="F147" s="95"/>
      <c r="G147" s="428"/>
      <c r="H147" s="428"/>
      <c r="I147" s="237"/>
      <c r="J147" s="11" t="s">
        <v>43</v>
      </c>
      <c r="K147" s="87"/>
      <c r="L147" s="13" t="str">
        <f>IF(K147&gt;0,VLOOKUP(K147,女子登録情報!$J$2:$K$21,2,0),"")</f>
        <v/>
      </c>
      <c r="M147" s="14"/>
      <c r="N147" s="92"/>
      <c r="O147" s="89" t="str">
        <f t="shared" ref="O147:O210" si="74">IF(L147="","",LEFT(L147,5)&amp;" "&amp;IF(OR(LEFT(L147,3)*1&lt;70,LEFT(L147,3)*1&gt;100),REPT(0,7-LEN(N147)),REPT(0,5-LEN(N147)))&amp;N147)</f>
        <v/>
      </c>
      <c r="P147" s="93"/>
      <c r="Q147" s="708"/>
      <c r="R147" s="709"/>
      <c r="S147" s="710"/>
      <c r="T147" s="702"/>
      <c r="U147" s="702"/>
      <c r="AA147" s="243" t="str">
        <f t="shared" ref="AA147:AA210" si="75">IF($C147="","",IF(E147="",1,0))</f>
        <v/>
      </c>
    </row>
    <row r="148" spans="1:27" s="20" customFormat="1" ht="18" hidden="1" customHeight="1" thickTop="1" thickBot="1">
      <c r="A148" s="475">
        <v>44</v>
      </c>
      <c r="B148" s="711" t="s">
        <v>44</v>
      </c>
      <c r="C148" s="713"/>
      <c r="D148" s="713" t="str">
        <f>IF(C148&gt;0,VLOOKUP(C148,女子登録情報!$A$1:$H$2000,3,0),"")</f>
        <v/>
      </c>
      <c r="E148" s="713" t="str">
        <f>IF(C148&gt;0,VLOOKUP(C148,女子登録情報!$A$1:$H$2000,4,0),"")</f>
        <v/>
      </c>
      <c r="F148" s="84" t="str">
        <f>IF(C148&gt;0,VLOOKUP(C148,女子登録情報!$A$1:$H$2000,8,0),"")</f>
        <v/>
      </c>
      <c r="G148" s="426" t="e">
        <f>IF(F149&gt;0,VLOOKUP(F149,女子登録情報!$O$2:$P$48,2,0),"")</f>
        <v>#N/A</v>
      </c>
      <c r="H148" s="426" t="str">
        <f t="shared" ref="H148" si="76">IF(C148&gt;0,TEXT(C148,"100000000"),"")</f>
        <v/>
      </c>
      <c r="I148" s="236"/>
      <c r="J148" s="5" t="s">
        <v>39</v>
      </c>
      <c r="K148" s="86"/>
      <c r="L148" s="7" t="str">
        <f>IF(K148&gt;0,VLOOKUP(K148,女子登録情報!$J$1:$K$21,2,0),"")</f>
        <v/>
      </c>
      <c r="M148" s="5" t="s">
        <v>40</v>
      </c>
      <c r="N148" s="88"/>
      <c r="O148" s="89" t="str">
        <f t="shared" si="74"/>
        <v/>
      </c>
      <c r="P148" s="90"/>
      <c r="Q148" s="697"/>
      <c r="R148" s="698"/>
      <c r="S148" s="699"/>
      <c r="T148" s="700"/>
      <c r="U148" s="700"/>
      <c r="AA148" s="243" t="str">
        <f t="shared" si="75"/>
        <v/>
      </c>
    </row>
    <row r="149" spans="1:27" s="20" customFormat="1" ht="18" hidden="1" customHeight="1" thickBot="1">
      <c r="A149" s="476"/>
      <c r="B149" s="712"/>
      <c r="C149" s="714"/>
      <c r="D149" s="714"/>
      <c r="E149" s="714"/>
      <c r="F149" s="85" t="str">
        <f>IF(C148&gt;0,VLOOKUP(C148,女子登録情報!$A$1:$H$2000,5,0),"")</f>
        <v/>
      </c>
      <c r="G149" s="427"/>
      <c r="H149" s="427"/>
      <c r="I149" s="236"/>
      <c r="J149" s="10" t="s">
        <v>41</v>
      </c>
      <c r="K149" s="86"/>
      <c r="L149" s="7" t="str">
        <f>IF(K149&gt;0,VLOOKUP(K149,女子登録情報!$J$2:$K$21,2,0),"")</f>
        <v/>
      </c>
      <c r="M149" s="10"/>
      <c r="N149" s="91"/>
      <c r="O149" s="89" t="str">
        <f t="shared" si="74"/>
        <v/>
      </c>
      <c r="P149" s="90"/>
      <c r="Q149" s="703"/>
      <c r="R149" s="704"/>
      <c r="S149" s="705"/>
      <c r="T149" s="701"/>
      <c r="U149" s="701"/>
      <c r="AA149" s="243" t="str">
        <f t="shared" si="75"/>
        <v/>
      </c>
    </row>
    <row r="150" spans="1:27" s="20" customFormat="1" ht="18" hidden="1" customHeight="1" thickBot="1">
      <c r="A150" s="477"/>
      <c r="B150" s="706" t="s">
        <v>42</v>
      </c>
      <c r="C150" s="707"/>
      <c r="D150" s="94"/>
      <c r="E150" s="94"/>
      <c r="F150" s="95"/>
      <c r="G150" s="428"/>
      <c r="H150" s="428"/>
      <c r="I150" s="237"/>
      <c r="J150" s="11" t="s">
        <v>43</v>
      </c>
      <c r="K150" s="87"/>
      <c r="L150" s="13" t="str">
        <f>IF(K150&gt;0,VLOOKUP(K150,女子登録情報!$J$2:$K$21,2,0),"")</f>
        <v/>
      </c>
      <c r="M150" s="14"/>
      <c r="N150" s="92"/>
      <c r="O150" s="89" t="str">
        <f t="shared" si="74"/>
        <v/>
      </c>
      <c r="P150" s="93"/>
      <c r="Q150" s="708"/>
      <c r="R150" s="709"/>
      <c r="S150" s="710"/>
      <c r="T150" s="702"/>
      <c r="U150" s="702"/>
      <c r="AA150" s="243" t="str">
        <f t="shared" si="75"/>
        <v/>
      </c>
    </row>
    <row r="151" spans="1:27" s="20" customFormat="1" ht="18" hidden="1" customHeight="1" thickTop="1" thickBot="1">
      <c r="A151" s="475">
        <v>45</v>
      </c>
      <c r="B151" s="711" t="s">
        <v>44</v>
      </c>
      <c r="C151" s="713"/>
      <c r="D151" s="713" t="str">
        <f>IF(C151&gt;0,VLOOKUP(C151,女子登録情報!$A$1:$H$2000,3,0),"")</f>
        <v/>
      </c>
      <c r="E151" s="713" t="str">
        <f>IF(C151&gt;0,VLOOKUP(C151,女子登録情報!$A$1:$H$2000,4,0),"")</f>
        <v/>
      </c>
      <c r="F151" s="84" t="str">
        <f>IF(C151&gt;0,VLOOKUP(C151,女子登録情報!$A$1:$H$2000,8,0),"")</f>
        <v/>
      </c>
      <c r="G151" s="426" t="e">
        <f>IF(F152&gt;0,VLOOKUP(F152,女子登録情報!$O$2:$P$48,2,0),"")</f>
        <v>#N/A</v>
      </c>
      <c r="H151" s="426" t="str">
        <f t="shared" ref="H151" si="77">IF(C151&gt;0,TEXT(C151,"100000000"),"")</f>
        <v/>
      </c>
      <c r="I151" s="236"/>
      <c r="J151" s="5" t="s">
        <v>39</v>
      </c>
      <c r="K151" s="86"/>
      <c r="L151" s="7" t="str">
        <f>IF(K151&gt;0,VLOOKUP(K151,女子登録情報!$J$1:$K$21,2,0),"")</f>
        <v/>
      </c>
      <c r="M151" s="5" t="s">
        <v>40</v>
      </c>
      <c r="N151" s="88"/>
      <c r="O151" s="89" t="str">
        <f t="shared" si="74"/>
        <v/>
      </c>
      <c r="P151" s="90"/>
      <c r="Q151" s="697"/>
      <c r="R151" s="698"/>
      <c r="S151" s="699"/>
      <c r="T151" s="700"/>
      <c r="U151" s="700"/>
      <c r="AA151" s="243" t="str">
        <f t="shared" si="75"/>
        <v/>
      </c>
    </row>
    <row r="152" spans="1:27" s="20" customFormat="1" ht="18" hidden="1" customHeight="1" thickBot="1">
      <c r="A152" s="476"/>
      <c r="B152" s="712"/>
      <c r="C152" s="714"/>
      <c r="D152" s="714"/>
      <c r="E152" s="714"/>
      <c r="F152" s="85" t="str">
        <f>IF(C151&gt;0,VLOOKUP(C151,女子登録情報!$A$1:$H$2000,5,0),"")</f>
        <v/>
      </c>
      <c r="G152" s="427"/>
      <c r="H152" s="427"/>
      <c r="I152" s="236"/>
      <c r="J152" s="10" t="s">
        <v>41</v>
      </c>
      <c r="K152" s="86"/>
      <c r="L152" s="7" t="str">
        <f>IF(K152&gt;0,VLOOKUP(K152,女子登録情報!$J$2:$K$21,2,0),"")</f>
        <v/>
      </c>
      <c r="M152" s="10"/>
      <c r="N152" s="91"/>
      <c r="O152" s="89" t="str">
        <f t="shared" si="74"/>
        <v/>
      </c>
      <c r="P152" s="90"/>
      <c r="Q152" s="703"/>
      <c r="R152" s="704"/>
      <c r="S152" s="705"/>
      <c r="T152" s="701"/>
      <c r="U152" s="701"/>
      <c r="AA152" s="243" t="str">
        <f t="shared" si="75"/>
        <v/>
      </c>
    </row>
    <row r="153" spans="1:27" s="20" customFormat="1" ht="18" hidden="1" customHeight="1" thickBot="1">
      <c r="A153" s="477"/>
      <c r="B153" s="706" t="s">
        <v>42</v>
      </c>
      <c r="C153" s="707"/>
      <c r="D153" s="94"/>
      <c r="E153" s="94"/>
      <c r="F153" s="95"/>
      <c r="G153" s="428"/>
      <c r="H153" s="428"/>
      <c r="I153" s="237"/>
      <c r="J153" s="11" t="s">
        <v>43</v>
      </c>
      <c r="K153" s="87"/>
      <c r="L153" s="13" t="str">
        <f>IF(K153&gt;0,VLOOKUP(K153,女子登録情報!$J$2:$K$21,2,0),"")</f>
        <v/>
      </c>
      <c r="M153" s="14"/>
      <c r="N153" s="92"/>
      <c r="O153" s="89" t="str">
        <f t="shared" si="74"/>
        <v/>
      </c>
      <c r="P153" s="93"/>
      <c r="Q153" s="708"/>
      <c r="R153" s="709"/>
      <c r="S153" s="710"/>
      <c r="T153" s="702"/>
      <c r="U153" s="702"/>
      <c r="AA153" s="243" t="str">
        <f t="shared" si="75"/>
        <v/>
      </c>
    </row>
    <row r="154" spans="1:27" s="20" customFormat="1" ht="18" hidden="1" customHeight="1" thickTop="1" thickBot="1">
      <c r="A154" s="475">
        <v>46</v>
      </c>
      <c r="B154" s="711" t="s">
        <v>44</v>
      </c>
      <c r="C154" s="713"/>
      <c r="D154" s="713" t="str">
        <f>IF(C154&gt;0,VLOOKUP(C154,女子登録情報!$A$1:$H$2000,3,0),"")</f>
        <v/>
      </c>
      <c r="E154" s="713" t="str">
        <f>IF(C154&gt;0,VLOOKUP(C154,女子登録情報!$A$1:$H$2000,4,0),"")</f>
        <v/>
      </c>
      <c r="F154" s="84" t="str">
        <f>IF(C154&gt;0,VLOOKUP(C154,女子登録情報!$A$1:$H$2000,8,0),"")</f>
        <v/>
      </c>
      <c r="G154" s="426" t="e">
        <f>IF(F155&gt;0,VLOOKUP(F155,女子登録情報!$O$2:$P$48,2,0),"")</f>
        <v>#N/A</v>
      </c>
      <c r="H154" s="426" t="str">
        <f t="shared" ref="H154" si="78">IF(C154&gt;0,TEXT(C154,"100000000"),"")</f>
        <v/>
      </c>
      <c r="I154" s="236"/>
      <c r="J154" s="5" t="s">
        <v>39</v>
      </c>
      <c r="K154" s="86"/>
      <c r="L154" s="7" t="str">
        <f>IF(K154&gt;0,VLOOKUP(K154,女子登録情報!$J$1:$K$21,2,0),"")</f>
        <v/>
      </c>
      <c r="M154" s="5" t="s">
        <v>40</v>
      </c>
      <c r="N154" s="88"/>
      <c r="O154" s="89" t="str">
        <f t="shared" si="74"/>
        <v/>
      </c>
      <c r="P154" s="90"/>
      <c r="Q154" s="697"/>
      <c r="R154" s="698"/>
      <c r="S154" s="699"/>
      <c r="T154" s="700"/>
      <c r="U154" s="700"/>
      <c r="AA154" s="243" t="str">
        <f t="shared" si="75"/>
        <v/>
      </c>
    </row>
    <row r="155" spans="1:27" s="20" customFormat="1" ht="18" hidden="1" customHeight="1" thickBot="1">
      <c r="A155" s="476"/>
      <c r="B155" s="712"/>
      <c r="C155" s="714"/>
      <c r="D155" s="714"/>
      <c r="E155" s="714"/>
      <c r="F155" s="85" t="str">
        <f>IF(C154&gt;0,VLOOKUP(C154,女子登録情報!$A$1:$H$2000,5,0),"")</f>
        <v/>
      </c>
      <c r="G155" s="427"/>
      <c r="H155" s="427"/>
      <c r="I155" s="236"/>
      <c r="J155" s="10" t="s">
        <v>41</v>
      </c>
      <c r="K155" s="86"/>
      <c r="L155" s="7" t="str">
        <f>IF(K155&gt;0,VLOOKUP(K155,女子登録情報!$J$2:$K$21,2,0),"")</f>
        <v/>
      </c>
      <c r="M155" s="10"/>
      <c r="N155" s="91"/>
      <c r="O155" s="89" t="str">
        <f t="shared" si="74"/>
        <v/>
      </c>
      <c r="P155" s="90"/>
      <c r="Q155" s="703"/>
      <c r="R155" s="704"/>
      <c r="S155" s="705"/>
      <c r="T155" s="701"/>
      <c r="U155" s="701"/>
      <c r="AA155" s="243" t="str">
        <f t="shared" si="75"/>
        <v/>
      </c>
    </row>
    <row r="156" spans="1:27" s="20" customFormat="1" ht="18" hidden="1" customHeight="1" thickBot="1">
      <c r="A156" s="477"/>
      <c r="B156" s="706" t="s">
        <v>42</v>
      </c>
      <c r="C156" s="707"/>
      <c r="D156" s="94"/>
      <c r="E156" s="94"/>
      <c r="F156" s="95"/>
      <c r="G156" s="428"/>
      <c r="H156" s="428"/>
      <c r="I156" s="237"/>
      <c r="J156" s="11" t="s">
        <v>43</v>
      </c>
      <c r="K156" s="87"/>
      <c r="L156" s="13" t="str">
        <f>IF(K156&gt;0,VLOOKUP(K156,女子登録情報!$J$2:$K$21,2,0),"")</f>
        <v/>
      </c>
      <c r="M156" s="14"/>
      <c r="N156" s="92"/>
      <c r="O156" s="89" t="str">
        <f t="shared" si="74"/>
        <v/>
      </c>
      <c r="P156" s="93"/>
      <c r="Q156" s="708"/>
      <c r="R156" s="709"/>
      <c r="S156" s="710"/>
      <c r="T156" s="702"/>
      <c r="U156" s="702"/>
      <c r="AA156" s="243" t="str">
        <f t="shared" si="75"/>
        <v/>
      </c>
    </row>
    <row r="157" spans="1:27" s="20" customFormat="1" ht="18" hidden="1" customHeight="1" thickTop="1" thickBot="1">
      <c r="A157" s="475">
        <v>47</v>
      </c>
      <c r="B157" s="711" t="s">
        <v>44</v>
      </c>
      <c r="C157" s="713"/>
      <c r="D157" s="713" t="str">
        <f>IF(C157&gt;0,VLOOKUP(C157,女子登録情報!$A$1:$H$2000,3,0),"")</f>
        <v/>
      </c>
      <c r="E157" s="713" t="str">
        <f>IF(C157&gt;0,VLOOKUP(C157,女子登録情報!$A$1:$H$2000,4,0),"")</f>
        <v/>
      </c>
      <c r="F157" s="84" t="str">
        <f>IF(C157&gt;0,VLOOKUP(C157,女子登録情報!$A$1:$H$2000,8,0),"")</f>
        <v/>
      </c>
      <c r="G157" s="426" t="e">
        <f>IF(F158&gt;0,VLOOKUP(F158,女子登録情報!$O$2:$P$48,2,0),"")</f>
        <v>#N/A</v>
      </c>
      <c r="H157" s="426" t="str">
        <f t="shared" ref="H157" si="79">IF(C157&gt;0,TEXT(C157,"100000000"),"")</f>
        <v/>
      </c>
      <c r="I157" s="236"/>
      <c r="J157" s="5" t="s">
        <v>39</v>
      </c>
      <c r="K157" s="86"/>
      <c r="L157" s="7" t="str">
        <f>IF(K157&gt;0,VLOOKUP(K157,女子登録情報!$J$1:$K$21,2,0),"")</f>
        <v/>
      </c>
      <c r="M157" s="5" t="s">
        <v>40</v>
      </c>
      <c r="N157" s="88"/>
      <c r="O157" s="89" t="str">
        <f t="shared" si="74"/>
        <v/>
      </c>
      <c r="P157" s="90"/>
      <c r="Q157" s="697"/>
      <c r="R157" s="698"/>
      <c r="S157" s="699"/>
      <c r="T157" s="700"/>
      <c r="U157" s="700"/>
      <c r="AA157" s="243" t="str">
        <f t="shared" si="75"/>
        <v/>
      </c>
    </row>
    <row r="158" spans="1:27" s="20" customFormat="1" ht="18" hidden="1" customHeight="1" thickBot="1">
      <c r="A158" s="476"/>
      <c r="B158" s="712"/>
      <c r="C158" s="714"/>
      <c r="D158" s="714"/>
      <c r="E158" s="714"/>
      <c r="F158" s="85" t="str">
        <f>IF(C157&gt;0,VLOOKUP(C157,女子登録情報!$A$1:$H$2000,5,0),"")</f>
        <v/>
      </c>
      <c r="G158" s="427"/>
      <c r="H158" s="427"/>
      <c r="I158" s="236"/>
      <c r="J158" s="10" t="s">
        <v>41</v>
      </c>
      <c r="K158" s="86"/>
      <c r="L158" s="7" t="str">
        <f>IF(K158&gt;0,VLOOKUP(K158,女子登録情報!$J$2:$K$21,2,0),"")</f>
        <v/>
      </c>
      <c r="M158" s="10"/>
      <c r="N158" s="91"/>
      <c r="O158" s="89" t="str">
        <f t="shared" si="74"/>
        <v/>
      </c>
      <c r="P158" s="90"/>
      <c r="Q158" s="703"/>
      <c r="R158" s="704"/>
      <c r="S158" s="705"/>
      <c r="T158" s="701"/>
      <c r="U158" s="701"/>
      <c r="AA158" s="243" t="str">
        <f t="shared" si="75"/>
        <v/>
      </c>
    </row>
    <row r="159" spans="1:27" s="20" customFormat="1" ht="18" hidden="1" customHeight="1" thickBot="1">
      <c r="A159" s="477"/>
      <c r="B159" s="706" t="s">
        <v>42</v>
      </c>
      <c r="C159" s="707"/>
      <c r="D159" s="94"/>
      <c r="E159" s="94"/>
      <c r="F159" s="95"/>
      <c r="G159" s="428"/>
      <c r="H159" s="428"/>
      <c r="I159" s="237"/>
      <c r="J159" s="11" t="s">
        <v>43</v>
      </c>
      <c r="K159" s="87"/>
      <c r="L159" s="13" t="str">
        <f>IF(K159&gt;0,VLOOKUP(K159,女子登録情報!$J$2:$K$21,2,0),"")</f>
        <v/>
      </c>
      <c r="M159" s="14"/>
      <c r="N159" s="92"/>
      <c r="O159" s="89" t="str">
        <f t="shared" si="74"/>
        <v/>
      </c>
      <c r="P159" s="93"/>
      <c r="Q159" s="708"/>
      <c r="R159" s="709"/>
      <c r="S159" s="710"/>
      <c r="T159" s="702"/>
      <c r="U159" s="702"/>
      <c r="AA159" s="243" t="str">
        <f t="shared" si="75"/>
        <v/>
      </c>
    </row>
    <row r="160" spans="1:27" s="20" customFormat="1" ht="18" hidden="1" customHeight="1" thickTop="1" thickBot="1">
      <c r="A160" s="475">
        <v>48</v>
      </c>
      <c r="B160" s="711" t="s">
        <v>44</v>
      </c>
      <c r="C160" s="713"/>
      <c r="D160" s="713" t="str">
        <f>IF(C160&gt;0,VLOOKUP(C160,女子登録情報!$A$1:$H$2000,3,0),"")</f>
        <v/>
      </c>
      <c r="E160" s="713" t="str">
        <f>IF(C160&gt;0,VLOOKUP(C160,女子登録情報!$A$1:$H$2000,4,0),"")</f>
        <v/>
      </c>
      <c r="F160" s="84" t="str">
        <f>IF(C160&gt;0,VLOOKUP(C160,女子登録情報!$A$1:$H$2000,8,0),"")</f>
        <v/>
      </c>
      <c r="G160" s="426" t="e">
        <f>IF(F161&gt;0,VLOOKUP(F161,女子登録情報!$O$2:$P$48,2,0),"")</f>
        <v>#N/A</v>
      </c>
      <c r="H160" s="426" t="str">
        <f t="shared" ref="H160" si="80">IF(C160&gt;0,TEXT(C160,"100000000"),"")</f>
        <v/>
      </c>
      <c r="I160" s="236"/>
      <c r="J160" s="5" t="s">
        <v>39</v>
      </c>
      <c r="K160" s="86"/>
      <c r="L160" s="7" t="str">
        <f>IF(K160&gt;0,VLOOKUP(K160,女子登録情報!$J$1:$K$21,2,0),"")</f>
        <v/>
      </c>
      <c r="M160" s="5" t="s">
        <v>40</v>
      </c>
      <c r="N160" s="88"/>
      <c r="O160" s="89" t="str">
        <f t="shared" si="74"/>
        <v/>
      </c>
      <c r="P160" s="90"/>
      <c r="Q160" s="697"/>
      <c r="R160" s="698"/>
      <c r="S160" s="699"/>
      <c r="T160" s="700"/>
      <c r="U160" s="700"/>
      <c r="AA160" s="243" t="str">
        <f t="shared" si="75"/>
        <v/>
      </c>
    </row>
    <row r="161" spans="1:27" s="20" customFormat="1" ht="18" hidden="1" customHeight="1" thickBot="1">
      <c r="A161" s="476"/>
      <c r="B161" s="712"/>
      <c r="C161" s="714"/>
      <c r="D161" s="714"/>
      <c r="E161" s="714"/>
      <c r="F161" s="85" t="str">
        <f>IF(C160&gt;0,VLOOKUP(C160,女子登録情報!$A$1:$H$2000,5,0),"")</f>
        <v/>
      </c>
      <c r="G161" s="427"/>
      <c r="H161" s="427"/>
      <c r="I161" s="236"/>
      <c r="J161" s="10" t="s">
        <v>41</v>
      </c>
      <c r="K161" s="86"/>
      <c r="L161" s="7" t="str">
        <f>IF(K161&gt;0,VLOOKUP(K161,女子登録情報!$J$2:$K$21,2,0),"")</f>
        <v/>
      </c>
      <c r="M161" s="10"/>
      <c r="N161" s="91"/>
      <c r="O161" s="89" t="str">
        <f t="shared" si="74"/>
        <v/>
      </c>
      <c r="P161" s="90"/>
      <c r="Q161" s="703"/>
      <c r="R161" s="704"/>
      <c r="S161" s="705"/>
      <c r="T161" s="701"/>
      <c r="U161" s="701"/>
      <c r="AA161" s="243" t="str">
        <f t="shared" si="75"/>
        <v/>
      </c>
    </row>
    <row r="162" spans="1:27" s="20" customFormat="1" ht="18" hidden="1" customHeight="1" thickBot="1">
      <c r="A162" s="477"/>
      <c r="B162" s="706" t="s">
        <v>42</v>
      </c>
      <c r="C162" s="707"/>
      <c r="D162" s="96"/>
      <c r="E162" s="94"/>
      <c r="F162" s="95"/>
      <c r="G162" s="428"/>
      <c r="H162" s="428"/>
      <c r="I162" s="237"/>
      <c r="J162" s="11" t="s">
        <v>43</v>
      </c>
      <c r="K162" s="87"/>
      <c r="L162" s="13" t="str">
        <f>IF(K162&gt;0,VLOOKUP(K162,女子登録情報!$J$2:$K$21,2,0),"")</f>
        <v/>
      </c>
      <c r="M162" s="14"/>
      <c r="N162" s="92"/>
      <c r="O162" s="89" t="str">
        <f t="shared" si="74"/>
        <v/>
      </c>
      <c r="P162" s="93"/>
      <c r="Q162" s="708"/>
      <c r="R162" s="709"/>
      <c r="S162" s="710"/>
      <c r="T162" s="702"/>
      <c r="U162" s="702"/>
      <c r="AA162" s="243" t="str">
        <f t="shared" si="75"/>
        <v/>
      </c>
    </row>
    <row r="163" spans="1:27" s="20" customFormat="1" ht="18" hidden="1" customHeight="1" thickTop="1" thickBot="1">
      <c r="A163" s="475">
        <v>49</v>
      </c>
      <c r="B163" s="711" t="s">
        <v>44</v>
      </c>
      <c r="C163" s="713"/>
      <c r="D163" s="713" t="str">
        <f>IF(C163&gt;0,VLOOKUP(C163,女子登録情報!$A$1:$H$2000,3,0),"")</f>
        <v/>
      </c>
      <c r="E163" s="713" t="str">
        <f>IF(C163&gt;0,VLOOKUP(C163,女子登録情報!$A$1:$H$2000,4,0),"")</f>
        <v/>
      </c>
      <c r="F163" s="84" t="str">
        <f>IF(C163&gt;0,VLOOKUP(C163,女子登録情報!$A$1:$H$2000,8,0),"")</f>
        <v/>
      </c>
      <c r="G163" s="426" t="e">
        <f>IF(F164&gt;0,VLOOKUP(F164,女子登録情報!$O$2:$P$48,2,0),"")</f>
        <v>#N/A</v>
      </c>
      <c r="H163" s="426" t="str">
        <f t="shared" ref="H163" si="81">IF(C163&gt;0,TEXT(C163,"100000000"),"")</f>
        <v/>
      </c>
      <c r="I163" s="236"/>
      <c r="J163" s="5" t="s">
        <v>39</v>
      </c>
      <c r="K163" s="86"/>
      <c r="L163" s="7" t="str">
        <f>IF(K163&gt;0,VLOOKUP(K163,女子登録情報!$J$1:$K$21,2,0),"")</f>
        <v/>
      </c>
      <c r="M163" s="5" t="s">
        <v>40</v>
      </c>
      <c r="N163" s="88"/>
      <c r="O163" s="89" t="str">
        <f t="shared" si="74"/>
        <v/>
      </c>
      <c r="P163" s="90"/>
      <c r="Q163" s="697"/>
      <c r="R163" s="698"/>
      <c r="S163" s="699"/>
      <c r="T163" s="700"/>
      <c r="U163" s="700"/>
      <c r="AA163" s="243" t="str">
        <f t="shared" si="75"/>
        <v/>
      </c>
    </row>
    <row r="164" spans="1:27" s="20" customFormat="1" ht="18" hidden="1" customHeight="1" thickBot="1">
      <c r="A164" s="476"/>
      <c r="B164" s="712"/>
      <c r="C164" s="714"/>
      <c r="D164" s="714"/>
      <c r="E164" s="714"/>
      <c r="F164" s="85" t="str">
        <f>IF(C163&gt;0,VLOOKUP(C163,女子登録情報!$A$1:$H$2000,5,0),"")</f>
        <v/>
      </c>
      <c r="G164" s="427"/>
      <c r="H164" s="427"/>
      <c r="I164" s="236"/>
      <c r="J164" s="10" t="s">
        <v>41</v>
      </c>
      <c r="K164" s="86"/>
      <c r="L164" s="7" t="str">
        <f>IF(K164&gt;0,VLOOKUP(K164,女子登録情報!$J$2:$K$21,2,0),"")</f>
        <v/>
      </c>
      <c r="M164" s="10"/>
      <c r="N164" s="91"/>
      <c r="O164" s="89" t="str">
        <f t="shared" si="74"/>
        <v/>
      </c>
      <c r="P164" s="90"/>
      <c r="Q164" s="703"/>
      <c r="R164" s="704"/>
      <c r="S164" s="705"/>
      <c r="T164" s="701"/>
      <c r="U164" s="701"/>
      <c r="AA164" s="243" t="str">
        <f t="shared" si="75"/>
        <v/>
      </c>
    </row>
    <row r="165" spans="1:27" s="20" customFormat="1" ht="18" hidden="1" customHeight="1" thickBot="1">
      <c r="A165" s="477"/>
      <c r="B165" s="706" t="s">
        <v>42</v>
      </c>
      <c r="C165" s="707"/>
      <c r="D165" s="94"/>
      <c r="E165" s="94"/>
      <c r="F165" s="95"/>
      <c r="G165" s="428"/>
      <c r="H165" s="428"/>
      <c r="I165" s="237"/>
      <c r="J165" s="11" t="s">
        <v>43</v>
      </c>
      <c r="K165" s="87"/>
      <c r="L165" s="13" t="str">
        <f>IF(K165&gt;0,VLOOKUP(K165,女子登録情報!$J$2:$K$21,2,0),"")</f>
        <v/>
      </c>
      <c r="M165" s="14"/>
      <c r="N165" s="92"/>
      <c r="O165" s="89" t="str">
        <f t="shared" si="74"/>
        <v/>
      </c>
      <c r="P165" s="93"/>
      <c r="Q165" s="708"/>
      <c r="R165" s="709"/>
      <c r="S165" s="710"/>
      <c r="T165" s="702"/>
      <c r="U165" s="702"/>
      <c r="AA165" s="243" t="str">
        <f t="shared" si="75"/>
        <v/>
      </c>
    </row>
    <row r="166" spans="1:27" s="20" customFormat="1" ht="18" hidden="1" customHeight="1" thickTop="1" thickBot="1">
      <c r="A166" s="475">
        <v>50</v>
      </c>
      <c r="B166" s="711" t="s">
        <v>44</v>
      </c>
      <c r="C166" s="713"/>
      <c r="D166" s="713" t="str">
        <f>IF(C166&gt;0,VLOOKUP(C166,女子登録情報!$A$1:$H$2000,3,0),"")</f>
        <v/>
      </c>
      <c r="E166" s="713" t="str">
        <f>IF(C166&gt;0,VLOOKUP(C166,女子登録情報!$A$1:$H$2000,4,0),"")</f>
        <v/>
      </c>
      <c r="F166" s="84" t="str">
        <f>IF(C166&gt;0,VLOOKUP(C166,女子登録情報!$A$1:$H$2000,8,0),"")</f>
        <v/>
      </c>
      <c r="G166" s="426" t="e">
        <f>IF(F167&gt;0,VLOOKUP(F167,女子登録情報!$O$2:$P$48,2,0),"")</f>
        <v>#N/A</v>
      </c>
      <c r="H166" s="426" t="str">
        <f t="shared" ref="H166" si="82">IF(C166&gt;0,TEXT(C166,"100000000"),"")</f>
        <v/>
      </c>
      <c r="I166" s="236"/>
      <c r="J166" s="5" t="s">
        <v>39</v>
      </c>
      <c r="K166" s="86"/>
      <c r="L166" s="7" t="str">
        <f>IF(K166&gt;0,VLOOKUP(K166,女子登録情報!$J$1:$K$21,2,0),"")</f>
        <v/>
      </c>
      <c r="M166" s="5" t="s">
        <v>40</v>
      </c>
      <c r="N166" s="88"/>
      <c r="O166" s="89" t="str">
        <f t="shared" si="74"/>
        <v/>
      </c>
      <c r="P166" s="90"/>
      <c r="Q166" s="697"/>
      <c r="R166" s="698"/>
      <c r="S166" s="699"/>
      <c r="T166" s="700"/>
      <c r="U166" s="700"/>
      <c r="AA166" s="243" t="str">
        <f t="shared" si="75"/>
        <v/>
      </c>
    </row>
    <row r="167" spans="1:27" s="20" customFormat="1" ht="18" hidden="1" customHeight="1" thickBot="1">
      <c r="A167" s="476"/>
      <c r="B167" s="712"/>
      <c r="C167" s="714"/>
      <c r="D167" s="714"/>
      <c r="E167" s="714"/>
      <c r="F167" s="85" t="str">
        <f>IF(C166&gt;0,VLOOKUP(C166,女子登録情報!$A$1:$H$2000,5,0),"")</f>
        <v/>
      </c>
      <c r="G167" s="427"/>
      <c r="H167" s="427"/>
      <c r="I167" s="236"/>
      <c r="J167" s="10" t="s">
        <v>41</v>
      </c>
      <c r="K167" s="86"/>
      <c r="L167" s="7" t="str">
        <f>IF(K167&gt;0,VLOOKUP(K167,女子登録情報!$J$2:$K$21,2,0),"")</f>
        <v/>
      </c>
      <c r="M167" s="10"/>
      <c r="N167" s="91"/>
      <c r="O167" s="89" t="str">
        <f t="shared" si="74"/>
        <v/>
      </c>
      <c r="P167" s="90"/>
      <c r="Q167" s="703"/>
      <c r="R167" s="704"/>
      <c r="S167" s="705"/>
      <c r="T167" s="701"/>
      <c r="U167" s="701"/>
      <c r="AA167" s="243" t="str">
        <f t="shared" si="75"/>
        <v/>
      </c>
    </row>
    <row r="168" spans="1:27" s="20" customFormat="1" ht="18" hidden="1" customHeight="1" thickBot="1">
      <c r="A168" s="477"/>
      <c r="B168" s="706" t="s">
        <v>42</v>
      </c>
      <c r="C168" s="707"/>
      <c r="D168" s="94"/>
      <c r="E168" s="94"/>
      <c r="F168" s="95"/>
      <c r="G168" s="428"/>
      <c r="H168" s="428"/>
      <c r="I168" s="237"/>
      <c r="J168" s="11" t="s">
        <v>43</v>
      </c>
      <c r="K168" s="87"/>
      <c r="L168" s="13" t="str">
        <f>IF(K168&gt;0,VLOOKUP(K168,女子登録情報!$J$2:$K$21,2,0),"")</f>
        <v/>
      </c>
      <c r="M168" s="14"/>
      <c r="N168" s="92"/>
      <c r="O168" s="89" t="str">
        <f t="shared" si="74"/>
        <v/>
      </c>
      <c r="P168" s="93"/>
      <c r="Q168" s="708"/>
      <c r="R168" s="709"/>
      <c r="S168" s="710"/>
      <c r="T168" s="702"/>
      <c r="U168" s="702"/>
      <c r="AA168" s="243" t="str">
        <f t="shared" si="75"/>
        <v/>
      </c>
    </row>
    <row r="169" spans="1:27" s="20" customFormat="1" ht="18" hidden="1" customHeight="1" thickTop="1" thickBot="1">
      <c r="A169" s="475">
        <v>51</v>
      </c>
      <c r="B169" s="711" t="s">
        <v>44</v>
      </c>
      <c r="C169" s="713"/>
      <c r="D169" s="713" t="str">
        <f>IF(C169&gt;0,VLOOKUP(C169,女子登録情報!$A$1:$H$2000,3,0),"")</f>
        <v/>
      </c>
      <c r="E169" s="713" t="str">
        <f>IF(C169&gt;0,VLOOKUP(C169,女子登録情報!$A$1:$H$2000,4,0),"")</f>
        <v/>
      </c>
      <c r="F169" s="84" t="str">
        <f>IF(C169&gt;0,VLOOKUP(C169,女子登録情報!$A$1:$H$2000,8,0),"")</f>
        <v/>
      </c>
      <c r="G169" s="426" t="e">
        <f>IF(F170&gt;0,VLOOKUP(F170,女子登録情報!$O$2:$P$48,2,0),"")</f>
        <v>#N/A</v>
      </c>
      <c r="H169" s="426" t="str">
        <f t="shared" ref="H169" si="83">IF(C169&gt;0,TEXT(C169,"100000000"),"")</f>
        <v/>
      </c>
      <c r="I169" s="236"/>
      <c r="J169" s="5" t="s">
        <v>39</v>
      </c>
      <c r="K169" s="86"/>
      <c r="L169" s="7" t="str">
        <f>IF(K169&gt;0,VLOOKUP(K169,女子登録情報!$J$1:$K$21,2,0),"")</f>
        <v/>
      </c>
      <c r="M169" s="5" t="s">
        <v>40</v>
      </c>
      <c r="N169" s="88"/>
      <c r="O169" s="89" t="str">
        <f t="shared" si="74"/>
        <v/>
      </c>
      <c r="P169" s="90"/>
      <c r="Q169" s="697"/>
      <c r="R169" s="698"/>
      <c r="S169" s="699"/>
      <c r="T169" s="700"/>
      <c r="U169" s="700"/>
      <c r="AA169" s="243" t="str">
        <f t="shared" si="75"/>
        <v/>
      </c>
    </row>
    <row r="170" spans="1:27" s="20" customFormat="1" ht="18" hidden="1" customHeight="1" thickBot="1">
      <c r="A170" s="476"/>
      <c r="B170" s="712"/>
      <c r="C170" s="714"/>
      <c r="D170" s="714"/>
      <c r="E170" s="714"/>
      <c r="F170" s="85" t="str">
        <f>IF(C169&gt;0,VLOOKUP(C169,女子登録情報!$A$1:$H$2000,5,0),"")</f>
        <v/>
      </c>
      <c r="G170" s="427"/>
      <c r="H170" s="427"/>
      <c r="I170" s="236"/>
      <c r="J170" s="10" t="s">
        <v>41</v>
      </c>
      <c r="K170" s="86"/>
      <c r="L170" s="7" t="str">
        <f>IF(K170&gt;0,VLOOKUP(K170,女子登録情報!$J$2:$K$21,2,0),"")</f>
        <v/>
      </c>
      <c r="M170" s="10"/>
      <c r="N170" s="91"/>
      <c r="O170" s="89" t="str">
        <f t="shared" si="74"/>
        <v/>
      </c>
      <c r="P170" s="90"/>
      <c r="Q170" s="703"/>
      <c r="R170" s="704"/>
      <c r="S170" s="705"/>
      <c r="T170" s="701"/>
      <c r="U170" s="701"/>
      <c r="AA170" s="243" t="str">
        <f t="shared" si="75"/>
        <v/>
      </c>
    </row>
    <row r="171" spans="1:27" s="20" customFormat="1" ht="18" hidden="1" customHeight="1" thickBot="1">
      <c r="A171" s="477"/>
      <c r="B171" s="706" t="s">
        <v>42</v>
      </c>
      <c r="C171" s="707"/>
      <c r="D171" s="94"/>
      <c r="E171" s="94"/>
      <c r="F171" s="95"/>
      <c r="G171" s="428"/>
      <c r="H171" s="428"/>
      <c r="I171" s="237"/>
      <c r="J171" s="11" t="s">
        <v>43</v>
      </c>
      <c r="K171" s="87"/>
      <c r="L171" s="13" t="str">
        <f>IF(K171&gt;0,VLOOKUP(K171,女子登録情報!$J$2:$K$21,2,0),"")</f>
        <v/>
      </c>
      <c r="M171" s="14"/>
      <c r="N171" s="92"/>
      <c r="O171" s="89" t="str">
        <f t="shared" si="74"/>
        <v/>
      </c>
      <c r="P171" s="93"/>
      <c r="Q171" s="708"/>
      <c r="R171" s="709"/>
      <c r="S171" s="710"/>
      <c r="T171" s="702"/>
      <c r="U171" s="702"/>
      <c r="AA171" s="243" t="str">
        <f t="shared" si="75"/>
        <v/>
      </c>
    </row>
    <row r="172" spans="1:27" s="20" customFormat="1" ht="18" hidden="1" customHeight="1" thickTop="1" thickBot="1">
      <c r="A172" s="475">
        <v>52</v>
      </c>
      <c r="B172" s="711" t="s">
        <v>44</v>
      </c>
      <c r="C172" s="713"/>
      <c r="D172" s="713" t="str">
        <f>IF(C172&gt;0,VLOOKUP(C172,女子登録情報!$A$1:$H$2000,3,0),"")</f>
        <v/>
      </c>
      <c r="E172" s="713" t="str">
        <f>IF(C172&gt;0,VLOOKUP(C172,女子登録情報!$A$1:$H$2000,4,0),"")</f>
        <v/>
      </c>
      <c r="F172" s="84" t="str">
        <f>IF(C172&gt;0,VLOOKUP(C172,女子登録情報!$A$1:$H$2000,8,0),"")</f>
        <v/>
      </c>
      <c r="G172" s="426" t="e">
        <f>IF(F173&gt;0,VLOOKUP(F173,女子登録情報!$O$2:$P$48,2,0),"")</f>
        <v>#N/A</v>
      </c>
      <c r="H172" s="426" t="str">
        <f t="shared" ref="H172" si="84">IF(C172&gt;0,TEXT(C172,"100000000"),"")</f>
        <v/>
      </c>
      <c r="I172" s="236"/>
      <c r="J172" s="5" t="s">
        <v>39</v>
      </c>
      <c r="K172" s="86"/>
      <c r="L172" s="7" t="str">
        <f>IF(K172&gt;0,VLOOKUP(K172,女子登録情報!$J$1:$K$21,2,0),"")</f>
        <v/>
      </c>
      <c r="M172" s="5" t="s">
        <v>40</v>
      </c>
      <c r="N172" s="88"/>
      <c r="O172" s="89" t="str">
        <f t="shared" si="74"/>
        <v/>
      </c>
      <c r="P172" s="90"/>
      <c r="Q172" s="697"/>
      <c r="R172" s="698"/>
      <c r="S172" s="699"/>
      <c r="T172" s="700"/>
      <c r="U172" s="700"/>
      <c r="AA172" s="243" t="str">
        <f t="shared" si="75"/>
        <v/>
      </c>
    </row>
    <row r="173" spans="1:27" s="20" customFormat="1" ht="18" hidden="1" customHeight="1" thickBot="1">
      <c r="A173" s="476"/>
      <c r="B173" s="712"/>
      <c r="C173" s="714"/>
      <c r="D173" s="714"/>
      <c r="E173" s="714"/>
      <c r="F173" s="85" t="str">
        <f>IF(C172&gt;0,VLOOKUP(C172,女子登録情報!$A$1:$H$2000,5,0),"")</f>
        <v/>
      </c>
      <c r="G173" s="427"/>
      <c r="H173" s="427"/>
      <c r="I173" s="236"/>
      <c r="J173" s="10" t="s">
        <v>41</v>
      </c>
      <c r="K173" s="86"/>
      <c r="L173" s="7" t="str">
        <f>IF(K173&gt;0,VLOOKUP(K173,女子登録情報!$J$2:$K$21,2,0),"")</f>
        <v/>
      </c>
      <c r="M173" s="10"/>
      <c r="N173" s="91"/>
      <c r="O173" s="89" t="str">
        <f t="shared" si="74"/>
        <v/>
      </c>
      <c r="P173" s="90"/>
      <c r="Q173" s="703"/>
      <c r="R173" s="704"/>
      <c r="S173" s="705"/>
      <c r="T173" s="701"/>
      <c r="U173" s="701"/>
      <c r="AA173" s="243" t="str">
        <f t="shared" si="75"/>
        <v/>
      </c>
    </row>
    <row r="174" spans="1:27" s="20" customFormat="1" ht="18" hidden="1" customHeight="1" thickBot="1">
      <c r="A174" s="477"/>
      <c r="B174" s="706" t="s">
        <v>42</v>
      </c>
      <c r="C174" s="707"/>
      <c r="D174" s="94"/>
      <c r="E174" s="94"/>
      <c r="F174" s="95"/>
      <c r="G174" s="428"/>
      <c r="H174" s="428"/>
      <c r="I174" s="237"/>
      <c r="J174" s="11" t="s">
        <v>43</v>
      </c>
      <c r="K174" s="87"/>
      <c r="L174" s="13" t="str">
        <f>IF(K174&gt;0,VLOOKUP(K174,女子登録情報!$J$2:$K$21,2,0),"")</f>
        <v/>
      </c>
      <c r="M174" s="14"/>
      <c r="N174" s="92"/>
      <c r="O174" s="89" t="str">
        <f t="shared" si="74"/>
        <v/>
      </c>
      <c r="P174" s="93"/>
      <c r="Q174" s="708"/>
      <c r="R174" s="709"/>
      <c r="S174" s="710"/>
      <c r="T174" s="702"/>
      <c r="U174" s="702"/>
      <c r="AA174" s="243" t="str">
        <f t="shared" si="75"/>
        <v/>
      </c>
    </row>
    <row r="175" spans="1:27" s="20" customFormat="1" ht="18" hidden="1" customHeight="1" thickTop="1" thickBot="1">
      <c r="A175" s="475">
        <v>53</v>
      </c>
      <c r="B175" s="711" t="s">
        <v>44</v>
      </c>
      <c r="C175" s="713"/>
      <c r="D175" s="713" t="str">
        <f>IF(C175&gt;0,VLOOKUP(C175,女子登録情報!$A$1:$H$2000,3,0),"")</f>
        <v/>
      </c>
      <c r="E175" s="713" t="str">
        <f>IF(C175&gt;0,VLOOKUP(C175,女子登録情報!$A$1:$H$2000,4,0),"")</f>
        <v/>
      </c>
      <c r="F175" s="84" t="str">
        <f>IF(C175&gt;0,VLOOKUP(C175,女子登録情報!$A$1:$H$2000,8,0),"")</f>
        <v/>
      </c>
      <c r="G175" s="426" t="e">
        <f>IF(F176&gt;0,VLOOKUP(F176,女子登録情報!$O$2:$P$48,2,0),"")</f>
        <v>#N/A</v>
      </c>
      <c r="H175" s="426" t="str">
        <f t="shared" ref="H175" si="85">IF(C175&gt;0,TEXT(C175,"100000000"),"")</f>
        <v/>
      </c>
      <c r="I175" s="236"/>
      <c r="J175" s="5" t="s">
        <v>39</v>
      </c>
      <c r="K175" s="86"/>
      <c r="L175" s="7" t="str">
        <f>IF(K175&gt;0,VLOOKUP(K175,女子登録情報!$J$1:$K$21,2,0),"")</f>
        <v/>
      </c>
      <c r="M175" s="5" t="s">
        <v>40</v>
      </c>
      <c r="N175" s="88"/>
      <c r="O175" s="89" t="str">
        <f t="shared" si="74"/>
        <v/>
      </c>
      <c r="P175" s="90"/>
      <c r="Q175" s="697"/>
      <c r="R175" s="698"/>
      <c r="S175" s="699"/>
      <c r="T175" s="700"/>
      <c r="U175" s="700"/>
      <c r="AA175" s="243" t="str">
        <f t="shared" si="75"/>
        <v/>
      </c>
    </row>
    <row r="176" spans="1:27" s="20" customFormat="1" ht="18" hidden="1" customHeight="1" thickBot="1">
      <c r="A176" s="476"/>
      <c r="B176" s="712"/>
      <c r="C176" s="714"/>
      <c r="D176" s="714"/>
      <c r="E176" s="714"/>
      <c r="F176" s="85" t="str">
        <f>IF(C175&gt;0,VLOOKUP(C175,女子登録情報!$A$1:$H$2000,5,0),"")</f>
        <v/>
      </c>
      <c r="G176" s="427"/>
      <c r="H176" s="427"/>
      <c r="I176" s="236"/>
      <c r="J176" s="10" t="s">
        <v>41</v>
      </c>
      <c r="K176" s="86"/>
      <c r="L176" s="7" t="str">
        <f>IF(K176&gt;0,VLOOKUP(K176,女子登録情報!$J$2:$K$21,2,0),"")</f>
        <v/>
      </c>
      <c r="M176" s="10"/>
      <c r="N176" s="91"/>
      <c r="O176" s="89" t="str">
        <f t="shared" si="74"/>
        <v/>
      </c>
      <c r="P176" s="90"/>
      <c r="Q176" s="703"/>
      <c r="R176" s="704"/>
      <c r="S176" s="705"/>
      <c r="T176" s="701"/>
      <c r="U176" s="701"/>
      <c r="AA176" s="243" t="str">
        <f t="shared" si="75"/>
        <v/>
      </c>
    </row>
    <row r="177" spans="1:27" s="20" customFormat="1" ht="18" hidden="1" customHeight="1" thickBot="1">
      <c r="A177" s="477"/>
      <c r="B177" s="706" t="s">
        <v>42</v>
      </c>
      <c r="C177" s="707"/>
      <c r="D177" s="94"/>
      <c r="E177" s="94"/>
      <c r="F177" s="95"/>
      <c r="G177" s="428"/>
      <c r="H177" s="428"/>
      <c r="I177" s="237"/>
      <c r="J177" s="11" t="s">
        <v>43</v>
      </c>
      <c r="K177" s="87"/>
      <c r="L177" s="13" t="str">
        <f>IF(K177&gt;0,VLOOKUP(K177,女子登録情報!$J$2:$K$21,2,0),"")</f>
        <v/>
      </c>
      <c r="M177" s="14"/>
      <c r="N177" s="92"/>
      <c r="O177" s="89" t="str">
        <f t="shared" si="74"/>
        <v/>
      </c>
      <c r="P177" s="93"/>
      <c r="Q177" s="708"/>
      <c r="R177" s="709"/>
      <c r="S177" s="710"/>
      <c r="T177" s="702"/>
      <c r="U177" s="702"/>
      <c r="AA177" s="243" t="str">
        <f t="shared" si="75"/>
        <v/>
      </c>
    </row>
    <row r="178" spans="1:27" s="20" customFormat="1" ht="18" hidden="1" customHeight="1" thickTop="1" thickBot="1">
      <c r="A178" s="475">
        <v>54</v>
      </c>
      <c r="B178" s="711" t="s">
        <v>44</v>
      </c>
      <c r="C178" s="713"/>
      <c r="D178" s="713" t="str">
        <f>IF(C178&gt;0,VLOOKUP(C178,女子登録情報!$A$1:$H$2000,3,0),"")</f>
        <v/>
      </c>
      <c r="E178" s="713" t="str">
        <f>IF(C178&gt;0,VLOOKUP(C178,女子登録情報!$A$1:$H$2000,4,0),"")</f>
        <v/>
      </c>
      <c r="F178" s="84" t="str">
        <f>IF(C178&gt;0,VLOOKUP(C178,女子登録情報!$A$1:$H$2000,8,0),"")</f>
        <v/>
      </c>
      <c r="G178" s="426" t="e">
        <f>IF(F179&gt;0,VLOOKUP(F179,女子登録情報!$O$2:$P$48,2,0),"")</f>
        <v>#N/A</v>
      </c>
      <c r="H178" s="426" t="str">
        <f t="shared" ref="H178" si="86">IF(C178&gt;0,TEXT(C178,"100000000"),"")</f>
        <v/>
      </c>
      <c r="I178" s="236"/>
      <c r="J178" s="5" t="s">
        <v>39</v>
      </c>
      <c r="K178" s="86"/>
      <c r="L178" s="7" t="str">
        <f>IF(K178&gt;0,VLOOKUP(K178,女子登録情報!$J$1:$K$21,2,0),"")</f>
        <v/>
      </c>
      <c r="M178" s="5" t="s">
        <v>40</v>
      </c>
      <c r="N178" s="88"/>
      <c r="O178" s="89" t="str">
        <f t="shared" si="74"/>
        <v/>
      </c>
      <c r="P178" s="90"/>
      <c r="Q178" s="697"/>
      <c r="R178" s="698"/>
      <c r="S178" s="699"/>
      <c r="T178" s="700"/>
      <c r="U178" s="700"/>
      <c r="AA178" s="243" t="str">
        <f t="shared" si="75"/>
        <v/>
      </c>
    </row>
    <row r="179" spans="1:27" s="20" customFormat="1" ht="18" hidden="1" customHeight="1" thickBot="1">
      <c r="A179" s="476"/>
      <c r="B179" s="712"/>
      <c r="C179" s="714"/>
      <c r="D179" s="714"/>
      <c r="E179" s="714"/>
      <c r="F179" s="85" t="str">
        <f>IF(C178&gt;0,VLOOKUP(C178,女子登録情報!$A$1:$H$2000,5,0),"")</f>
        <v/>
      </c>
      <c r="G179" s="427"/>
      <c r="H179" s="427"/>
      <c r="I179" s="236"/>
      <c r="J179" s="10" t="s">
        <v>41</v>
      </c>
      <c r="K179" s="86"/>
      <c r="L179" s="7" t="str">
        <f>IF(K179&gt;0,VLOOKUP(K179,女子登録情報!$J$2:$K$21,2,0),"")</f>
        <v/>
      </c>
      <c r="M179" s="10"/>
      <c r="N179" s="91"/>
      <c r="O179" s="89" t="str">
        <f t="shared" si="74"/>
        <v/>
      </c>
      <c r="P179" s="90"/>
      <c r="Q179" s="703"/>
      <c r="R179" s="704"/>
      <c r="S179" s="705"/>
      <c r="T179" s="701"/>
      <c r="U179" s="701"/>
      <c r="AA179" s="243" t="str">
        <f t="shared" si="75"/>
        <v/>
      </c>
    </row>
    <row r="180" spans="1:27" s="20" customFormat="1" ht="18" hidden="1" customHeight="1" thickBot="1">
      <c r="A180" s="477"/>
      <c r="B180" s="706" t="s">
        <v>42</v>
      </c>
      <c r="C180" s="707"/>
      <c r="D180" s="94"/>
      <c r="E180" s="94"/>
      <c r="F180" s="95"/>
      <c r="G180" s="428"/>
      <c r="H180" s="428"/>
      <c r="I180" s="237"/>
      <c r="J180" s="11" t="s">
        <v>43</v>
      </c>
      <c r="K180" s="87"/>
      <c r="L180" s="13" t="str">
        <f>IF(K180&gt;0,VLOOKUP(K180,女子登録情報!$J$2:$K$21,2,0),"")</f>
        <v/>
      </c>
      <c r="M180" s="14"/>
      <c r="N180" s="92"/>
      <c r="O180" s="89" t="str">
        <f t="shared" si="74"/>
        <v/>
      </c>
      <c r="P180" s="93"/>
      <c r="Q180" s="708"/>
      <c r="R180" s="709"/>
      <c r="S180" s="710"/>
      <c r="T180" s="702"/>
      <c r="U180" s="702"/>
      <c r="AA180" s="243" t="str">
        <f t="shared" si="75"/>
        <v/>
      </c>
    </row>
    <row r="181" spans="1:27" s="20" customFormat="1" ht="18" hidden="1" customHeight="1" thickTop="1" thickBot="1">
      <c r="A181" s="475">
        <v>55</v>
      </c>
      <c r="B181" s="711" t="s">
        <v>44</v>
      </c>
      <c r="C181" s="713"/>
      <c r="D181" s="713" t="str">
        <f>IF(C181&gt;0,VLOOKUP(C181,女子登録情報!$A$1:$H$2000,3,0),"")</f>
        <v/>
      </c>
      <c r="E181" s="713" t="str">
        <f>IF(C181&gt;0,VLOOKUP(C181,女子登録情報!$A$1:$H$2000,4,0),"")</f>
        <v/>
      </c>
      <c r="F181" s="84" t="str">
        <f>IF(C181&gt;0,VLOOKUP(C181,女子登録情報!$A$1:$H$2000,8,0),"")</f>
        <v/>
      </c>
      <c r="G181" s="426" t="e">
        <f>IF(F182&gt;0,VLOOKUP(F182,女子登録情報!$O$2:$P$48,2,0),"")</f>
        <v>#N/A</v>
      </c>
      <c r="H181" s="426" t="str">
        <f t="shared" ref="H181" si="87">IF(C181&gt;0,TEXT(C181,"100000000"),"")</f>
        <v/>
      </c>
      <c r="I181" s="236"/>
      <c r="J181" s="5" t="s">
        <v>39</v>
      </c>
      <c r="K181" s="86"/>
      <c r="L181" s="7" t="str">
        <f>IF(K181&gt;0,VLOOKUP(K181,女子登録情報!$J$1:$K$21,2,0),"")</f>
        <v/>
      </c>
      <c r="M181" s="5" t="s">
        <v>40</v>
      </c>
      <c r="N181" s="88"/>
      <c r="O181" s="89" t="str">
        <f t="shared" si="74"/>
        <v/>
      </c>
      <c r="P181" s="90"/>
      <c r="Q181" s="697"/>
      <c r="R181" s="698"/>
      <c r="S181" s="699"/>
      <c r="T181" s="700"/>
      <c r="U181" s="700"/>
      <c r="AA181" s="243" t="str">
        <f t="shared" si="75"/>
        <v/>
      </c>
    </row>
    <row r="182" spans="1:27" s="20" customFormat="1" ht="18" hidden="1" customHeight="1" thickBot="1">
      <c r="A182" s="476"/>
      <c r="B182" s="712"/>
      <c r="C182" s="714"/>
      <c r="D182" s="714"/>
      <c r="E182" s="714"/>
      <c r="F182" s="85" t="str">
        <f>IF(C181&gt;0,VLOOKUP(C181,女子登録情報!$A$1:$H$2000,5,0),"")</f>
        <v/>
      </c>
      <c r="G182" s="427"/>
      <c r="H182" s="427"/>
      <c r="I182" s="236"/>
      <c r="J182" s="10" t="s">
        <v>41</v>
      </c>
      <c r="K182" s="86"/>
      <c r="L182" s="7" t="str">
        <f>IF(K182&gt;0,VLOOKUP(K182,女子登録情報!$J$2:$K$21,2,0),"")</f>
        <v/>
      </c>
      <c r="M182" s="10"/>
      <c r="N182" s="91"/>
      <c r="O182" s="89" t="str">
        <f t="shared" si="74"/>
        <v/>
      </c>
      <c r="P182" s="90"/>
      <c r="Q182" s="703"/>
      <c r="R182" s="704"/>
      <c r="S182" s="705"/>
      <c r="T182" s="701"/>
      <c r="U182" s="701"/>
      <c r="AA182" s="243" t="str">
        <f t="shared" si="75"/>
        <v/>
      </c>
    </row>
    <row r="183" spans="1:27" s="20" customFormat="1" ht="18" hidden="1" customHeight="1" thickBot="1">
      <c r="A183" s="477"/>
      <c r="B183" s="706" t="s">
        <v>42</v>
      </c>
      <c r="C183" s="707"/>
      <c r="D183" s="94"/>
      <c r="E183" s="94"/>
      <c r="F183" s="95"/>
      <c r="G183" s="428"/>
      <c r="H183" s="428"/>
      <c r="I183" s="237"/>
      <c r="J183" s="11" t="s">
        <v>43</v>
      </c>
      <c r="K183" s="87"/>
      <c r="L183" s="13" t="str">
        <f>IF(K183&gt;0,VLOOKUP(K183,女子登録情報!$J$2:$K$21,2,0),"")</f>
        <v/>
      </c>
      <c r="M183" s="14"/>
      <c r="N183" s="92"/>
      <c r="O183" s="89" t="str">
        <f t="shared" si="74"/>
        <v/>
      </c>
      <c r="P183" s="93"/>
      <c r="Q183" s="708"/>
      <c r="R183" s="709"/>
      <c r="S183" s="710"/>
      <c r="T183" s="702"/>
      <c r="U183" s="702"/>
      <c r="AA183" s="243" t="str">
        <f t="shared" si="75"/>
        <v/>
      </c>
    </row>
    <row r="184" spans="1:27" s="20" customFormat="1" ht="18" hidden="1" customHeight="1" thickTop="1" thickBot="1">
      <c r="A184" s="475">
        <v>56</v>
      </c>
      <c r="B184" s="711" t="s">
        <v>44</v>
      </c>
      <c r="C184" s="713"/>
      <c r="D184" s="713" t="str">
        <f>IF(C184&gt;0,VLOOKUP(C184,女子登録情報!$A$1:$H$2000,3,0),"")</f>
        <v/>
      </c>
      <c r="E184" s="713" t="str">
        <f>IF(C184&gt;0,VLOOKUP(C184,女子登録情報!$A$1:$H$2000,4,0),"")</f>
        <v/>
      </c>
      <c r="F184" s="84" t="str">
        <f>IF(C184&gt;0,VLOOKUP(C184,女子登録情報!$A$1:$H$2000,8,0),"")</f>
        <v/>
      </c>
      <c r="G184" s="426" t="e">
        <f>IF(F185&gt;0,VLOOKUP(F185,女子登録情報!$O$2:$P$48,2,0),"")</f>
        <v>#N/A</v>
      </c>
      <c r="H184" s="426" t="str">
        <f t="shared" ref="H184" si="88">IF(C184&gt;0,TEXT(C184,"100000000"),"")</f>
        <v/>
      </c>
      <c r="I184" s="236"/>
      <c r="J184" s="5" t="s">
        <v>39</v>
      </c>
      <c r="K184" s="86"/>
      <c r="L184" s="7" t="str">
        <f>IF(K184&gt;0,VLOOKUP(K184,女子登録情報!$J$1:$K$21,2,0),"")</f>
        <v/>
      </c>
      <c r="M184" s="5" t="s">
        <v>40</v>
      </c>
      <c r="N184" s="88"/>
      <c r="O184" s="89" t="str">
        <f t="shared" si="74"/>
        <v/>
      </c>
      <c r="P184" s="90"/>
      <c r="Q184" s="697"/>
      <c r="R184" s="698"/>
      <c r="S184" s="699"/>
      <c r="T184" s="700"/>
      <c r="U184" s="700"/>
      <c r="AA184" s="243" t="str">
        <f t="shared" si="75"/>
        <v/>
      </c>
    </row>
    <row r="185" spans="1:27" s="20" customFormat="1" ht="18" hidden="1" customHeight="1" thickBot="1">
      <c r="A185" s="476"/>
      <c r="B185" s="712"/>
      <c r="C185" s="714"/>
      <c r="D185" s="714"/>
      <c r="E185" s="714"/>
      <c r="F185" s="85" t="str">
        <f>IF(C184&gt;0,VLOOKUP(C184,女子登録情報!$A$1:$H$2000,5,0),"")</f>
        <v/>
      </c>
      <c r="G185" s="427"/>
      <c r="H185" s="427"/>
      <c r="I185" s="236"/>
      <c r="J185" s="10" t="s">
        <v>41</v>
      </c>
      <c r="K185" s="86"/>
      <c r="L185" s="7" t="str">
        <f>IF(K185&gt;0,VLOOKUP(K185,女子登録情報!$J$2:$K$21,2,0),"")</f>
        <v/>
      </c>
      <c r="M185" s="10"/>
      <c r="N185" s="91"/>
      <c r="O185" s="89" t="str">
        <f t="shared" si="74"/>
        <v/>
      </c>
      <c r="P185" s="90"/>
      <c r="Q185" s="703"/>
      <c r="R185" s="704"/>
      <c r="S185" s="705"/>
      <c r="T185" s="701"/>
      <c r="U185" s="701"/>
      <c r="AA185" s="243" t="str">
        <f t="shared" si="75"/>
        <v/>
      </c>
    </row>
    <row r="186" spans="1:27" s="20" customFormat="1" ht="18" hidden="1" customHeight="1" thickBot="1">
      <c r="A186" s="477"/>
      <c r="B186" s="706" t="s">
        <v>42</v>
      </c>
      <c r="C186" s="707"/>
      <c r="D186" s="94"/>
      <c r="E186" s="94"/>
      <c r="F186" s="95"/>
      <c r="G186" s="428"/>
      <c r="H186" s="428"/>
      <c r="I186" s="237"/>
      <c r="J186" s="11" t="s">
        <v>43</v>
      </c>
      <c r="K186" s="87"/>
      <c r="L186" s="13" t="str">
        <f>IF(K186&gt;0,VLOOKUP(K186,女子登録情報!$J$2:$K$21,2,0),"")</f>
        <v/>
      </c>
      <c r="M186" s="14"/>
      <c r="N186" s="92"/>
      <c r="O186" s="89" t="str">
        <f t="shared" si="74"/>
        <v/>
      </c>
      <c r="P186" s="93"/>
      <c r="Q186" s="708"/>
      <c r="R186" s="709"/>
      <c r="S186" s="710"/>
      <c r="T186" s="702"/>
      <c r="U186" s="702"/>
      <c r="AA186" s="243" t="str">
        <f t="shared" si="75"/>
        <v/>
      </c>
    </row>
    <row r="187" spans="1:27" s="20" customFormat="1" ht="18" hidden="1" customHeight="1" thickTop="1" thickBot="1">
      <c r="A187" s="475">
        <v>57</v>
      </c>
      <c r="B187" s="711" t="s">
        <v>44</v>
      </c>
      <c r="C187" s="713"/>
      <c r="D187" s="713" t="str">
        <f>IF(C187&gt;0,VLOOKUP(C187,女子登録情報!$A$1:$H$2000,3,0),"")</f>
        <v/>
      </c>
      <c r="E187" s="713" t="str">
        <f>IF(C187&gt;0,VLOOKUP(C187,女子登録情報!$A$1:$H$2000,4,0),"")</f>
        <v/>
      </c>
      <c r="F187" s="84" t="str">
        <f>IF(C187&gt;0,VLOOKUP(C187,女子登録情報!$A$1:$H$2000,8,0),"")</f>
        <v/>
      </c>
      <c r="G187" s="426" t="e">
        <f>IF(F188&gt;0,VLOOKUP(F188,女子登録情報!$O$2:$P$48,2,0),"")</f>
        <v>#N/A</v>
      </c>
      <c r="H187" s="426" t="str">
        <f t="shared" ref="H187" si="89">IF(C187&gt;0,TEXT(C187,"100000000"),"")</f>
        <v/>
      </c>
      <c r="I187" s="236"/>
      <c r="J187" s="5" t="s">
        <v>39</v>
      </c>
      <c r="K187" s="86"/>
      <c r="L187" s="7" t="str">
        <f>IF(K187&gt;0,VLOOKUP(K187,女子登録情報!$J$1:$K$21,2,0),"")</f>
        <v/>
      </c>
      <c r="M187" s="5" t="s">
        <v>40</v>
      </c>
      <c r="N187" s="88"/>
      <c r="O187" s="89" t="str">
        <f t="shared" si="74"/>
        <v/>
      </c>
      <c r="P187" s="90"/>
      <c r="Q187" s="697"/>
      <c r="R187" s="698"/>
      <c r="S187" s="699"/>
      <c r="T187" s="700"/>
      <c r="U187" s="700"/>
      <c r="AA187" s="243" t="str">
        <f t="shared" si="75"/>
        <v/>
      </c>
    </row>
    <row r="188" spans="1:27" s="20" customFormat="1" ht="18" hidden="1" customHeight="1" thickBot="1">
      <c r="A188" s="476"/>
      <c r="B188" s="712"/>
      <c r="C188" s="714"/>
      <c r="D188" s="714"/>
      <c r="E188" s="714"/>
      <c r="F188" s="85" t="str">
        <f>IF(C187&gt;0,VLOOKUP(C187,女子登録情報!$A$1:$H$2000,5,0),"")</f>
        <v/>
      </c>
      <c r="G188" s="427"/>
      <c r="H188" s="427"/>
      <c r="I188" s="236"/>
      <c r="J188" s="10" t="s">
        <v>41</v>
      </c>
      <c r="K188" s="86"/>
      <c r="L188" s="7" t="str">
        <f>IF(K188&gt;0,VLOOKUP(K188,女子登録情報!$J$2:$K$21,2,0),"")</f>
        <v/>
      </c>
      <c r="M188" s="10"/>
      <c r="N188" s="91"/>
      <c r="O188" s="89" t="str">
        <f t="shared" si="74"/>
        <v/>
      </c>
      <c r="P188" s="90"/>
      <c r="Q188" s="703"/>
      <c r="R188" s="704"/>
      <c r="S188" s="705"/>
      <c r="T188" s="701"/>
      <c r="U188" s="701"/>
      <c r="AA188" s="243" t="str">
        <f t="shared" si="75"/>
        <v/>
      </c>
    </row>
    <row r="189" spans="1:27" s="20" customFormat="1" ht="18" hidden="1" customHeight="1" thickBot="1">
      <c r="A189" s="477"/>
      <c r="B189" s="706" t="s">
        <v>42</v>
      </c>
      <c r="C189" s="707"/>
      <c r="D189" s="96"/>
      <c r="E189" s="94"/>
      <c r="F189" s="95"/>
      <c r="G189" s="428"/>
      <c r="H189" s="428"/>
      <c r="I189" s="237"/>
      <c r="J189" s="11" t="s">
        <v>43</v>
      </c>
      <c r="K189" s="87"/>
      <c r="L189" s="13" t="str">
        <f>IF(K189&gt;0,VLOOKUP(K189,女子登録情報!$J$2:$K$21,2,0),"")</f>
        <v/>
      </c>
      <c r="M189" s="14"/>
      <c r="N189" s="92"/>
      <c r="O189" s="89" t="str">
        <f t="shared" si="74"/>
        <v/>
      </c>
      <c r="P189" s="93"/>
      <c r="Q189" s="708"/>
      <c r="R189" s="709"/>
      <c r="S189" s="710"/>
      <c r="T189" s="702"/>
      <c r="U189" s="702"/>
      <c r="AA189" s="243" t="str">
        <f t="shared" si="75"/>
        <v/>
      </c>
    </row>
    <row r="190" spans="1:27" s="20" customFormat="1" ht="18" hidden="1" customHeight="1" thickTop="1" thickBot="1">
      <c r="A190" s="475">
        <v>58</v>
      </c>
      <c r="B190" s="711" t="s">
        <v>44</v>
      </c>
      <c r="C190" s="713"/>
      <c r="D190" s="713" t="str">
        <f>IF(C190&gt;0,VLOOKUP(C190,女子登録情報!$A$1:$H$2000,3,0),"")</f>
        <v/>
      </c>
      <c r="E190" s="713" t="str">
        <f>IF(C190&gt;0,VLOOKUP(C190,女子登録情報!$A$1:$H$2000,4,0),"")</f>
        <v/>
      </c>
      <c r="F190" s="84" t="str">
        <f>IF(C190&gt;0,VLOOKUP(C190,女子登録情報!$A$1:$H$2000,8,0),"")</f>
        <v/>
      </c>
      <c r="G190" s="426" t="e">
        <f>IF(F191&gt;0,VLOOKUP(F191,女子登録情報!$O$2:$P$48,2,0),"")</f>
        <v>#N/A</v>
      </c>
      <c r="H190" s="426" t="str">
        <f t="shared" ref="H190" si="90">IF(C190&gt;0,TEXT(C190,"100000000"),"")</f>
        <v/>
      </c>
      <c r="I190" s="236"/>
      <c r="J190" s="5" t="s">
        <v>39</v>
      </c>
      <c r="K190" s="86"/>
      <c r="L190" s="7" t="str">
        <f>IF(K190&gt;0,VLOOKUP(K190,女子登録情報!$J$1:$K$21,2,0),"")</f>
        <v/>
      </c>
      <c r="M190" s="5" t="s">
        <v>40</v>
      </c>
      <c r="N190" s="88"/>
      <c r="O190" s="89" t="str">
        <f t="shared" si="74"/>
        <v/>
      </c>
      <c r="P190" s="90"/>
      <c r="Q190" s="697"/>
      <c r="R190" s="698"/>
      <c r="S190" s="699"/>
      <c r="T190" s="700"/>
      <c r="U190" s="700"/>
      <c r="AA190" s="243" t="str">
        <f t="shared" si="75"/>
        <v/>
      </c>
    </row>
    <row r="191" spans="1:27" s="20" customFormat="1" ht="18" hidden="1" customHeight="1" thickBot="1">
      <c r="A191" s="476"/>
      <c r="B191" s="712"/>
      <c r="C191" s="714"/>
      <c r="D191" s="714"/>
      <c r="E191" s="714"/>
      <c r="F191" s="85" t="str">
        <f>IF(C190&gt;0,VLOOKUP(C190,女子登録情報!$A$1:$H$2000,5,0),"")</f>
        <v/>
      </c>
      <c r="G191" s="427"/>
      <c r="H191" s="427"/>
      <c r="I191" s="236"/>
      <c r="J191" s="10" t="s">
        <v>41</v>
      </c>
      <c r="K191" s="86"/>
      <c r="L191" s="7" t="str">
        <f>IF(K191&gt;0,VLOOKUP(K191,女子登録情報!$J$2:$K$21,2,0),"")</f>
        <v/>
      </c>
      <c r="M191" s="10"/>
      <c r="N191" s="91"/>
      <c r="O191" s="89" t="str">
        <f t="shared" si="74"/>
        <v/>
      </c>
      <c r="P191" s="90"/>
      <c r="Q191" s="703"/>
      <c r="R191" s="704"/>
      <c r="S191" s="705"/>
      <c r="T191" s="701"/>
      <c r="U191" s="701"/>
      <c r="AA191" s="243" t="str">
        <f t="shared" si="75"/>
        <v/>
      </c>
    </row>
    <row r="192" spans="1:27" s="20" customFormat="1" ht="18" hidden="1" customHeight="1" thickBot="1">
      <c r="A192" s="477"/>
      <c r="B192" s="706" t="s">
        <v>42</v>
      </c>
      <c r="C192" s="707"/>
      <c r="D192" s="94"/>
      <c r="E192" s="94"/>
      <c r="F192" s="95"/>
      <c r="G192" s="428"/>
      <c r="H192" s="428"/>
      <c r="I192" s="237"/>
      <c r="J192" s="11" t="s">
        <v>43</v>
      </c>
      <c r="K192" s="87"/>
      <c r="L192" s="13" t="str">
        <f>IF(K192&gt;0,VLOOKUP(K192,女子登録情報!$J$2:$K$21,2,0),"")</f>
        <v/>
      </c>
      <c r="M192" s="14"/>
      <c r="N192" s="92"/>
      <c r="O192" s="89" t="str">
        <f t="shared" si="74"/>
        <v/>
      </c>
      <c r="P192" s="93"/>
      <c r="Q192" s="708"/>
      <c r="R192" s="709"/>
      <c r="S192" s="710"/>
      <c r="T192" s="702"/>
      <c r="U192" s="702"/>
      <c r="AA192" s="243" t="str">
        <f t="shared" si="75"/>
        <v/>
      </c>
    </row>
    <row r="193" spans="1:27" s="20" customFormat="1" ht="18" hidden="1" customHeight="1" thickTop="1" thickBot="1">
      <c r="A193" s="475">
        <v>59</v>
      </c>
      <c r="B193" s="711" t="s">
        <v>44</v>
      </c>
      <c r="C193" s="713"/>
      <c r="D193" s="713" t="str">
        <f>IF(C193&gt;0,VLOOKUP(C193,女子登録情報!$A$1:$H$2000,3,0),"")</f>
        <v/>
      </c>
      <c r="E193" s="713" t="str">
        <f>IF(C193&gt;0,VLOOKUP(C193,女子登録情報!$A$1:$H$2000,4,0),"")</f>
        <v/>
      </c>
      <c r="F193" s="84" t="str">
        <f>IF(C193&gt;0,VLOOKUP(C193,女子登録情報!$A$1:$H$2000,8,0),"")</f>
        <v/>
      </c>
      <c r="G193" s="426" t="e">
        <f>IF(F194&gt;0,VLOOKUP(F194,女子登録情報!$O$2:$P$48,2,0),"")</f>
        <v>#N/A</v>
      </c>
      <c r="H193" s="426" t="str">
        <f t="shared" ref="H193" si="91">IF(C193&gt;0,TEXT(C193,"100000000"),"")</f>
        <v/>
      </c>
      <c r="I193" s="236"/>
      <c r="J193" s="5" t="s">
        <v>39</v>
      </c>
      <c r="K193" s="86"/>
      <c r="L193" s="7" t="str">
        <f>IF(K193&gt;0,VLOOKUP(K193,女子登録情報!$J$1:$K$21,2,0),"")</f>
        <v/>
      </c>
      <c r="M193" s="5" t="s">
        <v>40</v>
      </c>
      <c r="N193" s="88"/>
      <c r="O193" s="89" t="str">
        <f t="shared" si="74"/>
        <v/>
      </c>
      <c r="P193" s="90"/>
      <c r="Q193" s="697"/>
      <c r="R193" s="698"/>
      <c r="S193" s="699"/>
      <c r="T193" s="700"/>
      <c r="U193" s="700"/>
      <c r="AA193" s="243" t="str">
        <f t="shared" si="75"/>
        <v/>
      </c>
    </row>
    <row r="194" spans="1:27" s="20" customFormat="1" ht="18" hidden="1" customHeight="1" thickBot="1">
      <c r="A194" s="476"/>
      <c r="B194" s="712"/>
      <c r="C194" s="714"/>
      <c r="D194" s="714"/>
      <c r="E194" s="714"/>
      <c r="F194" s="85" t="str">
        <f>IF(C193&gt;0,VLOOKUP(C193,女子登録情報!$A$1:$H$2000,5,0),"")</f>
        <v/>
      </c>
      <c r="G194" s="427"/>
      <c r="H194" s="427"/>
      <c r="I194" s="236"/>
      <c r="J194" s="10" t="s">
        <v>41</v>
      </c>
      <c r="K194" s="86"/>
      <c r="L194" s="7" t="str">
        <f>IF(K194&gt;0,VLOOKUP(K194,女子登録情報!$J$2:$K$21,2,0),"")</f>
        <v/>
      </c>
      <c r="M194" s="10"/>
      <c r="N194" s="91"/>
      <c r="O194" s="89" t="str">
        <f t="shared" si="74"/>
        <v/>
      </c>
      <c r="P194" s="90"/>
      <c r="Q194" s="703"/>
      <c r="R194" s="704"/>
      <c r="S194" s="705"/>
      <c r="T194" s="701"/>
      <c r="U194" s="701"/>
      <c r="AA194" s="243" t="str">
        <f t="shared" si="75"/>
        <v/>
      </c>
    </row>
    <row r="195" spans="1:27" s="20" customFormat="1" ht="18" hidden="1" customHeight="1" thickBot="1">
      <c r="A195" s="477"/>
      <c r="B195" s="706" t="s">
        <v>42</v>
      </c>
      <c r="C195" s="707"/>
      <c r="D195" s="94"/>
      <c r="E195" s="94"/>
      <c r="F195" s="95"/>
      <c r="G195" s="428"/>
      <c r="H195" s="428"/>
      <c r="I195" s="237"/>
      <c r="J195" s="11" t="s">
        <v>43</v>
      </c>
      <c r="K195" s="87"/>
      <c r="L195" s="13" t="str">
        <f>IF(K195&gt;0,VLOOKUP(K195,女子登録情報!$J$2:$K$21,2,0),"")</f>
        <v/>
      </c>
      <c r="M195" s="14"/>
      <c r="N195" s="92"/>
      <c r="O195" s="89" t="str">
        <f t="shared" si="74"/>
        <v/>
      </c>
      <c r="P195" s="93"/>
      <c r="Q195" s="708"/>
      <c r="R195" s="709"/>
      <c r="S195" s="710"/>
      <c r="T195" s="702"/>
      <c r="U195" s="702"/>
      <c r="AA195" s="243" t="str">
        <f t="shared" si="75"/>
        <v/>
      </c>
    </row>
    <row r="196" spans="1:27" s="20" customFormat="1" ht="18" hidden="1" customHeight="1" thickTop="1" thickBot="1">
      <c r="A196" s="475">
        <v>60</v>
      </c>
      <c r="B196" s="711" t="s">
        <v>44</v>
      </c>
      <c r="C196" s="713"/>
      <c r="D196" s="713" t="str">
        <f>IF(C196&gt;0,VLOOKUP(C196,女子登録情報!$A$1:$H$2000,3,0),"")</f>
        <v/>
      </c>
      <c r="E196" s="713" t="str">
        <f>IF(C196&gt;0,VLOOKUP(C196,女子登録情報!$A$1:$H$2000,4,0),"")</f>
        <v/>
      </c>
      <c r="F196" s="84" t="str">
        <f>IF(C196&gt;0,VLOOKUP(C196,女子登録情報!$A$1:$H$2000,8,0),"")</f>
        <v/>
      </c>
      <c r="G196" s="426" t="e">
        <f>IF(F197&gt;0,VLOOKUP(F197,女子登録情報!$O$2:$P$48,2,0),"")</f>
        <v>#N/A</v>
      </c>
      <c r="H196" s="426" t="str">
        <f t="shared" ref="H196" si="92">IF(C196&gt;0,TEXT(C196,"100000000"),"")</f>
        <v/>
      </c>
      <c r="I196" s="236"/>
      <c r="J196" s="5" t="s">
        <v>39</v>
      </c>
      <c r="K196" s="86"/>
      <c r="L196" s="7" t="str">
        <f>IF(K196&gt;0,VLOOKUP(K196,女子登録情報!$J$1:$K$21,2,0),"")</f>
        <v/>
      </c>
      <c r="M196" s="5" t="s">
        <v>40</v>
      </c>
      <c r="N196" s="88"/>
      <c r="O196" s="89" t="str">
        <f t="shared" si="74"/>
        <v/>
      </c>
      <c r="P196" s="90"/>
      <c r="Q196" s="697"/>
      <c r="R196" s="698"/>
      <c r="S196" s="699"/>
      <c r="T196" s="700"/>
      <c r="U196" s="700"/>
      <c r="AA196" s="243" t="str">
        <f t="shared" si="75"/>
        <v/>
      </c>
    </row>
    <row r="197" spans="1:27" s="20" customFormat="1" ht="18" hidden="1" customHeight="1" thickBot="1">
      <c r="A197" s="476"/>
      <c r="B197" s="712"/>
      <c r="C197" s="714"/>
      <c r="D197" s="714"/>
      <c r="E197" s="714"/>
      <c r="F197" s="85" t="str">
        <f>IF(C196&gt;0,VLOOKUP(C196,女子登録情報!$A$1:$H$2000,5,0),"")</f>
        <v/>
      </c>
      <c r="G197" s="427"/>
      <c r="H197" s="427"/>
      <c r="I197" s="236"/>
      <c r="J197" s="10" t="s">
        <v>41</v>
      </c>
      <c r="K197" s="86"/>
      <c r="L197" s="7" t="str">
        <f>IF(K197&gt;0,VLOOKUP(K197,女子登録情報!$J$2:$K$21,2,0),"")</f>
        <v/>
      </c>
      <c r="M197" s="10"/>
      <c r="N197" s="91"/>
      <c r="O197" s="89" t="str">
        <f t="shared" si="74"/>
        <v/>
      </c>
      <c r="P197" s="90"/>
      <c r="Q197" s="703"/>
      <c r="R197" s="704"/>
      <c r="S197" s="705"/>
      <c r="T197" s="701"/>
      <c r="U197" s="701"/>
      <c r="AA197" s="243" t="str">
        <f t="shared" si="75"/>
        <v/>
      </c>
    </row>
    <row r="198" spans="1:27" s="20" customFormat="1" ht="18" hidden="1" customHeight="1" thickBot="1">
      <c r="A198" s="477"/>
      <c r="B198" s="706" t="s">
        <v>42</v>
      </c>
      <c r="C198" s="707"/>
      <c r="D198" s="94"/>
      <c r="E198" s="94"/>
      <c r="F198" s="95"/>
      <c r="G198" s="428"/>
      <c r="H198" s="428"/>
      <c r="I198" s="237"/>
      <c r="J198" s="11" t="s">
        <v>43</v>
      </c>
      <c r="K198" s="87"/>
      <c r="L198" s="13" t="str">
        <f>IF(K198&gt;0,VLOOKUP(K198,女子登録情報!$J$2:$K$21,2,0),"")</f>
        <v/>
      </c>
      <c r="M198" s="14"/>
      <c r="N198" s="92"/>
      <c r="O198" s="89" t="str">
        <f t="shared" si="74"/>
        <v/>
      </c>
      <c r="P198" s="93"/>
      <c r="Q198" s="708"/>
      <c r="R198" s="709"/>
      <c r="S198" s="710"/>
      <c r="T198" s="702"/>
      <c r="U198" s="702"/>
      <c r="AA198" s="243" t="str">
        <f t="shared" si="75"/>
        <v/>
      </c>
    </row>
    <row r="199" spans="1:27" s="20" customFormat="1" ht="18" hidden="1" customHeight="1" thickTop="1" thickBot="1">
      <c r="A199" s="475">
        <v>61</v>
      </c>
      <c r="B199" s="711" t="s">
        <v>44</v>
      </c>
      <c r="C199" s="713"/>
      <c r="D199" s="713" t="str">
        <f>IF(C199&gt;0,VLOOKUP(C199,女子登録情報!$A$1:$H$2000,3,0),"")</f>
        <v/>
      </c>
      <c r="E199" s="713" t="str">
        <f>IF(C199&gt;0,VLOOKUP(C199,女子登録情報!$A$1:$H$2000,4,0),"")</f>
        <v/>
      </c>
      <c r="F199" s="84" t="str">
        <f>IF(C199&gt;0,VLOOKUP(C199,女子登録情報!$A$1:$H$2000,8,0),"")</f>
        <v/>
      </c>
      <c r="G199" s="426" t="e">
        <f>IF(F200&gt;0,VLOOKUP(F200,女子登録情報!$O$2:$P$48,2,0),"")</f>
        <v>#N/A</v>
      </c>
      <c r="H199" s="426" t="str">
        <f t="shared" ref="H199" si="93">IF(C199&gt;0,TEXT(C199,"100000000"),"")</f>
        <v/>
      </c>
      <c r="I199" s="236"/>
      <c r="J199" s="5" t="s">
        <v>39</v>
      </c>
      <c r="K199" s="86"/>
      <c r="L199" s="7" t="str">
        <f>IF(K199&gt;0,VLOOKUP(K199,女子登録情報!$J$1:$K$21,2,0),"")</f>
        <v/>
      </c>
      <c r="M199" s="5" t="s">
        <v>40</v>
      </c>
      <c r="N199" s="88"/>
      <c r="O199" s="89" t="str">
        <f t="shared" si="74"/>
        <v/>
      </c>
      <c r="P199" s="90"/>
      <c r="Q199" s="697"/>
      <c r="R199" s="698"/>
      <c r="S199" s="699"/>
      <c r="T199" s="700"/>
      <c r="U199" s="700"/>
      <c r="AA199" s="243" t="str">
        <f t="shared" si="75"/>
        <v/>
      </c>
    </row>
    <row r="200" spans="1:27" s="20" customFormat="1" ht="18" hidden="1" customHeight="1" thickBot="1">
      <c r="A200" s="476"/>
      <c r="B200" s="712"/>
      <c r="C200" s="714"/>
      <c r="D200" s="714"/>
      <c r="E200" s="714"/>
      <c r="F200" s="85" t="str">
        <f>IF(C199&gt;0,VLOOKUP(C199,女子登録情報!$A$1:$H$2000,5,0),"")</f>
        <v/>
      </c>
      <c r="G200" s="427"/>
      <c r="H200" s="427"/>
      <c r="I200" s="236"/>
      <c r="J200" s="10" t="s">
        <v>41</v>
      </c>
      <c r="K200" s="86"/>
      <c r="L200" s="7" t="str">
        <f>IF(K200&gt;0,VLOOKUP(K200,女子登録情報!$J$2:$K$21,2,0),"")</f>
        <v/>
      </c>
      <c r="M200" s="10"/>
      <c r="N200" s="91"/>
      <c r="O200" s="89" t="str">
        <f t="shared" si="74"/>
        <v/>
      </c>
      <c r="P200" s="90"/>
      <c r="Q200" s="703"/>
      <c r="R200" s="704"/>
      <c r="S200" s="705"/>
      <c r="T200" s="701"/>
      <c r="U200" s="701"/>
      <c r="AA200" s="243" t="str">
        <f t="shared" si="75"/>
        <v/>
      </c>
    </row>
    <row r="201" spans="1:27" s="20" customFormat="1" ht="18" hidden="1" customHeight="1" thickBot="1">
      <c r="A201" s="477"/>
      <c r="B201" s="706" t="s">
        <v>42</v>
      </c>
      <c r="C201" s="707"/>
      <c r="D201" s="94"/>
      <c r="E201" s="94"/>
      <c r="F201" s="95"/>
      <c r="G201" s="428"/>
      <c r="H201" s="428"/>
      <c r="I201" s="237"/>
      <c r="J201" s="11" t="s">
        <v>43</v>
      </c>
      <c r="K201" s="87"/>
      <c r="L201" s="13" t="str">
        <f>IF(K201&gt;0,VLOOKUP(K201,女子登録情報!$J$2:$K$21,2,0),"")</f>
        <v/>
      </c>
      <c r="M201" s="14"/>
      <c r="N201" s="92"/>
      <c r="O201" s="89" t="str">
        <f t="shared" si="74"/>
        <v/>
      </c>
      <c r="P201" s="93"/>
      <c r="Q201" s="708"/>
      <c r="R201" s="709"/>
      <c r="S201" s="710"/>
      <c r="T201" s="702"/>
      <c r="U201" s="702"/>
      <c r="AA201" s="243" t="str">
        <f t="shared" si="75"/>
        <v/>
      </c>
    </row>
    <row r="202" spans="1:27" s="20" customFormat="1" ht="18" hidden="1" customHeight="1" thickTop="1" thickBot="1">
      <c r="A202" s="475">
        <v>62</v>
      </c>
      <c r="B202" s="711" t="s">
        <v>44</v>
      </c>
      <c r="C202" s="713"/>
      <c r="D202" s="713" t="str">
        <f>IF(C202&gt;0,VLOOKUP(C202,女子登録情報!$A$1:$H$2000,3,0),"")</f>
        <v/>
      </c>
      <c r="E202" s="713" t="str">
        <f>IF(C202&gt;0,VLOOKUP(C202,女子登録情報!$A$1:$H$2000,4,0),"")</f>
        <v/>
      </c>
      <c r="F202" s="84" t="str">
        <f>IF(C202&gt;0,VLOOKUP(C202,女子登録情報!$A$1:$H$2000,8,0),"")</f>
        <v/>
      </c>
      <c r="G202" s="426" t="e">
        <f>IF(F203&gt;0,VLOOKUP(F203,女子登録情報!$O$2:$P$48,2,0),"")</f>
        <v>#N/A</v>
      </c>
      <c r="H202" s="426" t="str">
        <f t="shared" ref="H202" si="94">IF(C202&gt;0,TEXT(C202,"100000000"),"")</f>
        <v/>
      </c>
      <c r="I202" s="236"/>
      <c r="J202" s="5" t="s">
        <v>39</v>
      </c>
      <c r="K202" s="86"/>
      <c r="L202" s="7" t="str">
        <f>IF(K202&gt;0,VLOOKUP(K202,女子登録情報!$J$1:$K$21,2,0),"")</f>
        <v/>
      </c>
      <c r="M202" s="5" t="s">
        <v>40</v>
      </c>
      <c r="N202" s="88"/>
      <c r="O202" s="89" t="str">
        <f t="shared" si="74"/>
        <v/>
      </c>
      <c r="P202" s="90"/>
      <c r="Q202" s="697"/>
      <c r="R202" s="698"/>
      <c r="S202" s="699"/>
      <c r="T202" s="700"/>
      <c r="U202" s="700"/>
      <c r="AA202" s="243" t="str">
        <f t="shared" si="75"/>
        <v/>
      </c>
    </row>
    <row r="203" spans="1:27" s="20" customFormat="1" ht="18" hidden="1" customHeight="1" thickBot="1">
      <c r="A203" s="476"/>
      <c r="B203" s="712"/>
      <c r="C203" s="714"/>
      <c r="D203" s="714"/>
      <c r="E203" s="714"/>
      <c r="F203" s="85" t="str">
        <f>IF(C202&gt;0,VLOOKUP(C202,女子登録情報!$A$1:$H$2000,5,0),"")</f>
        <v/>
      </c>
      <c r="G203" s="427"/>
      <c r="H203" s="427"/>
      <c r="I203" s="236"/>
      <c r="J203" s="10" t="s">
        <v>41</v>
      </c>
      <c r="K203" s="86"/>
      <c r="L203" s="7" t="str">
        <f>IF(K203&gt;0,VLOOKUP(K203,女子登録情報!$J$2:$K$21,2,0),"")</f>
        <v/>
      </c>
      <c r="M203" s="10"/>
      <c r="N203" s="91"/>
      <c r="O203" s="89" t="str">
        <f t="shared" si="74"/>
        <v/>
      </c>
      <c r="P203" s="90"/>
      <c r="Q203" s="703"/>
      <c r="R203" s="704"/>
      <c r="S203" s="705"/>
      <c r="T203" s="701"/>
      <c r="U203" s="701"/>
      <c r="AA203" s="243" t="str">
        <f t="shared" si="75"/>
        <v/>
      </c>
    </row>
    <row r="204" spans="1:27" s="20" customFormat="1" ht="18" hidden="1" customHeight="1" thickBot="1">
      <c r="A204" s="477"/>
      <c r="B204" s="706" t="s">
        <v>42</v>
      </c>
      <c r="C204" s="707"/>
      <c r="D204" s="94"/>
      <c r="E204" s="94"/>
      <c r="F204" s="95"/>
      <c r="G204" s="428"/>
      <c r="H204" s="428"/>
      <c r="I204" s="237"/>
      <c r="J204" s="11" t="s">
        <v>43</v>
      </c>
      <c r="K204" s="87"/>
      <c r="L204" s="13" t="str">
        <f>IF(K204&gt;0,VLOOKUP(K204,女子登録情報!$J$2:$K$21,2,0),"")</f>
        <v/>
      </c>
      <c r="M204" s="14"/>
      <c r="N204" s="92"/>
      <c r="O204" s="89" t="str">
        <f t="shared" si="74"/>
        <v/>
      </c>
      <c r="P204" s="93"/>
      <c r="Q204" s="708"/>
      <c r="R204" s="709"/>
      <c r="S204" s="710"/>
      <c r="T204" s="702"/>
      <c r="U204" s="702"/>
      <c r="AA204" s="243" t="str">
        <f t="shared" si="75"/>
        <v/>
      </c>
    </row>
    <row r="205" spans="1:27" s="20" customFormat="1" ht="18" hidden="1" customHeight="1" thickTop="1" thickBot="1">
      <c r="A205" s="475">
        <v>63</v>
      </c>
      <c r="B205" s="711" t="s">
        <v>44</v>
      </c>
      <c r="C205" s="713"/>
      <c r="D205" s="713" t="str">
        <f>IF(C205&gt;0,VLOOKUP(C205,女子登録情報!$A$1:$H$2000,3,0),"")</f>
        <v/>
      </c>
      <c r="E205" s="713" t="str">
        <f>IF(C205&gt;0,VLOOKUP(C205,女子登録情報!$A$1:$H$2000,4,0),"")</f>
        <v/>
      </c>
      <c r="F205" s="84" t="str">
        <f>IF(C205&gt;0,VLOOKUP(C205,女子登録情報!$A$1:$H$2000,8,0),"")</f>
        <v/>
      </c>
      <c r="G205" s="426" t="e">
        <f>IF(F206&gt;0,VLOOKUP(F206,女子登録情報!$O$2:$P$48,2,0),"")</f>
        <v>#N/A</v>
      </c>
      <c r="H205" s="426" t="str">
        <f t="shared" ref="H205" si="95">IF(C205&gt;0,TEXT(C205,"100000000"),"")</f>
        <v/>
      </c>
      <c r="I205" s="236"/>
      <c r="J205" s="5" t="s">
        <v>39</v>
      </c>
      <c r="K205" s="86"/>
      <c r="L205" s="7" t="str">
        <f>IF(K205&gt;0,VLOOKUP(K205,女子登録情報!$J$1:$K$21,2,0),"")</f>
        <v/>
      </c>
      <c r="M205" s="5" t="s">
        <v>40</v>
      </c>
      <c r="N205" s="88"/>
      <c r="O205" s="89" t="str">
        <f t="shared" si="74"/>
        <v/>
      </c>
      <c r="P205" s="90"/>
      <c r="Q205" s="697"/>
      <c r="R205" s="698"/>
      <c r="S205" s="699"/>
      <c r="T205" s="700"/>
      <c r="U205" s="700"/>
      <c r="AA205" s="243" t="str">
        <f t="shared" si="75"/>
        <v/>
      </c>
    </row>
    <row r="206" spans="1:27" s="20" customFormat="1" ht="18" hidden="1" customHeight="1" thickBot="1">
      <c r="A206" s="476"/>
      <c r="B206" s="712"/>
      <c r="C206" s="714"/>
      <c r="D206" s="714"/>
      <c r="E206" s="714"/>
      <c r="F206" s="85" t="str">
        <f>IF(C205&gt;0,VLOOKUP(C205,女子登録情報!$A$1:$H$2000,5,0),"")</f>
        <v/>
      </c>
      <c r="G206" s="427"/>
      <c r="H206" s="427"/>
      <c r="I206" s="236"/>
      <c r="J206" s="10" t="s">
        <v>41</v>
      </c>
      <c r="K206" s="86"/>
      <c r="L206" s="7" t="str">
        <f>IF(K206&gt;0,VLOOKUP(K206,女子登録情報!$J$2:$K$21,2,0),"")</f>
        <v/>
      </c>
      <c r="M206" s="10"/>
      <c r="N206" s="91"/>
      <c r="O206" s="89" t="str">
        <f t="shared" si="74"/>
        <v/>
      </c>
      <c r="P206" s="90"/>
      <c r="Q206" s="703"/>
      <c r="R206" s="704"/>
      <c r="S206" s="705"/>
      <c r="T206" s="701"/>
      <c r="U206" s="701"/>
      <c r="AA206" s="243" t="str">
        <f t="shared" si="75"/>
        <v/>
      </c>
    </row>
    <row r="207" spans="1:27" s="20" customFormat="1" ht="18" hidden="1" customHeight="1" thickBot="1">
      <c r="A207" s="477"/>
      <c r="B207" s="706" t="s">
        <v>42</v>
      </c>
      <c r="C207" s="707"/>
      <c r="D207" s="94"/>
      <c r="E207" s="94"/>
      <c r="F207" s="95"/>
      <c r="G207" s="428"/>
      <c r="H207" s="428"/>
      <c r="I207" s="237"/>
      <c r="J207" s="11" t="s">
        <v>43</v>
      </c>
      <c r="K207" s="87"/>
      <c r="L207" s="13" t="str">
        <f>IF(K207&gt;0,VLOOKUP(K207,女子登録情報!$J$2:$K$21,2,0),"")</f>
        <v/>
      </c>
      <c r="M207" s="14"/>
      <c r="N207" s="92"/>
      <c r="O207" s="89" t="str">
        <f t="shared" si="74"/>
        <v/>
      </c>
      <c r="P207" s="93"/>
      <c r="Q207" s="708"/>
      <c r="R207" s="709"/>
      <c r="S207" s="710"/>
      <c r="T207" s="702"/>
      <c r="U207" s="702"/>
      <c r="AA207" s="243" t="str">
        <f t="shared" si="75"/>
        <v/>
      </c>
    </row>
    <row r="208" spans="1:27" s="20" customFormat="1" ht="18" hidden="1" customHeight="1" thickTop="1" thickBot="1">
      <c r="A208" s="475">
        <v>64</v>
      </c>
      <c r="B208" s="711" t="s">
        <v>44</v>
      </c>
      <c r="C208" s="713"/>
      <c r="D208" s="713" t="str">
        <f>IF(C208&gt;0,VLOOKUP(C208,女子登録情報!$A$1:$H$2000,3,0),"")</f>
        <v/>
      </c>
      <c r="E208" s="713" t="str">
        <f>IF(C208&gt;0,VLOOKUP(C208,女子登録情報!$A$1:$H$2000,4,0),"")</f>
        <v/>
      </c>
      <c r="F208" s="84" t="str">
        <f>IF(C208&gt;0,VLOOKUP(C208,女子登録情報!$A$1:$H$2000,8,0),"")</f>
        <v/>
      </c>
      <c r="G208" s="426" t="e">
        <f>IF(F209&gt;0,VLOOKUP(F209,女子登録情報!$O$2:$P$48,2,0),"")</f>
        <v>#N/A</v>
      </c>
      <c r="H208" s="426" t="str">
        <f t="shared" ref="H208" si="96">IF(C208&gt;0,TEXT(C208,"100000000"),"")</f>
        <v/>
      </c>
      <c r="I208" s="236"/>
      <c r="J208" s="5" t="s">
        <v>39</v>
      </c>
      <c r="K208" s="86"/>
      <c r="L208" s="7" t="str">
        <f>IF(K208&gt;0,VLOOKUP(K208,女子登録情報!$J$1:$K$21,2,0),"")</f>
        <v/>
      </c>
      <c r="M208" s="5" t="s">
        <v>40</v>
      </c>
      <c r="N208" s="88"/>
      <c r="O208" s="89" t="str">
        <f t="shared" si="74"/>
        <v/>
      </c>
      <c r="P208" s="90"/>
      <c r="Q208" s="697"/>
      <c r="R208" s="698"/>
      <c r="S208" s="699"/>
      <c r="T208" s="700"/>
      <c r="U208" s="700"/>
      <c r="AA208" s="243" t="str">
        <f t="shared" si="75"/>
        <v/>
      </c>
    </row>
    <row r="209" spans="1:27" s="20" customFormat="1" ht="18" hidden="1" customHeight="1" thickBot="1">
      <c r="A209" s="476"/>
      <c r="B209" s="712"/>
      <c r="C209" s="714"/>
      <c r="D209" s="714"/>
      <c r="E209" s="714"/>
      <c r="F209" s="85" t="str">
        <f>IF(C208&gt;0,VLOOKUP(C208,女子登録情報!$A$1:$H$2000,5,0),"")</f>
        <v/>
      </c>
      <c r="G209" s="427"/>
      <c r="H209" s="427"/>
      <c r="I209" s="236"/>
      <c r="J209" s="10" t="s">
        <v>41</v>
      </c>
      <c r="K209" s="86"/>
      <c r="L209" s="7" t="str">
        <f>IF(K209&gt;0,VLOOKUP(K209,女子登録情報!$J$2:$K$21,2,0),"")</f>
        <v/>
      </c>
      <c r="M209" s="10"/>
      <c r="N209" s="91"/>
      <c r="O209" s="89" t="str">
        <f t="shared" si="74"/>
        <v/>
      </c>
      <c r="P209" s="90"/>
      <c r="Q209" s="703"/>
      <c r="R209" s="704"/>
      <c r="S209" s="705"/>
      <c r="T209" s="701"/>
      <c r="U209" s="701"/>
      <c r="AA209" s="243" t="str">
        <f t="shared" si="75"/>
        <v/>
      </c>
    </row>
    <row r="210" spans="1:27" s="20" customFormat="1" ht="18" hidden="1" customHeight="1" thickBot="1">
      <c r="A210" s="477"/>
      <c r="B210" s="706" t="s">
        <v>42</v>
      </c>
      <c r="C210" s="707"/>
      <c r="D210" s="94"/>
      <c r="E210" s="94"/>
      <c r="F210" s="95"/>
      <c r="G210" s="428"/>
      <c r="H210" s="428"/>
      <c r="I210" s="237"/>
      <c r="J210" s="11" t="s">
        <v>43</v>
      </c>
      <c r="K210" s="87"/>
      <c r="L210" s="13" t="str">
        <f>IF(K210&gt;0,VLOOKUP(K210,女子登録情報!$J$2:$K$21,2,0),"")</f>
        <v/>
      </c>
      <c r="M210" s="14"/>
      <c r="N210" s="92"/>
      <c r="O210" s="89" t="str">
        <f t="shared" si="74"/>
        <v/>
      </c>
      <c r="P210" s="93"/>
      <c r="Q210" s="708"/>
      <c r="R210" s="709"/>
      <c r="S210" s="710"/>
      <c r="T210" s="702"/>
      <c r="U210" s="702"/>
      <c r="AA210" s="243" t="str">
        <f t="shared" si="75"/>
        <v/>
      </c>
    </row>
    <row r="211" spans="1:27" s="20" customFormat="1" ht="18" hidden="1" customHeight="1" thickTop="1" thickBot="1">
      <c r="A211" s="475">
        <v>65</v>
      </c>
      <c r="B211" s="711" t="s">
        <v>44</v>
      </c>
      <c r="C211" s="713"/>
      <c r="D211" s="713" t="str">
        <f>IF(C211&gt;0,VLOOKUP(C211,女子登録情報!$A$1:$H$2000,3,0),"")</f>
        <v/>
      </c>
      <c r="E211" s="713" t="str">
        <f>IF(C211&gt;0,VLOOKUP(C211,女子登録情報!$A$1:$H$2000,4,0),"")</f>
        <v/>
      </c>
      <c r="F211" s="84" t="str">
        <f>IF(C211&gt;0,VLOOKUP(C211,女子登録情報!$A$1:$H$2000,8,0),"")</f>
        <v/>
      </c>
      <c r="G211" s="426" t="e">
        <f>IF(F212&gt;0,VLOOKUP(F212,女子登録情報!$O$2:$P$48,2,0),"")</f>
        <v>#N/A</v>
      </c>
      <c r="H211" s="426" t="str">
        <f t="shared" ref="H211" si="97">IF(C211&gt;0,TEXT(C211,"100000000"),"")</f>
        <v/>
      </c>
      <c r="I211" s="236"/>
      <c r="J211" s="5" t="s">
        <v>39</v>
      </c>
      <c r="K211" s="86"/>
      <c r="L211" s="7" t="str">
        <f>IF(K211&gt;0,VLOOKUP(K211,女子登録情報!$J$1:$K$21,2,0),"")</f>
        <v/>
      </c>
      <c r="M211" s="5" t="s">
        <v>40</v>
      </c>
      <c r="N211" s="88"/>
      <c r="O211" s="89" t="str">
        <f t="shared" ref="O211:O274" si="98">IF(L211="","",LEFT(L211,5)&amp;" "&amp;IF(OR(LEFT(L211,3)*1&lt;70,LEFT(L211,3)*1&gt;100),REPT(0,7-LEN(N211)),REPT(0,5-LEN(N211)))&amp;N211)</f>
        <v/>
      </c>
      <c r="P211" s="90"/>
      <c r="Q211" s="697"/>
      <c r="R211" s="698"/>
      <c r="S211" s="699"/>
      <c r="T211" s="700"/>
      <c r="U211" s="700"/>
      <c r="AA211" s="243" t="str">
        <f t="shared" ref="AA211:AA274" si="99">IF($C211="","",IF(E211="",1,0))</f>
        <v/>
      </c>
    </row>
    <row r="212" spans="1:27" s="20" customFormat="1" ht="18" hidden="1" customHeight="1" thickBot="1">
      <c r="A212" s="476"/>
      <c r="B212" s="712"/>
      <c r="C212" s="714"/>
      <c r="D212" s="714"/>
      <c r="E212" s="714"/>
      <c r="F212" s="85" t="str">
        <f>IF(C211&gt;0,VLOOKUP(C211,女子登録情報!$A$1:$H$2000,5,0),"")</f>
        <v/>
      </c>
      <c r="G212" s="427"/>
      <c r="H212" s="427"/>
      <c r="I212" s="236"/>
      <c r="J212" s="10" t="s">
        <v>41</v>
      </c>
      <c r="K212" s="86"/>
      <c r="L212" s="7" t="str">
        <f>IF(K212&gt;0,VLOOKUP(K212,女子登録情報!$J$2:$K$21,2,0),"")</f>
        <v/>
      </c>
      <c r="M212" s="10"/>
      <c r="N212" s="91"/>
      <c r="O212" s="89" t="str">
        <f t="shared" si="98"/>
        <v/>
      </c>
      <c r="P212" s="90"/>
      <c r="Q212" s="703"/>
      <c r="R212" s="704"/>
      <c r="S212" s="705"/>
      <c r="T212" s="701"/>
      <c r="U212" s="701"/>
      <c r="AA212" s="243" t="str">
        <f t="shared" si="99"/>
        <v/>
      </c>
    </row>
    <row r="213" spans="1:27" s="20" customFormat="1" ht="18" hidden="1" customHeight="1" thickBot="1">
      <c r="A213" s="477"/>
      <c r="B213" s="706" t="s">
        <v>42</v>
      </c>
      <c r="C213" s="707"/>
      <c r="D213" s="94"/>
      <c r="E213" s="94"/>
      <c r="F213" s="95"/>
      <c r="G213" s="428"/>
      <c r="H213" s="428"/>
      <c r="I213" s="237"/>
      <c r="J213" s="11" t="s">
        <v>43</v>
      </c>
      <c r="K213" s="87"/>
      <c r="L213" s="13" t="str">
        <f>IF(K213&gt;0,VLOOKUP(K213,女子登録情報!$J$2:$K$21,2,0),"")</f>
        <v/>
      </c>
      <c r="M213" s="14"/>
      <c r="N213" s="92"/>
      <c r="O213" s="89" t="str">
        <f t="shared" si="98"/>
        <v/>
      </c>
      <c r="P213" s="93"/>
      <c r="Q213" s="708"/>
      <c r="R213" s="709"/>
      <c r="S213" s="710"/>
      <c r="T213" s="702"/>
      <c r="U213" s="702"/>
      <c r="AA213" s="243" t="str">
        <f t="shared" si="99"/>
        <v/>
      </c>
    </row>
    <row r="214" spans="1:27" s="20" customFormat="1" ht="18" hidden="1" customHeight="1" thickTop="1" thickBot="1">
      <c r="A214" s="475">
        <v>66</v>
      </c>
      <c r="B214" s="711" t="s">
        <v>44</v>
      </c>
      <c r="C214" s="713"/>
      <c r="D214" s="713" t="str">
        <f>IF(C214&gt;0,VLOOKUP(C214,女子登録情報!$A$1:$H$2000,3,0),"")</f>
        <v/>
      </c>
      <c r="E214" s="713" t="str">
        <f>IF(C214&gt;0,VLOOKUP(C214,女子登録情報!$A$1:$H$2000,4,0),"")</f>
        <v/>
      </c>
      <c r="F214" s="84" t="str">
        <f>IF(C214&gt;0,VLOOKUP(C214,女子登録情報!$A$1:$H$2000,8,0),"")</f>
        <v/>
      </c>
      <c r="G214" s="426" t="e">
        <f>IF(F215&gt;0,VLOOKUP(F215,女子登録情報!$O$2:$P$48,2,0),"")</f>
        <v>#N/A</v>
      </c>
      <c r="H214" s="426" t="str">
        <f t="shared" ref="H214" si="100">IF(C214&gt;0,TEXT(C214,"100000000"),"")</f>
        <v/>
      </c>
      <c r="I214" s="236"/>
      <c r="J214" s="5" t="s">
        <v>39</v>
      </c>
      <c r="K214" s="86"/>
      <c r="L214" s="7" t="str">
        <f>IF(K214&gt;0,VLOOKUP(K214,女子登録情報!$J$1:$K$21,2,0),"")</f>
        <v/>
      </c>
      <c r="M214" s="5" t="s">
        <v>40</v>
      </c>
      <c r="N214" s="88"/>
      <c r="O214" s="89" t="str">
        <f t="shared" si="98"/>
        <v/>
      </c>
      <c r="P214" s="90"/>
      <c r="Q214" s="697"/>
      <c r="R214" s="698"/>
      <c r="S214" s="699"/>
      <c r="T214" s="700"/>
      <c r="U214" s="700"/>
      <c r="AA214" s="243" t="str">
        <f t="shared" si="99"/>
        <v/>
      </c>
    </row>
    <row r="215" spans="1:27" s="20" customFormat="1" ht="18" hidden="1" customHeight="1" thickBot="1">
      <c r="A215" s="476"/>
      <c r="B215" s="712"/>
      <c r="C215" s="714"/>
      <c r="D215" s="714"/>
      <c r="E215" s="714"/>
      <c r="F215" s="85" t="str">
        <f>IF(C214&gt;0,VLOOKUP(C214,女子登録情報!$A$1:$H$2000,5,0),"")</f>
        <v/>
      </c>
      <c r="G215" s="427"/>
      <c r="H215" s="427"/>
      <c r="I215" s="236"/>
      <c r="J215" s="10" t="s">
        <v>41</v>
      </c>
      <c r="K215" s="86"/>
      <c r="L215" s="7" t="str">
        <f>IF(K215&gt;0,VLOOKUP(K215,女子登録情報!$J$2:$K$21,2,0),"")</f>
        <v/>
      </c>
      <c r="M215" s="10"/>
      <c r="N215" s="91"/>
      <c r="O215" s="89" t="str">
        <f t="shared" si="98"/>
        <v/>
      </c>
      <c r="P215" s="90"/>
      <c r="Q215" s="703"/>
      <c r="R215" s="704"/>
      <c r="S215" s="705"/>
      <c r="T215" s="701"/>
      <c r="U215" s="701"/>
      <c r="AA215" s="243" t="str">
        <f t="shared" si="99"/>
        <v/>
      </c>
    </row>
    <row r="216" spans="1:27" s="20" customFormat="1" ht="18" hidden="1" customHeight="1" thickBot="1">
      <c r="A216" s="477"/>
      <c r="B216" s="706" t="s">
        <v>42</v>
      </c>
      <c r="C216" s="707"/>
      <c r="D216" s="94"/>
      <c r="E216" s="94"/>
      <c r="F216" s="95"/>
      <c r="G216" s="428"/>
      <c r="H216" s="428"/>
      <c r="I216" s="237"/>
      <c r="J216" s="11" t="s">
        <v>43</v>
      </c>
      <c r="K216" s="87"/>
      <c r="L216" s="13" t="str">
        <f>IF(K216&gt;0,VLOOKUP(K216,女子登録情報!$J$2:$K$21,2,0),"")</f>
        <v/>
      </c>
      <c r="M216" s="14"/>
      <c r="N216" s="92"/>
      <c r="O216" s="89" t="str">
        <f t="shared" si="98"/>
        <v/>
      </c>
      <c r="P216" s="93"/>
      <c r="Q216" s="708"/>
      <c r="R216" s="709"/>
      <c r="S216" s="710"/>
      <c r="T216" s="702"/>
      <c r="U216" s="702"/>
      <c r="AA216" s="243" t="str">
        <f t="shared" si="99"/>
        <v/>
      </c>
    </row>
    <row r="217" spans="1:27" s="20" customFormat="1" ht="18" hidden="1" customHeight="1" thickTop="1" thickBot="1">
      <c r="A217" s="475">
        <v>67</v>
      </c>
      <c r="B217" s="711" t="s">
        <v>44</v>
      </c>
      <c r="C217" s="713"/>
      <c r="D217" s="713" t="str">
        <f>IF(C217&gt;0,VLOOKUP(C217,女子登録情報!$A$1:$H$2000,3,0),"")</f>
        <v/>
      </c>
      <c r="E217" s="713" t="str">
        <f>IF(C217&gt;0,VLOOKUP(C217,女子登録情報!$A$1:$H$2000,4,0),"")</f>
        <v/>
      </c>
      <c r="F217" s="84" t="str">
        <f>IF(C217&gt;0,VLOOKUP(C217,女子登録情報!$A$1:$H$2000,8,0),"")</f>
        <v/>
      </c>
      <c r="G217" s="426" t="e">
        <f>IF(F218&gt;0,VLOOKUP(F218,女子登録情報!$O$2:$P$48,2,0),"")</f>
        <v>#N/A</v>
      </c>
      <c r="H217" s="426" t="str">
        <f t="shared" ref="H217" si="101">IF(C217&gt;0,TEXT(C217,"100000000"),"")</f>
        <v/>
      </c>
      <c r="I217" s="236"/>
      <c r="J217" s="5" t="s">
        <v>39</v>
      </c>
      <c r="K217" s="86"/>
      <c r="L217" s="7" t="str">
        <f>IF(K217&gt;0,VLOOKUP(K217,女子登録情報!$J$1:$K$21,2,0),"")</f>
        <v/>
      </c>
      <c r="M217" s="5" t="s">
        <v>40</v>
      </c>
      <c r="N217" s="88"/>
      <c r="O217" s="89" t="str">
        <f t="shared" si="98"/>
        <v/>
      </c>
      <c r="P217" s="90"/>
      <c r="Q217" s="697"/>
      <c r="R217" s="698"/>
      <c r="S217" s="699"/>
      <c r="T217" s="700"/>
      <c r="U217" s="700"/>
      <c r="AA217" s="243" t="str">
        <f t="shared" si="99"/>
        <v/>
      </c>
    </row>
    <row r="218" spans="1:27" s="20" customFormat="1" ht="18" hidden="1" customHeight="1" thickBot="1">
      <c r="A218" s="476"/>
      <c r="B218" s="712"/>
      <c r="C218" s="714"/>
      <c r="D218" s="714"/>
      <c r="E218" s="714"/>
      <c r="F218" s="85" t="str">
        <f>IF(C217&gt;0,VLOOKUP(C217,女子登録情報!$A$1:$H$2000,5,0),"")</f>
        <v/>
      </c>
      <c r="G218" s="427"/>
      <c r="H218" s="427"/>
      <c r="I218" s="236"/>
      <c r="J218" s="10" t="s">
        <v>41</v>
      </c>
      <c r="K218" s="86"/>
      <c r="L218" s="7" t="str">
        <f>IF(K218&gt;0,VLOOKUP(K218,女子登録情報!$J$2:$K$21,2,0),"")</f>
        <v/>
      </c>
      <c r="M218" s="10"/>
      <c r="N218" s="91"/>
      <c r="O218" s="89" t="str">
        <f t="shared" si="98"/>
        <v/>
      </c>
      <c r="P218" s="90"/>
      <c r="Q218" s="703"/>
      <c r="R218" s="704"/>
      <c r="S218" s="705"/>
      <c r="T218" s="701"/>
      <c r="U218" s="701"/>
      <c r="AA218" s="243" t="str">
        <f t="shared" si="99"/>
        <v/>
      </c>
    </row>
    <row r="219" spans="1:27" s="20" customFormat="1" ht="18" hidden="1" customHeight="1" thickBot="1">
      <c r="A219" s="477"/>
      <c r="B219" s="706" t="s">
        <v>42</v>
      </c>
      <c r="C219" s="707"/>
      <c r="D219" s="94"/>
      <c r="E219" s="94"/>
      <c r="F219" s="95"/>
      <c r="G219" s="428"/>
      <c r="H219" s="428"/>
      <c r="I219" s="237"/>
      <c r="J219" s="11" t="s">
        <v>43</v>
      </c>
      <c r="K219" s="87"/>
      <c r="L219" s="13" t="str">
        <f>IF(K219&gt;0,VLOOKUP(K219,女子登録情報!$J$2:$K$21,2,0),"")</f>
        <v/>
      </c>
      <c r="M219" s="14"/>
      <c r="N219" s="92"/>
      <c r="O219" s="89" t="str">
        <f t="shared" si="98"/>
        <v/>
      </c>
      <c r="P219" s="93"/>
      <c r="Q219" s="708"/>
      <c r="R219" s="709"/>
      <c r="S219" s="710"/>
      <c r="T219" s="702"/>
      <c r="U219" s="702"/>
      <c r="AA219" s="243" t="str">
        <f t="shared" si="99"/>
        <v/>
      </c>
    </row>
    <row r="220" spans="1:27" s="20" customFormat="1" ht="18" hidden="1" customHeight="1" thickTop="1" thickBot="1">
      <c r="A220" s="475">
        <v>68</v>
      </c>
      <c r="B220" s="711" t="s">
        <v>44</v>
      </c>
      <c r="C220" s="713"/>
      <c r="D220" s="713" t="str">
        <f>IF(C220&gt;0,VLOOKUP(C220,女子登録情報!$A$1:$H$2000,3,0),"")</f>
        <v/>
      </c>
      <c r="E220" s="713" t="str">
        <f>IF(C220&gt;0,VLOOKUP(C220,女子登録情報!$A$1:$H$2000,4,0),"")</f>
        <v/>
      </c>
      <c r="F220" s="84" t="str">
        <f>IF(C220&gt;0,VLOOKUP(C220,女子登録情報!$A$1:$H$2000,8,0),"")</f>
        <v/>
      </c>
      <c r="G220" s="426" t="e">
        <f>IF(F221&gt;0,VLOOKUP(F221,女子登録情報!$O$2:$P$48,2,0),"")</f>
        <v>#N/A</v>
      </c>
      <c r="H220" s="426" t="str">
        <f t="shared" ref="H220" si="102">IF(C220&gt;0,TEXT(C220,"100000000"),"")</f>
        <v/>
      </c>
      <c r="I220" s="236"/>
      <c r="J220" s="5" t="s">
        <v>39</v>
      </c>
      <c r="K220" s="86"/>
      <c r="L220" s="7" t="str">
        <f>IF(K220&gt;0,VLOOKUP(K220,女子登録情報!$J$1:$K$21,2,0),"")</f>
        <v/>
      </c>
      <c r="M220" s="5" t="s">
        <v>40</v>
      </c>
      <c r="N220" s="88"/>
      <c r="O220" s="89" t="str">
        <f t="shared" si="98"/>
        <v/>
      </c>
      <c r="P220" s="90"/>
      <c r="Q220" s="697"/>
      <c r="R220" s="698"/>
      <c r="S220" s="699"/>
      <c r="T220" s="700"/>
      <c r="U220" s="700"/>
      <c r="AA220" s="243" t="str">
        <f t="shared" si="99"/>
        <v/>
      </c>
    </row>
    <row r="221" spans="1:27" s="20" customFormat="1" ht="18" hidden="1" customHeight="1" thickBot="1">
      <c r="A221" s="476"/>
      <c r="B221" s="712"/>
      <c r="C221" s="714"/>
      <c r="D221" s="714"/>
      <c r="E221" s="714"/>
      <c r="F221" s="85" t="str">
        <f>IF(C220&gt;0,VLOOKUP(C220,女子登録情報!$A$1:$H$2000,5,0),"")</f>
        <v/>
      </c>
      <c r="G221" s="427"/>
      <c r="H221" s="427"/>
      <c r="I221" s="236"/>
      <c r="J221" s="10" t="s">
        <v>41</v>
      </c>
      <c r="K221" s="86"/>
      <c r="L221" s="7" t="str">
        <f>IF(K221&gt;0,VLOOKUP(K221,女子登録情報!$J$2:$K$21,2,0),"")</f>
        <v/>
      </c>
      <c r="M221" s="10"/>
      <c r="N221" s="91"/>
      <c r="O221" s="89" t="str">
        <f t="shared" si="98"/>
        <v/>
      </c>
      <c r="P221" s="90"/>
      <c r="Q221" s="703"/>
      <c r="R221" s="704"/>
      <c r="S221" s="705"/>
      <c r="T221" s="701"/>
      <c r="U221" s="701"/>
      <c r="AA221" s="243" t="str">
        <f t="shared" si="99"/>
        <v/>
      </c>
    </row>
    <row r="222" spans="1:27" s="20" customFormat="1" ht="18" hidden="1" customHeight="1" thickBot="1">
      <c r="A222" s="477"/>
      <c r="B222" s="706" t="s">
        <v>42</v>
      </c>
      <c r="C222" s="707"/>
      <c r="D222" s="94"/>
      <c r="E222" s="94"/>
      <c r="F222" s="95"/>
      <c r="G222" s="428"/>
      <c r="H222" s="428"/>
      <c r="I222" s="237"/>
      <c r="J222" s="11" t="s">
        <v>43</v>
      </c>
      <c r="K222" s="87"/>
      <c r="L222" s="13" t="str">
        <f>IF(K222&gt;0,VLOOKUP(K222,女子登録情報!$J$2:$K$21,2,0),"")</f>
        <v/>
      </c>
      <c r="M222" s="14"/>
      <c r="N222" s="92"/>
      <c r="O222" s="89" t="str">
        <f t="shared" si="98"/>
        <v/>
      </c>
      <c r="P222" s="93"/>
      <c r="Q222" s="708"/>
      <c r="R222" s="709"/>
      <c r="S222" s="710"/>
      <c r="T222" s="702"/>
      <c r="U222" s="702"/>
      <c r="AA222" s="243" t="str">
        <f t="shared" si="99"/>
        <v/>
      </c>
    </row>
    <row r="223" spans="1:27" s="20" customFormat="1" ht="18" hidden="1" customHeight="1" thickTop="1" thickBot="1">
      <c r="A223" s="475">
        <v>69</v>
      </c>
      <c r="B223" s="711" t="s">
        <v>44</v>
      </c>
      <c r="C223" s="713"/>
      <c r="D223" s="713" t="str">
        <f>IF(C223&gt;0,VLOOKUP(C223,女子登録情報!$A$1:$H$2000,3,0),"")</f>
        <v/>
      </c>
      <c r="E223" s="713" t="str">
        <f>IF(C223&gt;0,VLOOKUP(C223,女子登録情報!$A$1:$H$2000,4,0),"")</f>
        <v/>
      </c>
      <c r="F223" s="84" t="str">
        <f>IF(C223&gt;0,VLOOKUP(C223,女子登録情報!$A$1:$H$2000,8,0),"")</f>
        <v/>
      </c>
      <c r="G223" s="426" t="e">
        <f>IF(F224&gt;0,VLOOKUP(F224,女子登録情報!$O$2:$P$48,2,0),"")</f>
        <v>#N/A</v>
      </c>
      <c r="H223" s="426" t="str">
        <f t="shared" ref="H223" si="103">IF(C223&gt;0,TEXT(C223,"100000000"),"")</f>
        <v/>
      </c>
      <c r="I223" s="236"/>
      <c r="J223" s="5" t="s">
        <v>39</v>
      </c>
      <c r="K223" s="86"/>
      <c r="L223" s="7" t="str">
        <f>IF(K223&gt;0,VLOOKUP(K223,女子登録情報!$J$1:$K$21,2,0),"")</f>
        <v/>
      </c>
      <c r="M223" s="5" t="s">
        <v>40</v>
      </c>
      <c r="N223" s="88"/>
      <c r="O223" s="89" t="str">
        <f t="shared" si="98"/>
        <v/>
      </c>
      <c r="P223" s="90"/>
      <c r="Q223" s="697"/>
      <c r="R223" s="698"/>
      <c r="S223" s="699"/>
      <c r="T223" s="700"/>
      <c r="U223" s="700"/>
      <c r="AA223" s="243" t="str">
        <f t="shared" si="99"/>
        <v/>
      </c>
    </row>
    <row r="224" spans="1:27" s="20" customFormat="1" ht="18" hidden="1" customHeight="1" thickBot="1">
      <c r="A224" s="476"/>
      <c r="B224" s="712"/>
      <c r="C224" s="714"/>
      <c r="D224" s="714"/>
      <c r="E224" s="714"/>
      <c r="F224" s="85" t="str">
        <f>IF(C223&gt;0,VLOOKUP(C223,女子登録情報!$A$1:$H$2000,5,0),"")</f>
        <v/>
      </c>
      <c r="G224" s="427"/>
      <c r="H224" s="427"/>
      <c r="I224" s="236"/>
      <c r="J224" s="10" t="s">
        <v>41</v>
      </c>
      <c r="K224" s="86"/>
      <c r="L224" s="7" t="str">
        <f>IF(K224&gt;0,VLOOKUP(K224,女子登録情報!$J$2:$K$21,2,0),"")</f>
        <v/>
      </c>
      <c r="M224" s="10"/>
      <c r="N224" s="91"/>
      <c r="O224" s="89" t="str">
        <f t="shared" si="98"/>
        <v/>
      </c>
      <c r="P224" s="90"/>
      <c r="Q224" s="703"/>
      <c r="R224" s="704"/>
      <c r="S224" s="705"/>
      <c r="T224" s="701"/>
      <c r="U224" s="701"/>
      <c r="AA224" s="243" t="str">
        <f t="shared" si="99"/>
        <v/>
      </c>
    </row>
    <row r="225" spans="1:27" s="20" customFormat="1" ht="18" hidden="1" customHeight="1" thickBot="1">
      <c r="A225" s="477"/>
      <c r="B225" s="706" t="s">
        <v>42</v>
      </c>
      <c r="C225" s="707"/>
      <c r="D225" s="94"/>
      <c r="E225" s="94"/>
      <c r="F225" s="95"/>
      <c r="G225" s="428"/>
      <c r="H225" s="428"/>
      <c r="I225" s="237"/>
      <c r="J225" s="11" t="s">
        <v>43</v>
      </c>
      <c r="K225" s="87"/>
      <c r="L225" s="13" t="str">
        <f>IF(K225&gt;0,VLOOKUP(K225,女子登録情報!$J$2:$K$21,2,0),"")</f>
        <v/>
      </c>
      <c r="M225" s="14"/>
      <c r="N225" s="92"/>
      <c r="O225" s="89" t="str">
        <f t="shared" si="98"/>
        <v/>
      </c>
      <c r="P225" s="93"/>
      <c r="Q225" s="708"/>
      <c r="R225" s="709"/>
      <c r="S225" s="710"/>
      <c r="T225" s="702"/>
      <c r="U225" s="702"/>
      <c r="AA225" s="243" t="str">
        <f t="shared" si="99"/>
        <v/>
      </c>
    </row>
    <row r="226" spans="1:27" s="20" customFormat="1" ht="18" hidden="1" customHeight="1" thickTop="1" thickBot="1">
      <c r="A226" s="475">
        <v>70</v>
      </c>
      <c r="B226" s="711" t="s">
        <v>44</v>
      </c>
      <c r="C226" s="713"/>
      <c r="D226" s="713" t="str">
        <f>IF(C226&gt;0,VLOOKUP(C226,女子登録情報!$A$1:$H$2000,3,0),"")</f>
        <v/>
      </c>
      <c r="E226" s="713" t="str">
        <f>IF(C226&gt;0,VLOOKUP(C226,女子登録情報!$A$1:$H$2000,4,0),"")</f>
        <v/>
      </c>
      <c r="F226" s="84" t="str">
        <f>IF(C226&gt;0,VLOOKUP(C226,女子登録情報!$A$1:$H$2000,8,0),"")</f>
        <v/>
      </c>
      <c r="G226" s="426" t="e">
        <f>IF(F227&gt;0,VLOOKUP(F227,女子登録情報!$O$2:$P$48,2,0),"")</f>
        <v>#N/A</v>
      </c>
      <c r="H226" s="426" t="str">
        <f t="shared" ref="H226" si="104">IF(C226&gt;0,TEXT(C226,"100000000"),"")</f>
        <v/>
      </c>
      <c r="I226" s="236"/>
      <c r="J226" s="5" t="s">
        <v>39</v>
      </c>
      <c r="K226" s="86"/>
      <c r="L226" s="7" t="str">
        <f>IF(K226&gt;0,VLOOKUP(K226,女子登録情報!$J$1:$K$21,2,0),"")</f>
        <v/>
      </c>
      <c r="M226" s="5" t="s">
        <v>40</v>
      </c>
      <c r="N226" s="88"/>
      <c r="O226" s="89" t="str">
        <f t="shared" si="98"/>
        <v/>
      </c>
      <c r="P226" s="90"/>
      <c r="Q226" s="697"/>
      <c r="R226" s="698"/>
      <c r="S226" s="699"/>
      <c r="T226" s="700"/>
      <c r="U226" s="700"/>
      <c r="AA226" s="243" t="str">
        <f t="shared" si="99"/>
        <v/>
      </c>
    </row>
    <row r="227" spans="1:27" s="20" customFormat="1" ht="18" hidden="1" customHeight="1" thickBot="1">
      <c r="A227" s="476"/>
      <c r="B227" s="712"/>
      <c r="C227" s="714"/>
      <c r="D227" s="714"/>
      <c r="E227" s="714"/>
      <c r="F227" s="85" t="str">
        <f>IF(C226&gt;0,VLOOKUP(C226,女子登録情報!$A$1:$H$2000,5,0),"")</f>
        <v/>
      </c>
      <c r="G227" s="427"/>
      <c r="H227" s="427"/>
      <c r="I227" s="236"/>
      <c r="J227" s="10" t="s">
        <v>41</v>
      </c>
      <c r="K227" s="86"/>
      <c r="L227" s="7" t="str">
        <f>IF(K227&gt;0,VLOOKUP(K227,女子登録情報!$J$2:$K$21,2,0),"")</f>
        <v/>
      </c>
      <c r="M227" s="10"/>
      <c r="N227" s="91"/>
      <c r="O227" s="89" t="str">
        <f t="shared" si="98"/>
        <v/>
      </c>
      <c r="P227" s="90"/>
      <c r="Q227" s="703"/>
      <c r="R227" s="704"/>
      <c r="S227" s="705"/>
      <c r="T227" s="701"/>
      <c r="U227" s="701"/>
      <c r="AA227" s="243" t="str">
        <f t="shared" si="99"/>
        <v/>
      </c>
    </row>
    <row r="228" spans="1:27" s="20" customFormat="1" ht="18" hidden="1" customHeight="1" thickBot="1">
      <c r="A228" s="477"/>
      <c r="B228" s="706" t="s">
        <v>42</v>
      </c>
      <c r="C228" s="707"/>
      <c r="D228" s="94"/>
      <c r="E228" s="94"/>
      <c r="F228" s="95"/>
      <c r="G228" s="428"/>
      <c r="H228" s="428"/>
      <c r="I228" s="237"/>
      <c r="J228" s="11" t="s">
        <v>43</v>
      </c>
      <c r="K228" s="87"/>
      <c r="L228" s="13" t="str">
        <f>IF(K228&gt;0,VLOOKUP(K228,女子登録情報!$J$2:$K$21,2,0),"")</f>
        <v/>
      </c>
      <c r="M228" s="14"/>
      <c r="N228" s="92"/>
      <c r="O228" s="89" t="str">
        <f t="shared" si="98"/>
        <v/>
      </c>
      <c r="P228" s="93"/>
      <c r="Q228" s="708"/>
      <c r="R228" s="709"/>
      <c r="S228" s="710"/>
      <c r="T228" s="702"/>
      <c r="U228" s="702"/>
      <c r="AA228" s="243" t="str">
        <f t="shared" si="99"/>
        <v/>
      </c>
    </row>
    <row r="229" spans="1:27" s="20" customFormat="1" ht="18" hidden="1" customHeight="1" thickTop="1" thickBot="1">
      <c r="A229" s="475">
        <v>71</v>
      </c>
      <c r="B229" s="711" t="s">
        <v>44</v>
      </c>
      <c r="C229" s="713"/>
      <c r="D229" s="713" t="str">
        <f>IF(C229&gt;0,VLOOKUP(C229,女子登録情報!$A$1:$H$2000,3,0),"")</f>
        <v/>
      </c>
      <c r="E229" s="713" t="str">
        <f>IF(C229&gt;0,VLOOKUP(C229,女子登録情報!$A$1:$H$2000,4,0),"")</f>
        <v/>
      </c>
      <c r="F229" s="84" t="str">
        <f>IF(C229&gt;0,VLOOKUP(C229,女子登録情報!$A$1:$H$2000,8,0),"")</f>
        <v/>
      </c>
      <c r="G229" s="426" t="e">
        <f>IF(F230&gt;0,VLOOKUP(F230,女子登録情報!$O$2:$P$48,2,0),"")</f>
        <v>#N/A</v>
      </c>
      <c r="H229" s="426" t="str">
        <f t="shared" ref="H229" si="105">IF(C229&gt;0,TEXT(C229,"100000000"),"")</f>
        <v/>
      </c>
      <c r="I229" s="236"/>
      <c r="J229" s="5" t="s">
        <v>39</v>
      </c>
      <c r="K229" s="86"/>
      <c r="L229" s="7" t="str">
        <f>IF(K229&gt;0,VLOOKUP(K229,女子登録情報!$J$1:$K$21,2,0),"")</f>
        <v/>
      </c>
      <c r="M229" s="5" t="s">
        <v>40</v>
      </c>
      <c r="N229" s="88"/>
      <c r="O229" s="89" t="str">
        <f t="shared" si="98"/>
        <v/>
      </c>
      <c r="P229" s="90"/>
      <c r="Q229" s="697"/>
      <c r="R229" s="698"/>
      <c r="S229" s="699"/>
      <c r="T229" s="700"/>
      <c r="U229" s="700"/>
      <c r="AA229" s="243" t="str">
        <f t="shared" si="99"/>
        <v/>
      </c>
    </row>
    <row r="230" spans="1:27" s="20" customFormat="1" ht="18" hidden="1" customHeight="1" thickBot="1">
      <c r="A230" s="476"/>
      <c r="B230" s="712"/>
      <c r="C230" s="714"/>
      <c r="D230" s="714"/>
      <c r="E230" s="714"/>
      <c r="F230" s="85" t="str">
        <f>IF(C229&gt;0,VLOOKUP(C229,女子登録情報!$A$1:$H$2000,5,0),"")</f>
        <v/>
      </c>
      <c r="G230" s="427"/>
      <c r="H230" s="427"/>
      <c r="I230" s="236"/>
      <c r="J230" s="10" t="s">
        <v>41</v>
      </c>
      <c r="K230" s="86"/>
      <c r="L230" s="7" t="str">
        <f>IF(K230&gt;0,VLOOKUP(K230,女子登録情報!$J$2:$K$21,2,0),"")</f>
        <v/>
      </c>
      <c r="M230" s="10"/>
      <c r="N230" s="91"/>
      <c r="O230" s="89" t="str">
        <f t="shared" si="98"/>
        <v/>
      </c>
      <c r="P230" s="90"/>
      <c r="Q230" s="703"/>
      <c r="R230" s="704"/>
      <c r="S230" s="705"/>
      <c r="T230" s="701"/>
      <c r="U230" s="701"/>
      <c r="AA230" s="243" t="str">
        <f t="shared" si="99"/>
        <v/>
      </c>
    </row>
    <row r="231" spans="1:27" s="20" customFormat="1" ht="18" hidden="1" customHeight="1" thickBot="1">
      <c r="A231" s="477"/>
      <c r="B231" s="706" t="s">
        <v>42</v>
      </c>
      <c r="C231" s="707"/>
      <c r="D231" s="94"/>
      <c r="E231" s="94"/>
      <c r="F231" s="95"/>
      <c r="G231" s="428"/>
      <c r="H231" s="428"/>
      <c r="I231" s="237"/>
      <c r="J231" s="11" t="s">
        <v>43</v>
      </c>
      <c r="K231" s="87"/>
      <c r="L231" s="13" t="str">
        <f>IF(K231&gt;0,VLOOKUP(K231,女子登録情報!$J$2:$K$21,2,0),"")</f>
        <v/>
      </c>
      <c r="M231" s="14"/>
      <c r="N231" s="92"/>
      <c r="O231" s="89" t="str">
        <f t="shared" si="98"/>
        <v/>
      </c>
      <c r="P231" s="93"/>
      <c r="Q231" s="708"/>
      <c r="R231" s="709"/>
      <c r="S231" s="710"/>
      <c r="T231" s="702"/>
      <c r="U231" s="702"/>
      <c r="AA231" s="243" t="str">
        <f t="shared" si="99"/>
        <v/>
      </c>
    </row>
    <row r="232" spans="1:27" s="20" customFormat="1" ht="18" hidden="1" customHeight="1" thickTop="1" thickBot="1">
      <c r="A232" s="475">
        <v>72</v>
      </c>
      <c r="B232" s="711" t="s">
        <v>44</v>
      </c>
      <c r="C232" s="713"/>
      <c r="D232" s="713" t="str">
        <f>IF(C232&gt;0,VLOOKUP(C232,女子登録情報!$A$1:$H$2000,3,0),"")</f>
        <v/>
      </c>
      <c r="E232" s="713" t="str">
        <f>IF(C232&gt;0,VLOOKUP(C232,女子登録情報!$A$1:$H$2000,4,0),"")</f>
        <v/>
      </c>
      <c r="F232" s="84" t="str">
        <f>IF(C232&gt;0,VLOOKUP(C232,女子登録情報!$A$1:$H$2000,8,0),"")</f>
        <v/>
      </c>
      <c r="G232" s="426" t="e">
        <f>IF(F233&gt;0,VLOOKUP(F233,女子登録情報!$O$2:$P$48,2,0),"")</f>
        <v>#N/A</v>
      </c>
      <c r="H232" s="426" t="str">
        <f t="shared" ref="H232" si="106">IF(C232&gt;0,TEXT(C232,"100000000"),"")</f>
        <v/>
      </c>
      <c r="I232" s="236"/>
      <c r="J232" s="5" t="s">
        <v>39</v>
      </c>
      <c r="K232" s="86"/>
      <c r="L232" s="7" t="str">
        <f>IF(K232&gt;0,VLOOKUP(K232,女子登録情報!$J$1:$K$21,2,0),"")</f>
        <v/>
      </c>
      <c r="M232" s="5" t="s">
        <v>40</v>
      </c>
      <c r="N232" s="88"/>
      <c r="O232" s="89" t="str">
        <f t="shared" si="98"/>
        <v/>
      </c>
      <c r="P232" s="90"/>
      <c r="Q232" s="697"/>
      <c r="R232" s="698"/>
      <c r="S232" s="699"/>
      <c r="T232" s="700"/>
      <c r="U232" s="700"/>
      <c r="AA232" s="243" t="str">
        <f t="shared" si="99"/>
        <v/>
      </c>
    </row>
    <row r="233" spans="1:27" s="20" customFormat="1" ht="18" hidden="1" customHeight="1" thickBot="1">
      <c r="A233" s="476"/>
      <c r="B233" s="712"/>
      <c r="C233" s="714"/>
      <c r="D233" s="714"/>
      <c r="E233" s="714"/>
      <c r="F233" s="85" t="str">
        <f>IF(C232&gt;0,VLOOKUP(C232,女子登録情報!$A$1:$H$2000,5,0),"")</f>
        <v/>
      </c>
      <c r="G233" s="427"/>
      <c r="H233" s="427"/>
      <c r="I233" s="236"/>
      <c r="J233" s="10" t="s">
        <v>41</v>
      </c>
      <c r="K233" s="86"/>
      <c r="L233" s="7" t="str">
        <f>IF(K233&gt;0,VLOOKUP(K233,女子登録情報!$J$2:$K$21,2,0),"")</f>
        <v/>
      </c>
      <c r="M233" s="10"/>
      <c r="N233" s="91"/>
      <c r="O233" s="89" t="str">
        <f t="shared" si="98"/>
        <v/>
      </c>
      <c r="P233" s="90"/>
      <c r="Q233" s="703"/>
      <c r="R233" s="704"/>
      <c r="S233" s="705"/>
      <c r="T233" s="701"/>
      <c r="U233" s="701"/>
      <c r="AA233" s="243" t="str">
        <f t="shared" si="99"/>
        <v/>
      </c>
    </row>
    <row r="234" spans="1:27" s="20" customFormat="1" ht="18" hidden="1" customHeight="1" thickBot="1">
      <c r="A234" s="477"/>
      <c r="B234" s="706" t="s">
        <v>42</v>
      </c>
      <c r="C234" s="707"/>
      <c r="D234" s="94"/>
      <c r="E234" s="94"/>
      <c r="F234" s="95"/>
      <c r="G234" s="428"/>
      <c r="H234" s="428"/>
      <c r="I234" s="237"/>
      <c r="J234" s="11" t="s">
        <v>43</v>
      </c>
      <c r="K234" s="87"/>
      <c r="L234" s="13" t="str">
        <f>IF(K234&gt;0,VLOOKUP(K234,女子登録情報!$J$2:$K$21,2,0),"")</f>
        <v/>
      </c>
      <c r="M234" s="14"/>
      <c r="N234" s="92"/>
      <c r="O234" s="89" t="str">
        <f t="shared" si="98"/>
        <v/>
      </c>
      <c r="P234" s="93"/>
      <c r="Q234" s="708"/>
      <c r="R234" s="709"/>
      <c r="S234" s="710"/>
      <c r="T234" s="702"/>
      <c r="U234" s="702"/>
      <c r="AA234" s="243" t="str">
        <f t="shared" si="99"/>
        <v/>
      </c>
    </row>
    <row r="235" spans="1:27" s="20" customFormat="1" ht="18" hidden="1" customHeight="1" thickTop="1" thickBot="1">
      <c r="A235" s="475">
        <v>73</v>
      </c>
      <c r="B235" s="711" t="s">
        <v>44</v>
      </c>
      <c r="C235" s="713"/>
      <c r="D235" s="713" t="str">
        <f>IF(C235&gt;0,VLOOKUP(C235,女子登録情報!$A$1:$H$2000,3,0),"")</f>
        <v/>
      </c>
      <c r="E235" s="713" t="str">
        <f>IF(C235&gt;0,VLOOKUP(C235,女子登録情報!$A$1:$H$2000,4,0),"")</f>
        <v/>
      </c>
      <c r="F235" s="84" t="str">
        <f>IF(C235&gt;0,VLOOKUP(C235,女子登録情報!$A$1:$H$2000,8,0),"")</f>
        <v/>
      </c>
      <c r="G235" s="426" t="e">
        <f>IF(F236&gt;0,VLOOKUP(F236,女子登録情報!$O$2:$P$48,2,0),"")</f>
        <v>#N/A</v>
      </c>
      <c r="H235" s="426" t="str">
        <f t="shared" ref="H235" si="107">IF(C235&gt;0,TEXT(C235,"100000000"),"")</f>
        <v/>
      </c>
      <c r="I235" s="236"/>
      <c r="J235" s="5" t="s">
        <v>39</v>
      </c>
      <c r="K235" s="86"/>
      <c r="L235" s="7" t="str">
        <f>IF(K235&gt;0,VLOOKUP(K235,女子登録情報!$J$1:$K$21,2,0),"")</f>
        <v/>
      </c>
      <c r="M235" s="5" t="s">
        <v>40</v>
      </c>
      <c r="N235" s="88"/>
      <c r="O235" s="89" t="str">
        <f t="shared" si="98"/>
        <v/>
      </c>
      <c r="P235" s="90"/>
      <c r="Q235" s="697"/>
      <c r="R235" s="698"/>
      <c r="S235" s="699"/>
      <c r="T235" s="700"/>
      <c r="U235" s="700"/>
      <c r="AA235" s="243" t="str">
        <f t="shared" si="99"/>
        <v/>
      </c>
    </row>
    <row r="236" spans="1:27" s="20" customFormat="1" ht="18" hidden="1" customHeight="1" thickBot="1">
      <c r="A236" s="476"/>
      <c r="B236" s="712"/>
      <c r="C236" s="714"/>
      <c r="D236" s="714"/>
      <c r="E236" s="714"/>
      <c r="F236" s="85" t="str">
        <f>IF(C235&gt;0,VLOOKUP(C235,女子登録情報!$A$1:$H$2000,5,0),"")</f>
        <v/>
      </c>
      <c r="G236" s="427"/>
      <c r="H236" s="427"/>
      <c r="I236" s="236"/>
      <c r="J236" s="10" t="s">
        <v>41</v>
      </c>
      <c r="K236" s="86"/>
      <c r="L236" s="7" t="str">
        <f>IF(K236&gt;0,VLOOKUP(K236,女子登録情報!$J$2:$K$21,2,0),"")</f>
        <v/>
      </c>
      <c r="M236" s="10"/>
      <c r="N236" s="91"/>
      <c r="O236" s="89" t="str">
        <f t="shared" si="98"/>
        <v/>
      </c>
      <c r="P236" s="90"/>
      <c r="Q236" s="703"/>
      <c r="R236" s="704"/>
      <c r="S236" s="705"/>
      <c r="T236" s="701"/>
      <c r="U236" s="701"/>
      <c r="AA236" s="243" t="str">
        <f t="shared" si="99"/>
        <v/>
      </c>
    </row>
    <row r="237" spans="1:27" s="20" customFormat="1" ht="18" hidden="1" customHeight="1" thickBot="1">
      <c r="A237" s="477"/>
      <c r="B237" s="706" t="s">
        <v>42</v>
      </c>
      <c r="C237" s="707"/>
      <c r="D237" s="94"/>
      <c r="E237" s="94"/>
      <c r="F237" s="95"/>
      <c r="G237" s="428"/>
      <c r="H237" s="428"/>
      <c r="I237" s="237"/>
      <c r="J237" s="11" t="s">
        <v>43</v>
      </c>
      <c r="K237" s="87"/>
      <c r="L237" s="13" t="str">
        <f>IF(K237&gt;0,VLOOKUP(K237,女子登録情報!$J$2:$K$21,2,0),"")</f>
        <v/>
      </c>
      <c r="M237" s="14"/>
      <c r="N237" s="92"/>
      <c r="O237" s="89" t="str">
        <f t="shared" si="98"/>
        <v/>
      </c>
      <c r="P237" s="93"/>
      <c r="Q237" s="708"/>
      <c r="R237" s="709"/>
      <c r="S237" s="710"/>
      <c r="T237" s="702"/>
      <c r="U237" s="702"/>
      <c r="AA237" s="243" t="str">
        <f t="shared" si="99"/>
        <v/>
      </c>
    </row>
    <row r="238" spans="1:27" s="20" customFormat="1" ht="18" hidden="1" customHeight="1" thickTop="1" thickBot="1">
      <c r="A238" s="475">
        <v>74</v>
      </c>
      <c r="B238" s="711" t="s">
        <v>44</v>
      </c>
      <c r="C238" s="713"/>
      <c r="D238" s="713" t="str">
        <f>IF(C238&gt;0,VLOOKUP(C238,女子登録情報!$A$1:$H$2000,3,0),"")</f>
        <v/>
      </c>
      <c r="E238" s="713" t="str">
        <f>IF(C238&gt;0,VLOOKUP(C238,女子登録情報!$A$1:$H$2000,4,0),"")</f>
        <v/>
      </c>
      <c r="F238" s="84" t="str">
        <f>IF(C238&gt;0,VLOOKUP(C238,女子登録情報!$A$1:$H$2000,8,0),"")</f>
        <v/>
      </c>
      <c r="G238" s="426" t="e">
        <f>IF(F239&gt;0,VLOOKUP(F239,女子登録情報!$O$2:$P$48,2,0),"")</f>
        <v>#N/A</v>
      </c>
      <c r="H238" s="426" t="str">
        <f t="shared" ref="H238" si="108">IF(C238&gt;0,TEXT(C238,"100000000"),"")</f>
        <v/>
      </c>
      <c r="I238" s="236"/>
      <c r="J238" s="5" t="s">
        <v>39</v>
      </c>
      <c r="K238" s="86"/>
      <c r="L238" s="7" t="str">
        <f>IF(K238&gt;0,VLOOKUP(K238,女子登録情報!$J$1:$K$21,2,0),"")</f>
        <v/>
      </c>
      <c r="M238" s="5" t="s">
        <v>40</v>
      </c>
      <c r="N238" s="88"/>
      <c r="O238" s="89" t="str">
        <f t="shared" si="98"/>
        <v/>
      </c>
      <c r="P238" s="90"/>
      <c r="Q238" s="697"/>
      <c r="R238" s="698"/>
      <c r="S238" s="699"/>
      <c r="T238" s="700"/>
      <c r="U238" s="700"/>
      <c r="AA238" s="243" t="str">
        <f t="shared" si="99"/>
        <v/>
      </c>
    </row>
    <row r="239" spans="1:27" s="20" customFormat="1" ht="18" hidden="1" customHeight="1" thickBot="1">
      <c r="A239" s="476"/>
      <c r="B239" s="712"/>
      <c r="C239" s="714"/>
      <c r="D239" s="714"/>
      <c r="E239" s="714"/>
      <c r="F239" s="85" t="str">
        <f>IF(C238&gt;0,VLOOKUP(C238,女子登録情報!$A$1:$H$2000,5,0),"")</f>
        <v/>
      </c>
      <c r="G239" s="427"/>
      <c r="H239" s="427"/>
      <c r="I239" s="236"/>
      <c r="J239" s="10" t="s">
        <v>41</v>
      </c>
      <c r="K239" s="86"/>
      <c r="L239" s="7" t="str">
        <f>IF(K239&gt;0,VLOOKUP(K239,女子登録情報!$J$2:$K$21,2,0),"")</f>
        <v/>
      </c>
      <c r="M239" s="10"/>
      <c r="N239" s="91"/>
      <c r="O239" s="89" t="str">
        <f t="shared" si="98"/>
        <v/>
      </c>
      <c r="P239" s="90"/>
      <c r="Q239" s="703"/>
      <c r="R239" s="704"/>
      <c r="S239" s="705"/>
      <c r="T239" s="701"/>
      <c r="U239" s="701"/>
      <c r="AA239" s="243" t="str">
        <f t="shared" si="99"/>
        <v/>
      </c>
    </row>
    <row r="240" spans="1:27" s="20" customFormat="1" ht="18" hidden="1" customHeight="1" thickBot="1">
      <c r="A240" s="477"/>
      <c r="B240" s="706" t="s">
        <v>42</v>
      </c>
      <c r="C240" s="707"/>
      <c r="D240" s="94"/>
      <c r="E240" s="94"/>
      <c r="F240" s="95"/>
      <c r="G240" s="428"/>
      <c r="H240" s="428"/>
      <c r="I240" s="237"/>
      <c r="J240" s="11" t="s">
        <v>43</v>
      </c>
      <c r="K240" s="87"/>
      <c r="L240" s="13" t="str">
        <f>IF(K240&gt;0,VLOOKUP(K240,女子登録情報!$J$2:$K$21,2,0),"")</f>
        <v/>
      </c>
      <c r="M240" s="14"/>
      <c r="N240" s="92"/>
      <c r="O240" s="89" t="str">
        <f t="shared" si="98"/>
        <v/>
      </c>
      <c r="P240" s="93"/>
      <c r="Q240" s="708"/>
      <c r="R240" s="709"/>
      <c r="S240" s="710"/>
      <c r="T240" s="702"/>
      <c r="U240" s="702"/>
      <c r="AA240" s="243" t="str">
        <f t="shared" si="99"/>
        <v/>
      </c>
    </row>
    <row r="241" spans="1:27" s="20" customFormat="1" ht="18" hidden="1" customHeight="1" thickTop="1" thickBot="1">
      <c r="A241" s="475">
        <v>75</v>
      </c>
      <c r="B241" s="711" t="s">
        <v>44</v>
      </c>
      <c r="C241" s="713"/>
      <c r="D241" s="713" t="str">
        <f>IF(C241&gt;0,VLOOKUP(C241,女子登録情報!$A$1:$H$2000,3,0),"")</f>
        <v/>
      </c>
      <c r="E241" s="713" t="str">
        <f>IF(C241&gt;0,VLOOKUP(C241,女子登録情報!$A$1:$H$2000,4,0),"")</f>
        <v/>
      </c>
      <c r="F241" s="84" t="str">
        <f>IF(C241&gt;0,VLOOKUP(C241,女子登録情報!$A$1:$H$2000,8,0),"")</f>
        <v/>
      </c>
      <c r="G241" s="426" t="e">
        <f>IF(F242&gt;0,VLOOKUP(F242,女子登録情報!$O$2:$P$48,2,0),"")</f>
        <v>#N/A</v>
      </c>
      <c r="H241" s="426" t="str">
        <f t="shared" ref="H241" si="109">IF(C241&gt;0,TEXT(C241,"100000000"),"")</f>
        <v/>
      </c>
      <c r="I241" s="236"/>
      <c r="J241" s="5" t="s">
        <v>39</v>
      </c>
      <c r="K241" s="86"/>
      <c r="L241" s="7" t="str">
        <f>IF(K241&gt;0,VLOOKUP(K241,女子登録情報!$J$1:$K$21,2,0),"")</f>
        <v/>
      </c>
      <c r="M241" s="5" t="s">
        <v>40</v>
      </c>
      <c r="N241" s="88"/>
      <c r="O241" s="89" t="str">
        <f t="shared" si="98"/>
        <v/>
      </c>
      <c r="P241" s="90"/>
      <c r="Q241" s="697"/>
      <c r="R241" s="698"/>
      <c r="S241" s="699"/>
      <c r="T241" s="700"/>
      <c r="U241" s="700"/>
      <c r="AA241" s="243" t="str">
        <f t="shared" si="99"/>
        <v/>
      </c>
    </row>
    <row r="242" spans="1:27" s="20" customFormat="1" ht="18" hidden="1" customHeight="1" thickBot="1">
      <c r="A242" s="476"/>
      <c r="B242" s="712"/>
      <c r="C242" s="714"/>
      <c r="D242" s="714"/>
      <c r="E242" s="714"/>
      <c r="F242" s="85" t="str">
        <f>IF(C241&gt;0,VLOOKUP(C241,女子登録情報!$A$1:$H$2000,5,0),"")</f>
        <v/>
      </c>
      <c r="G242" s="427"/>
      <c r="H242" s="427"/>
      <c r="I242" s="236"/>
      <c r="J242" s="10" t="s">
        <v>41</v>
      </c>
      <c r="K242" s="86"/>
      <c r="L242" s="7" t="str">
        <f>IF(K242&gt;0,VLOOKUP(K242,女子登録情報!$J$2:$K$21,2,0),"")</f>
        <v/>
      </c>
      <c r="M242" s="10"/>
      <c r="N242" s="91"/>
      <c r="O242" s="89" t="str">
        <f t="shared" si="98"/>
        <v/>
      </c>
      <c r="P242" s="90"/>
      <c r="Q242" s="703"/>
      <c r="R242" s="704"/>
      <c r="S242" s="705"/>
      <c r="T242" s="701"/>
      <c r="U242" s="701"/>
      <c r="AA242" s="243" t="str">
        <f t="shared" si="99"/>
        <v/>
      </c>
    </row>
    <row r="243" spans="1:27" s="20" customFormat="1" ht="18" hidden="1" customHeight="1" thickBot="1">
      <c r="A243" s="477"/>
      <c r="B243" s="706" t="s">
        <v>42</v>
      </c>
      <c r="C243" s="707"/>
      <c r="D243" s="94"/>
      <c r="E243" s="94"/>
      <c r="F243" s="95"/>
      <c r="G243" s="428"/>
      <c r="H243" s="428"/>
      <c r="I243" s="237"/>
      <c r="J243" s="11" t="s">
        <v>43</v>
      </c>
      <c r="K243" s="87"/>
      <c r="L243" s="13" t="str">
        <f>IF(K243&gt;0,VLOOKUP(K243,女子登録情報!$J$2:$K$21,2,0),"")</f>
        <v/>
      </c>
      <c r="M243" s="14"/>
      <c r="N243" s="92"/>
      <c r="O243" s="89" t="str">
        <f t="shared" si="98"/>
        <v/>
      </c>
      <c r="P243" s="93"/>
      <c r="Q243" s="708"/>
      <c r="R243" s="709"/>
      <c r="S243" s="710"/>
      <c r="T243" s="702"/>
      <c r="U243" s="702"/>
      <c r="AA243" s="243" t="str">
        <f t="shared" si="99"/>
        <v/>
      </c>
    </row>
    <row r="244" spans="1:27" s="20" customFormat="1" ht="18" hidden="1" customHeight="1" thickTop="1" thickBot="1">
      <c r="A244" s="475">
        <v>76</v>
      </c>
      <c r="B244" s="711" t="s">
        <v>44</v>
      </c>
      <c r="C244" s="713"/>
      <c r="D244" s="713" t="str">
        <f>IF(C244&gt;0,VLOOKUP(C244,女子登録情報!$A$1:$H$2000,3,0),"")</f>
        <v/>
      </c>
      <c r="E244" s="713" t="str">
        <f>IF(C244&gt;0,VLOOKUP(C244,女子登録情報!$A$1:$H$2000,4,0),"")</f>
        <v/>
      </c>
      <c r="F244" s="84" t="str">
        <f>IF(C244&gt;0,VLOOKUP(C244,女子登録情報!$A$1:$H$2000,8,0),"")</f>
        <v/>
      </c>
      <c r="G244" s="426" t="e">
        <f>IF(F245&gt;0,VLOOKUP(F245,女子登録情報!$O$2:$P$48,2,0),"")</f>
        <v>#N/A</v>
      </c>
      <c r="H244" s="426" t="str">
        <f t="shared" ref="H244" si="110">IF(C244&gt;0,TEXT(C244,"100000000"),"")</f>
        <v/>
      </c>
      <c r="I244" s="236"/>
      <c r="J244" s="5" t="s">
        <v>39</v>
      </c>
      <c r="K244" s="86"/>
      <c r="L244" s="7" t="str">
        <f>IF(K244&gt;0,VLOOKUP(K244,女子登録情報!$J$1:$K$21,2,0),"")</f>
        <v/>
      </c>
      <c r="M244" s="5" t="s">
        <v>40</v>
      </c>
      <c r="N244" s="88"/>
      <c r="O244" s="89" t="str">
        <f t="shared" si="98"/>
        <v/>
      </c>
      <c r="P244" s="90"/>
      <c r="Q244" s="697"/>
      <c r="R244" s="698"/>
      <c r="S244" s="699"/>
      <c r="T244" s="700"/>
      <c r="U244" s="700"/>
      <c r="AA244" s="243" t="str">
        <f t="shared" si="99"/>
        <v/>
      </c>
    </row>
    <row r="245" spans="1:27" s="20" customFormat="1" ht="18" hidden="1" customHeight="1" thickBot="1">
      <c r="A245" s="476"/>
      <c r="B245" s="712"/>
      <c r="C245" s="714"/>
      <c r="D245" s="714"/>
      <c r="E245" s="714"/>
      <c r="F245" s="85" t="str">
        <f>IF(C244&gt;0,VLOOKUP(C244,女子登録情報!$A$1:$H$2000,5,0),"")</f>
        <v/>
      </c>
      <c r="G245" s="427"/>
      <c r="H245" s="427"/>
      <c r="I245" s="236"/>
      <c r="J245" s="10" t="s">
        <v>41</v>
      </c>
      <c r="K245" s="86"/>
      <c r="L245" s="7" t="str">
        <f>IF(K245&gt;0,VLOOKUP(K245,女子登録情報!$J$2:$K$21,2,0),"")</f>
        <v/>
      </c>
      <c r="M245" s="10"/>
      <c r="N245" s="91"/>
      <c r="O245" s="89" t="str">
        <f t="shared" si="98"/>
        <v/>
      </c>
      <c r="P245" s="90"/>
      <c r="Q245" s="703"/>
      <c r="R245" s="704"/>
      <c r="S245" s="705"/>
      <c r="T245" s="701"/>
      <c r="U245" s="701"/>
      <c r="AA245" s="243" t="str">
        <f t="shared" si="99"/>
        <v/>
      </c>
    </row>
    <row r="246" spans="1:27" s="20" customFormat="1" ht="18" hidden="1" customHeight="1" thickBot="1">
      <c r="A246" s="477"/>
      <c r="B246" s="706" t="s">
        <v>42</v>
      </c>
      <c r="C246" s="707"/>
      <c r="D246" s="94"/>
      <c r="E246" s="94"/>
      <c r="F246" s="95"/>
      <c r="G246" s="428"/>
      <c r="H246" s="428"/>
      <c r="I246" s="237"/>
      <c r="J246" s="11" t="s">
        <v>43</v>
      </c>
      <c r="K246" s="87"/>
      <c r="L246" s="13" t="str">
        <f>IF(K246&gt;0,VLOOKUP(K246,女子登録情報!$J$2:$K$21,2,0),"")</f>
        <v/>
      </c>
      <c r="M246" s="14"/>
      <c r="N246" s="92"/>
      <c r="O246" s="89" t="str">
        <f t="shared" si="98"/>
        <v/>
      </c>
      <c r="P246" s="93"/>
      <c r="Q246" s="708"/>
      <c r="R246" s="709"/>
      <c r="S246" s="710"/>
      <c r="T246" s="702"/>
      <c r="U246" s="702"/>
      <c r="AA246" s="243" t="str">
        <f t="shared" si="99"/>
        <v/>
      </c>
    </row>
    <row r="247" spans="1:27" s="20" customFormat="1" ht="18" hidden="1" customHeight="1" thickTop="1" thickBot="1">
      <c r="A247" s="475">
        <v>77</v>
      </c>
      <c r="B247" s="711" t="s">
        <v>44</v>
      </c>
      <c r="C247" s="713"/>
      <c r="D247" s="713" t="str">
        <f>IF(C247&gt;0,VLOOKUP(C247,女子登録情報!$A$1:$H$2000,3,0),"")</f>
        <v/>
      </c>
      <c r="E247" s="713" t="str">
        <f>IF(C247&gt;0,VLOOKUP(C247,女子登録情報!$A$1:$H$2000,4,0),"")</f>
        <v/>
      </c>
      <c r="F247" s="84" t="str">
        <f>IF(C247&gt;0,VLOOKUP(C247,女子登録情報!$A$1:$H$2000,8,0),"")</f>
        <v/>
      </c>
      <c r="G247" s="426" t="e">
        <f>IF(F248&gt;0,VLOOKUP(F248,女子登録情報!$O$2:$P$48,2,0),"")</f>
        <v>#N/A</v>
      </c>
      <c r="H247" s="426" t="str">
        <f t="shared" ref="H247" si="111">IF(C247&gt;0,TEXT(C247,"100000000"),"")</f>
        <v/>
      </c>
      <c r="I247" s="236"/>
      <c r="J247" s="5" t="s">
        <v>39</v>
      </c>
      <c r="K247" s="86"/>
      <c r="L247" s="7" t="str">
        <f>IF(K247&gt;0,VLOOKUP(K247,女子登録情報!$J$1:$K$21,2,0),"")</f>
        <v/>
      </c>
      <c r="M247" s="5" t="s">
        <v>40</v>
      </c>
      <c r="N247" s="88"/>
      <c r="O247" s="89" t="str">
        <f t="shared" si="98"/>
        <v/>
      </c>
      <c r="P247" s="90"/>
      <c r="Q247" s="697"/>
      <c r="R247" s="698"/>
      <c r="S247" s="699"/>
      <c r="T247" s="700"/>
      <c r="U247" s="700"/>
      <c r="AA247" s="243" t="str">
        <f t="shared" si="99"/>
        <v/>
      </c>
    </row>
    <row r="248" spans="1:27" s="20" customFormat="1" ht="18" hidden="1" customHeight="1" thickBot="1">
      <c r="A248" s="476"/>
      <c r="B248" s="712"/>
      <c r="C248" s="714"/>
      <c r="D248" s="714"/>
      <c r="E248" s="714"/>
      <c r="F248" s="85" t="str">
        <f>IF(C247&gt;0,VLOOKUP(C247,女子登録情報!$A$1:$H$2000,5,0),"")</f>
        <v/>
      </c>
      <c r="G248" s="427"/>
      <c r="H248" s="427"/>
      <c r="I248" s="236"/>
      <c r="J248" s="10" t="s">
        <v>41</v>
      </c>
      <c r="K248" s="86"/>
      <c r="L248" s="7" t="str">
        <f>IF(K248&gt;0,VLOOKUP(K248,女子登録情報!$J$2:$K$21,2,0),"")</f>
        <v/>
      </c>
      <c r="M248" s="10"/>
      <c r="N248" s="91"/>
      <c r="O248" s="89" t="str">
        <f t="shared" si="98"/>
        <v/>
      </c>
      <c r="P248" s="90"/>
      <c r="Q248" s="703"/>
      <c r="R248" s="704"/>
      <c r="S248" s="705"/>
      <c r="T248" s="701"/>
      <c r="U248" s="701"/>
      <c r="AA248" s="243" t="str">
        <f t="shared" si="99"/>
        <v/>
      </c>
    </row>
    <row r="249" spans="1:27" s="20" customFormat="1" ht="18" hidden="1" customHeight="1" thickBot="1">
      <c r="A249" s="477"/>
      <c r="B249" s="706" t="s">
        <v>42</v>
      </c>
      <c r="C249" s="707"/>
      <c r="D249" s="94"/>
      <c r="E249" s="94"/>
      <c r="F249" s="95"/>
      <c r="G249" s="428"/>
      <c r="H249" s="428"/>
      <c r="I249" s="237"/>
      <c r="J249" s="11" t="s">
        <v>43</v>
      </c>
      <c r="K249" s="87"/>
      <c r="L249" s="13" t="str">
        <f>IF(K249&gt;0,VLOOKUP(K249,女子登録情報!$J$2:$K$21,2,0),"")</f>
        <v/>
      </c>
      <c r="M249" s="14"/>
      <c r="N249" s="92"/>
      <c r="O249" s="89" t="str">
        <f t="shared" si="98"/>
        <v/>
      </c>
      <c r="P249" s="93"/>
      <c r="Q249" s="708"/>
      <c r="R249" s="709"/>
      <c r="S249" s="710"/>
      <c r="T249" s="702"/>
      <c r="U249" s="702"/>
      <c r="AA249" s="243" t="str">
        <f t="shared" si="99"/>
        <v/>
      </c>
    </row>
    <row r="250" spans="1:27" s="20" customFormat="1" ht="18" hidden="1" customHeight="1" thickTop="1" thickBot="1">
      <c r="A250" s="475">
        <v>78</v>
      </c>
      <c r="B250" s="711" t="s">
        <v>44</v>
      </c>
      <c r="C250" s="713"/>
      <c r="D250" s="713" t="str">
        <f>IF(C250&gt;0,VLOOKUP(C250,女子登録情報!$A$1:$H$2000,3,0),"")</f>
        <v/>
      </c>
      <c r="E250" s="713" t="str">
        <f>IF(C250&gt;0,VLOOKUP(C250,女子登録情報!$A$1:$H$2000,4,0),"")</f>
        <v/>
      </c>
      <c r="F250" s="84" t="str">
        <f>IF(C250&gt;0,VLOOKUP(C250,女子登録情報!$A$1:$H$2000,8,0),"")</f>
        <v/>
      </c>
      <c r="G250" s="426" t="e">
        <f>IF(F251&gt;0,VLOOKUP(F251,女子登録情報!$O$2:$P$48,2,0),"")</f>
        <v>#N/A</v>
      </c>
      <c r="H250" s="426" t="str">
        <f t="shared" ref="H250" si="112">IF(C250&gt;0,TEXT(C250,"100000000"),"")</f>
        <v/>
      </c>
      <c r="I250" s="236"/>
      <c r="J250" s="5" t="s">
        <v>39</v>
      </c>
      <c r="K250" s="86"/>
      <c r="L250" s="7" t="str">
        <f>IF(K250&gt;0,VLOOKUP(K250,女子登録情報!$J$1:$K$21,2,0),"")</f>
        <v/>
      </c>
      <c r="M250" s="5" t="s">
        <v>40</v>
      </c>
      <c r="N250" s="88"/>
      <c r="O250" s="89" t="str">
        <f t="shared" si="98"/>
        <v/>
      </c>
      <c r="P250" s="90"/>
      <c r="Q250" s="697"/>
      <c r="R250" s="698"/>
      <c r="S250" s="699"/>
      <c r="T250" s="700"/>
      <c r="U250" s="700"/>
      <c r="AA250" s="243" t="str">
        <f t="shared" si="99"/>
        <v/>
      </c>
    </row>
    <row r="251" spans="1:27" s="20" customFormat="1" ht="18" hidden="1" customHeight="1" thickBot="1">
      <c r="A251" s="476"/>
      <c r="B251" s="712"/>
      <c r="C251" s="714"/>
      <c r="D251" s="714"/>
      <c r="E251" s="714"/>
      <c r="F251" s="85" t="str">
        <f>IF(C250&gt;0,VLOOKUP(C250,女子登録情報!$A$1:$H$2000,5,0),"")</f>
        <v/>
      </c>
      <c r="G251" s="427"/>
      <c r="H251" s="427"/>
      <c r="I251" s="236"/>
      <c r="J251" s="10" t="s">
        <v>41</v>
      </c>
      <c r="K251" s="86"/>
      <c r="L251" s="7" t="str">
        <f>IF(K251&gt;0,VLOOKUP(K251,女子登録情報!$J$2:$K$21,2,0),"")</f>
        <v/>
      </c>
      <c r="M251" s="10"/>
      <c r="N251" s="91"/>
      <c r="O251" s="89" t="str">
        <f t="shared" si="98"/>
        <v/>
      </c>
      <c r="P251" s="90"/>
      <c r="Q251" s="703"/>
      <c r="R251" s="704"/>
      <c r="S251" s="705"/>
      <c r="T251" s="701"/>
      <c r="U251" s="701"/>
      <c r="AA251" s="243" t="str">
        <f t="shared" si="99"/>
        <v/>
      </c>
    </row>
    <row r="252" spans="1:27" s="20" customFormat="1" ht="18" hidden="1" customHeight="1" thickBot="1">
      <c r="A252" s="477"/>
      <c r="B252" s="706" t="s">
        <v>42</v>
      </c>
      <c r="C252" s="707"/>
      <c r="D252" s="94"/>
      <c r="E252" s="94"/>
      <c r="F252" s="95"/>
      <c r="G252" s="428"/>
      <c r="H252" s="428"/>
      <c r="I252" s="237"/>
      <c r="J252" s="11" t="s">
        <v>43</v>
      </c>
      <c r="K252" s="87"/>
      <c r="L252" s="13" t="str">
        <f>IF(K252&gt;0,VLOOKUP(K252,女子登録情報!$J$2:$K$21,2,0),"")</f>
        <v/>
      </c>
      <c r="M252" s="14"/>
      <c r="N252" s="92"/>
      <c r="O252" s="89" t="str">
        <f t="shared" si="98"/>
        <v/>
      </c>
      <c r="P252" s="93"/>
      <c r="Q252" s="708"/>
      <c r="R252" s="709"/>
      <c r="S252" s="710"/>
      <c r="T252" s="702"/>
      <c r="U252" s="702"/>
      <c r="AA252" s="243" t="str">
        <f t="shared" si="99"/>
        <v/>
      </c>
    </row>
    <row r="253" spans="1:27" s="20" customFormat="1" ht="18" hidden="1" customHeight="1" thickTop="1" thickBot="1">
      <c r="A253" s="475">
        <v>79</v>
      </c>
      <c r="B253" s="711" t="s">
        <v>44</v>
      </c>
      <c r="C253" s="713"/>
      <c r="D253" s="713" t="str">
        <f>IF(C253&gt;0,VLOOKUP(C253,女子登録情報!$A$1:$H$2000,3,0),"")</f>
        <v/>
      </c>
      <c r="E253" s="713" t="str">
        <f>IF(C253&gt;0,VLOOKUP(C253,女子登録情報!$A$1:$H$2000,4,0),"")</f>
        <v/>
      </c>
      <c r="F253" s="84" t="str">
        <f>IF(C253&gt;0,VLOOKUP(C253,女子登録情報!$A$1:$H$2000,8,0),"")</f>
        <v/>
      </c>
      <c r="G253" s="426" t="e">
        <f>IF(F254&gt;0,VLOOKUP(F254,女子登録情報!$O$2:$P$48,2,0),"")</f>
        <v>#N/A</v>
      </c>
      <c r="H253" s="426" t="str">
        <f t="shared" ref="H253" si="113">IF(C253&gt;0,TEXT(C253,"100000000"),"")</f>
        <v/>
      </c>
      <c r="I253" s="236"/>
      <c r="J253" s="5" t="s">
        <v>39</v>
      </c>
      <c r="K253" s="86"/>
      <c r="L253" s="7" t="str">
        <f>IF(K253&gt;0,VLOOKUP(K253,女子登録情報!$J$1:$K$21,2,0),"")</f>
        <v/>
      </c>
      <c r="M253" s="5" t="s">
        <v>40</v>
      </c>
      <c r="N253" s="88"/>
      <c r="O253" s="89" t="str">
        <f t="shared" si="98"/>
        <v/>
      </c>
      <c r="P253" s="90"/>
      <c r="Q253" s="697"/>
      <c r="R253" s="698"/>
      <c r="S253" s="699"/>
      <c r="T253" s="700"/>
      <c r="U253" s="700"/>
      <c r="AA253" s="243" t="str">
        <f t="shared" si="99"/>
        <v/>
      </c>
    </row>
    <row r="254" spans="1:27" s="20" customFormat="1" ht="18" hidden="1" customHeight="1" thickBot="1">
      <c r="A254" s="476"/>
      <c r="B254" s="712"/>
      <c r="C254" s="714"/>
      <c r="D254" s="714"/>
      <c r="E254" s="714"/>
      <c r="F254" s="85" t="str">
        <f>IF(C253&gt;0,VLOOKUP(C253,女子登録情報!$A$1:$H$2000,5,0),"")</f>
        <v/>
      </c>
      <c r="G254" s="427"/>
      <c r="H254" s="427"/>
      <c r="I254" s="236"/>
      <c r="J254" s="10" t="s">
        <v>41</v>
      </c>
      <c r="K254" s="86"/>
      <c r="L254" s="7" t="str">
        <f>IF(K254&gt;0,VLOOKUP(K254,女子登録情報!$J$2:$K$21,2,0),"")</f>
        <v/>
      </c>
      <c r="M254" s="10"/>
      <c r="N254" s="91"/>
      <c r="O254" s="89" t="str">
        <f t="shared" si="98"/>
        <v/>
      </c>
      <c r="P254" s="90"/>
      <c r="Q254" s="703"/>
      <c r="R254" s="704"/>
      <c r="S254" s="705"/>
      <c r="T254" s="701"/>
      <c r="U254" s="701"/>
      <c r="AA254" s="243" t="str">
        <f t="shared" si="99"/>
        <v/>
      </c>
    </row>
    <row r="255" spans="1:27" s="20" customFormat="1" ht="18" hidden="1" customHeight="1" thickBot="1">
      <c r="A255" s="477"/>
      <c r="B255" s="706" t="s">
        <v>42</v>
      </c>
      <c r="C255" s="707"/>
      <c r="D255" s="94"/>
      <c r="E255" s="94"/>
      <c r="F255" s="95"/>
      <c r="G255" s="428"/>
      <c r="H255" s="428"/>
      <c r="I255" s="237"/>
      <c r="J255" s="11" t="s">
        <v>43</v>
      </c>
      <c r="K255" s="87"/>
      <c r="L255" s="13" t="str">
        <f>IF(K255&gt;0,VLOOKUP(K255,女子登録情報!$J$2:$K$21,2,0),"")</f>
        <v/>
      </c>
      <c r="M255" s="14"/>
      <c r="N255" s="92"/>
      <c r="O255" s="89" t="str">
        <f t="shared" si="98"/>
        <v/>
      </c>
      <c r="P255" s="93"/>
      <c r="Q255" s="708"/>
      <c r="R255" s="709"/>
      <c r="S255" s="710"/>
      <c r="T255" s="702"/>
      <c r="U255" s="702"/>
      <c r="AA255" s="243" t="str">
        <f t="shared" si="99"/>
        <v/>
      </c>
    </row>
    <row r="256" spans="1:27" s="20" customFormat="1" ht="18" hidden="1" customHeight="1" thickTop="1" thickBot="1">
      <c r="A256" s="475">
        <v>80</v>
      </c>
      <c r="B256" s="711" t="s">
        <v>44</v>
      </c>
      <c r="C256" s="713"/>
      <c r="D256" s="713" t="str">
        <f>IF(C256&gt;0,VLOOKUP(C256,女子登録情報!$A$1:$H$2000,3,0),"")</f>
        <v/>
      </c>
      <c r="E256" s="713" t="str">
        <f>IF(C256&gt;0,VLOOKUP(C256,女子登録情報!$A$1:$H$2000,4,0),"")</f>
        <v/>
      </c>
      <c r="F256" s="84" t="str">
        <f>IF(C256&gt;0,VLOOKUP(C256,女子登録情報!$A$1:$H$2000,8,0),"")</f>
        <v/>
      </c>
      <c r="G256" s="426" t="e">
        <f>IF(F257&gt;0,VLOOKUP(F257,女子登録情報!$O$2:$P$48,2,0),"")</f>
        <v>#N/A</v>
      </c>
      <c r="H256" s="426" t="str">
        <f t="shared" ref="H256" si="114">IF(C256&gt;0,TEXT(C256,"100000000"),"")</f>
        <v/>
      </c>
      <c r="I256" s="236"/>
      <c r="J256" s="5" t="s">
        <v>39</v>
      </c>
      <c r="K256" s="86"/>
      <c r="L256" s="7" t="str">
        <f>IF(K256&gt;0,VLOOKUP(K256,女子登録情報!$J$1:$K$21,2,0),"")</f>
        <v/>
      </c>
      <c r="M256" s="5" t="s">
        <v>40</v>
      </c>
      <c r="N256" s="88"/>
      <c r="O256" s="89" t="str">
        <f t="shared" si="98"/>
        <v/>
      </c>
      <c r="P256" s="90"/>
      <c r="Q256" s="697"/>
      <c r="R256" s="698"/>
      <c r="S256" s="699"/>
      <c r="T256" s="700"/>
      <c r="U256" s="700"/>
      <c r="AA256" s="243" t="str">
        <f t="shared" si="99"/>
        <v/>
      </c>
    </row>
    <row r="257" spans="1:27" s="20" customFormat="1" ht="18" hidden="1" customHeight="1" thickBot="1">
      <c r="A257" s="476"/>
      <c r="B257" s="712"/>
      <c r="C257" s="714"/>
      <c r="D257" s="714"/>
      <c r="E257" s="714"/>
      <c r="F257" s="85" t="str">
        <f>IF(C256&gt;0,VLOOKUP(C256,女子登録情報!$A$1:$H$2000,5,0),"")</f>
        <v/>
      </c>
      <c r="G257" s="427"/>
      <c r="H257" s="427"/>
      <c r="I257" s="236"/>
      <c r="J257" s="10" t="s">
        <v>41</v>
      </c>
      <c r="K257" s="86"/>
      <c r="L257" s="7" t="str">
        <f>IF(K257&gt;0,VLOOKUP(K257,女子登録情報!$J$2:$K$21,2,0),"")</f>
        <v/>
      </c>
      <c r="M257" s="10"/>
      <c r="N257" s="91"/>
      <c r="O257" s="89" t="str">
        <f t="shared" si="98"/>
        <v/>
      </c>
      <c r="P257" s="90"/>
      <c r="Q257" s="703"/>
      <c r="R257" s="704"/>
      <c r="S257" s="705"/>
      <c r="T257" s="701"/>
      <c r="U257" s="701"/>
      <c r="AA257" s="243" t="str">
        <f t="shared" si="99"/>
        <v/>
      </c>
    </row>
    <row r="258" spans="1:27" s="20" customFormat="1" ht="18" hidden="1" customHeight="1" thickBot="1">
      <c r="A258" s="477"/>
      <c r="B258" s="706" t="s">
        <v>42</v>
      </c>
      <c r="C258" s="707"/>
      <c r="D258" s="94"/>
      <c r="E258" s="94"/>
      <c r="F258" s="95"/>
      <c r="G258" s="428"/>
      <c r="H258" s="428"/>
      <c r="I258" s="237"/>
      <c r="J258" s="11" t="s">
        <v>43</v>
      </c>
      <c r="K258" s="87"/>
      <c r="L258" s="13" t="str">
        <f>IF(K258&gt;0,VLOOKUP(K258,女子登録情報!$J$2:$K$21,2,0),"")</f>
        <v/>
      </c>
      <c r="M258" s="14"/>
      <c r="N258" s="92"/>
      <c r="O258" s="89" t="str">
        <f t="shared" si="98"/>
        <v/>
      </c>
      <c r="P258" s="93"/>
      <c r="Q258" s="708"/>
      <c r="R258" s="709"/>
      <c r="S258" s="710"/>
      <c r="T258" s="702"/>
      <c r="U258" s="702"/>
      <c r="AA258" s="243" t="str">
        <f t="shared" si="99"/>
        <v/>
      </c>
    </row>
    <row r="259" spans="1:27" s="20" customFormat="1" ht="18" hidden="1" customHeight="1" thickTop="1" thickBot="1">
      <c r="A259" s="475">
        <v>81</v>
      </c>
      <c r="B259" s="711" t="s">
        <v>44</v>
      </c>
      <c r="C259" s="713"/>
      <c r="D259" s="713" t="str">
        <f>IF(C259&gt;0,VLOOKUP(C259,女子登録情報!$A$1:$H$2000,3,0),"")</f>
        <v/>
      </c>
      <c r="E259" s="713" t="str">
        <f>IF(C259&gt;0,VLOOKUP(C259,女子登録情報!$A$1:$H$2000,4,0),"")</f>
        <v/>
      </c>
      <c r="F259" s="84" t="str">
        <f>IF(C259&gt;0,VLOOKUP(C259,女子登録情報!$A$1:$H$2000,8,0),"")</f>
        <v/>
      </c>
      <c r="G259" s="426" t="e">
        <f>IF(F260&gt;0,VLOOKUP(F260,女子登録情報!$O$2:$P$48,2,0),"")</f>
        <v>#N/A</v>
      </c>
      <c r="H259" s="426" t="str">
        <f t="shared" ref="H259" si="115">IF(C259&gt;0,TEXT(C259,"100000000"),"")</f>
        <v/>
      </c>
      <c r="I259" s="236"/>
      <c r="J259" s="5" t="s">
        <v>39</v>
      </c>
      <c r="K259" s="86"/>
      <c r="L259" s="7" t="str">
        <f>IF(K259&gt;0,VLOOKUP(K259,女子登録情報!$J$1:$K$21,2,0),"")</f>
        <v/>
      </c>
      <c r="M259" s="5" t="s">
        <v>40</v>
      </c>
      <c r="N259" s="88"/>
      <c r="O259" s="89" t="str">
        <f t="shared" si="98"/>
        <v/>
      </c>
      <c r="P259" s="90"/>
      <c r="Q259" s="697"/>
      <c r="R259" s="698"/>
      <c r="S259" s="699"/>
      <c r="T259" s="700"/>
      <c r="U259" s="700"/>
      <c r="AA259" s="243" t="str">
        <f t="shared" si="99"/>
        <v/>
      </c>
    </row>
    <row r="260" spans="1:27" s="20" customFormat="1" ht="18" hidden="1" customHeight="1" thickBot="1">
      <c r="A260" s="476"/>
      <c r="B260" s="712"/>
      <c r="C260" s="714"/>
      <c r="D260" s="714"/>
      <c r="E260" s="714"/>
      <c r="F260" s="85" t="str">
        <f>IF(C259&gt;0,VLOOKUP(C259,女子登録情報!$A$1:$H$2000,5,0),"")</f>
        <v/>
      </c>
      <c r="G260" s="427"/>
      <c r="H260" s="427"/>
      <c r="I260" s="236"/>
      <c r="J260" s="10" t="s">
        <v>41</v>
      </c>
      <c r="K260" s="86"/>
      <c r="L260" s="7" t="str">
        <f>IF(K260&gt;0,VLOOKUP(K260,女子登録情報!$J$2:$K$21,2,0),"")</f>
        <v/>
      </c>
      <c r="M260" s="10"/>
      <c r="N260" s="91"/>
      <c r="O260" s="89" t="str">
        <f t="shared" si="98"/>
        <v/>
      </c>
      <c r="P260" s="90"/>
      <c r="Q260" s="703"/>
      <c r="R260" s="704"/>
      <c r="S260" s="705"/>
      <c r="T260" s="701"/>
      <c r="U260" s="701"/>
      <c r="AA260" s="243" t="str">
        <f t="shared" si="99"/>
        <v/>
      </c>
    </row>
    <row r="261" spans="1:27" s="20" customFormat="1" ht="18" hidden="1" customHeight="1" thickBot="1">
      <c r="A261" s="477"/>
      <c r="B261" s="706" t="s">
        <v>42</v>
      </c>
      <c r="C261" s="707"/>
      <c r="D261" s="94"/>
      <c r="E261" s="94"/>
      <c r="F261" s="95"/>
      <c r="G261" s="428"/>
      <c r="H261" s="428"/>
      <c r="I261" s="237"/>
      <c r="J261" s="11" t="s">
        <v>43</v>
      </c>
      <c r="K261" s="87"/>
      <c r="L261" s="13" t="str">
        <f>IF(K261&gt;0,VLOOKUP(K261,女子登録情報!$J$2:$K$21,2,0),"")</f>
        <v/>
      </c>
      <c r="M261" s="14"/>
      <c r="N261" s="92"/>
      <c r="O261" s="89" t="str">
        <f t="shared" si="98"/>
        <v/>
      </c>
      <c r="P261" s="93"/>
      <c r="Q261" s="708"/>
      <c r="R261" s="709"/>
      <c r="S261" s="710"/>
      <c r="T261" s="702"/>
      <c r="U261" s="702"/>
      <c r="AA261" s="243" t="str">
        <f t="shared" si="99"/>
        <v/>
      </c>
    </row>
    <row r="262" spans="1:27" s="20" customFormat="1" ht="18" hidden="1" customHeight="1" thickTop="1" thickBot="1">
      <c r="A262" s="475">
        <v>82</v>
      </c>
      <c r="B262" s="711" t="s">
        <v>44</v>
      </c>
      <c r="C262" s="713"/>
      <c r="D262" s="713" t="str">
        <f>IF(C262&gt;0,VLOOKUP(C262,女子登録情報!$A$1:$H$2000,3,0),"")</f>
        <v/>
      </c>
      <c r="E262" s="713" t="str">
        <f>IF(C262&gt;0,VLOOKUP(C262,女子登録情報!$A$1:$H$2000,4,0),"")</f>
        <v/>
      </c>
      <c r="F262" s="84" t="str">
        <f>IF(C262&gt;0,VLOOKUP(C262,女子登録情報!$A$1:$H$2000,8,0),"")</f>
        <v/>
      </c>
      <c r="G262" s="426" t="e">
        <f>IF(F263&gt;0,VLOOKUP(F263,女子登録情報!$O$2:$P$48,2,0),"")</f>
        <v>#N/A</v>
      </c>
      <c r="H262" s="426" t="str">
        <f t="shared" ref="H262" si="116">IF(C262&gt;0,TEXT(C262,"100000000"),"")</f>
        <v/>
      </c>
      <c r="I262" s="236"/>
      <c r="J262" s="5" t="s">
        <v>39</v>
      </c>
      <c r="K262" s="86"/>
      <c r="L262" s="7" t="str">
        <f>IF(K262&gt;0,VLOOKUP(K262,女子登録情報!$J$1:$K$21,2,0),"")</f>
        <v/>
      </c>
      <c r="M262" s="5" t="s">
        <v>40</v>
      </c>
      <c r="N262" s="88"/>
      <c r="O262" s="89" t="str">
        <f t="shared" si="98"/>
        <v/>
      </c>
      <c r="P262" s="90"/>
      <c r="Q262" s="697"/>
      <c r="R262" s="698"/>
      <c r="S262" s="699"/>
      <c r="T262" s="700"/>
      <c r="U262" s="700"/>
      <c r="AA262" s="243" t="str">
        <f t="shared" si="99"/>
        <v/>
      </c>
    </row>
    <row r="263" spans="1:27" s="20" customFormat="1" ht="18" hidden="1" customHeight="1" thickBot="1">
      <c r="A263" s="476"/>
      <c r="B263" s="712"/>
      <c r="C263" s="714"/>
      <c r="D263" s="714"/>
      <c r="E263" s="714"/>
      <c r="F263" s="85" t="str">
        <f>IF(C262&gt;0,VLOOKUP(C262,女子登録情報!$A$1:$H$2000,5,0),"")</f>
        <v/>
      </c>
      <c r="G263" s="427"/>
      <c r="H263" s="427"/>
      <c r="I263" s="236"/>
      <c r="J263" s="10" t="s">
        <v>41</v>
      </c>
      <c r="K263" s="86"/>
      <c r="L263" s="7" t="str">
        <f>IF(K263&gt;0,VLOOKUP(K263,女子登録情報!$J$2:$K$21,2,0),"")</f>
        <v/>
      </c>
      <c r="M263" s="10"/>
      <c r="N263" s="91"/>
      <c r="O263" s="89" t="str">
        <f t="shared" si="98"/>
        <v/>
      </c>
      <c r="P263" s="90"/>
      <c r="Q263" s="703"/>
      <c r="R263" s="704"/>
      <c r="S263" s="705"/>
      <c r="T263" s="701"/>
      <c r="U263" s="701"/>
      <c r="AA263" s="243" t="str">
        <f t="shared" si="99"/>
        <v/>
      </c>
    </row>
    <row r="264" spans="1:27" s="20" customFormat="1" ht="18" hidden="1" customHeight="1" thickBot="1">
      <c r="A264" s="477"/>
      <c r="B264" s="706" t="s">
        <v>42</v>
      </c>
      <c r="C264" s="707"/>
      <c r="D264" s="94"/>
      <c r="E264" s="94"/>
      <c r="F264" s="95"/>
      <c r="G264" s="428"/>
      <c r="H264" s="428"/>
      <c r="I264" s="237"/>
      <c r="J264" s="11" t="s">
        <v>43</v>
      </c>
      <c r="K264" s="87"/>
      <c r="L264" s="13" t="str">
        <f>IF(K264&gt;0,VLOOKUP(K264,女子登録情報!$J$2:$K$21,2,0),"")</f>
        <v/>
      </c>
      <c r="M264" s="14"/>
      <c r="N264" s="92"/>
      <c r="O264" s="89" t="str">
        <f t="shared" si="98"/>
        <v/>
      </c>
      <c r="P264" s="93"/>
      <c r="Q264" s="708"/>
      <c r="R264" s="709"/>
      <c r="S264" s="710"/>
      <c r="T264" s="702"/>
      <c r="U264" s="702"/>
      <c r="AA264" s="243" t="str">
        <f t="shared" si="99"/>
        <v/>
      </c>
    </row>
    <row r="265" spans="1:27" s="20" customFormat="1" ht="18" hidden="1" customHeight="1" thickTop="1" thickBot="1">
      <c r="A265" s="475">
        <v>83</v>
      </c>
      <c r="B265" s="711" t="s">
        <v>44</v>
      </c>
      <c r="C265" s="713"/>
      <c r="D265" s="713" t="str">
        <f>IF(C265&gt;0,VLOOKUP(C265,女子登録情報!$A$1:$H$2000,3,0),"")</f>
        <v/>
      </c>
      <c r="E265" s="713" t="str">
        <f>IF(C265&gt;0,VLOOKUP(C265,女子登録情報!$A$1:$H$2000,4,0),"")</f>
        <v/>
      </c>
      <c r="F265" s="84" t="str">
        <f>IF(C265&gt;0,VLOOKUP(C265,女子登録情報!$A$1:$H$2000,8,0),"")</f>
        <v/>
      </c>
      <c r="G265" s="426" t="e">
        <f>IF(F266&gt;0,VLOOKUP(F266,女子登録情報!$O$2:$P$48,2,0),"")</f>
        <v>#N/A</v>
      </c>
      <c r="H265" s="426" t="str">
        <f t="shared" ref="H265" si="117">IF(C265&gt;0,TEXT(C265,"100000000"),"")</f>
        <v/>
      </c>
      <c r="I265" s="236"/>
      <c r="J265" s="5" t="s">
        <v>39</v>
      </c>
      <c r="K265" s="86"/>
      <c r="L265" s="7" t="str">
        <f>IF(K265&gt;0,VLOOKUP(K265,女子登録情報!$J$1:$K$21,2,0),"")</f>
        <v/>
      </c>
      <c r="M265" s="5" t="s">
        <v>40</v>
      </c>
      <c r="N265" s="88"/>
      <c r="O265" s="89" t="str">
        <f t="shared" si="98"/>
        <v/>
      </c>
      <c r="P265" s="90"/>
      <c r="Q265" s="697"/>
      <c r="R265" s="698"/>
      <c r="S265" s="699"/>
      <c r="T265" s="700"/>
      <c r="U265" s="700"/>
      <c r="AA265" s="243" t="str">
        <f t="shared" si="99"/>
        <v/>
      </c>
    </row>
    <row r="266" spans="1:27" s="20" customFormat="1" ht="18" hidden="1" customHeight="1" thickBot="1">
      <c r="A266" s="476"/>
      <c r="B266" s="712"/>
      <c r="C266" s="714"/>
      <c r="D266" s="714"/>
      <c r="E266" s="714"/>
      <c r="F266" s="85" t="str">
        <f>IF(C265&gt;0,VLOOKUP(C265,女子登録情報!$A$1:$H$2000,5,0),"")</f>
        <v/>
      </c>
      <c r="G266" s="427"/>
      <c r="H266" s="427"/>
      <c r="I266" s="236"/>
      <c r="J266" s="10" t="s">
        <v>41</v>
      </c>
      <c r="K266" s="86"/>
      <c r="L266" s="7" t="str">
        <f>IF(K266&gt;0,VLOOKUP(K266,女子登録情報!$J$2:$K$21,2,0),"")</f>
        <v/>
      </c>
      <c r="M266" s="10"/>
      <c r="N266" s="91"/>
      <c r="O266" s="89" t="str">
        <f t="shared" si="98"/>
        <v/>
      </c>
      <c r="P266" s="90"/>
      <c r="Q266" s="703"/>
      <c r="R266" s="704"/>
      <c r="S266" s="705"/>
      <c r="T266" s="701"/>
      <c r="U266" s="701"/>
      <c r="AA266" s="243" t="str">
        <f t="shared" si="99"/>
        <v/>
      </c>
    </row>
    <row r="267" spans="1:27" s="20" customFormat="1" ht="18" hidden="1" customHeight="1" thickBot="1">
      <c r="A267" s="477"/>
      <c r="B267" s="706" t="s">
        <v>42</v>
      </c>
      <c r="C267" s="707"/>
      <c r="D267" s="94"/>
      <c r="E267" s="94"/>
      <c r="F267" s="95"/>
      <c r="G267" s="428"/>
      <c r="H267" s="428"/>
      <c r="I267" s="237"/>
      <c r="J267" s="11" t="s">
        <v>43</v>
      </c>
      <c r="K267" s="87"/>
      <c r="L267" s="13" t="str">
        <f>IF(K267&gt;0,VLOOKUP(K267,女子登録情報!$J$2:$K$21,2,0),"")</f>
        <v/>
      </c>
      <c r="M267" s="14"/>
      <c r="N267" s="92"/>
      <c r="O267" s="89" t="str">
        <f t="shared" si="98"/>
        <v/>
      </c>
      <c r="P267" s="93"/>
      <c r="Q267" s="708"/>
      <c r="R267" s="709"/>
      <c r="S267" s="710"/>
      <c r="T267" s="702"/>
      <c r="U267" s="702"/>
      <c r="AA267" s="243" t="str">
        <f t="shared" si="99"/>
        <v/>
      </c>
    </row>
    <row r="268" spans="1:27" s="20" customFormat="1" ht="18" hidden="1" customHeight="1" thickTop="1" thickBot="1">
      <c r="A268" s="475">
        <v>84</v>
      </c>
      <c r="B268" s="711" t="s">
        <v>44</v>
      </c>
      <c r="C268" s="713"/>
      <c r="D268" s="713" t="str">
        <f>IF(C268&gt;0,VLOOKUP(C268,女子登録情報!$A$1:$H$2000,3,0),"")</f>
        <v/>
      </c>
      <c r="E268" s="713" t="str">
        <f>IF(C268&gt;0,VLOOKUP(C268,女子登録情報!$A$1:$H$2000,4,0),"")</f>
        <v/>
      </c>
      <c r="F268" s="84" t="str">
        <f>IF(C268&gt;0,VLOOKUP(C268,女子登録情報!$A$1:$H$2000,8,0),"")</f>
        <v/>
      </c>
      <c r="G268" s="426" t="e">
        <f>IF(F269&gt;0,VLOOKUP(F269,女子登録情報!$O$2:$P$48,2,0),"")</f>
        <v>#N/A</v>
      </c>
      <c r="H268" s="426" t="str">
        <f t="shared" ref="H268" si="118">IF(C268&gt;0,TEXT(C268,"100000000"),"")</f>
        <v/>
      </c>
      <c r="I268" s="236"/>
      <c r="J268" s="5" t="s">
        <v>39</v>
      </c>
      <c r="K268" s="86"/>
      <c r="L268" s="7" t="str">
        <f>IF(K268&gt;0,VLOOKUP(K268,女子登録情報!$J$1:$K$21,2,0),"")</f>
        <v/>
      </c>
      <c r="M268" s="5" t="s">
        <v>40</v>
      </c>
      <c r="N268" s="88"/>
      <c r="O268" s="89" t="str">
        <f t="shared" si="98"/>
        <v/>
      </c>
      <c r="P268" s="90"/>
      <c r="Q268" s="697"/>
      <c r="R268" s="698"/>
      <c r="S268" s="699"/>
      <c r="T268" s="700"/>
      <c r="U268" s="700"/>
      <c r="AA268" s="243" t="str">
        <f t="shared" si="99"/>
        <v/>
      </c>
    </row>
    <row r="269" spans="1:27" s="20" customFormat="1" ht="18" hidden="1" customHeight="1" thickBot="1">
      <c r="A269" s="476"/>
      <c r="B269" s="712"/>
      <c r="C269" s="714"/>
      <c r="D269" s="714"/>
      <c r="E269" s="714"/>
      <c r="F269" s="85" t="str">
        <f>IF(C268&gt;0,VLOOKUP(C268,女子登録情報!$A$1:$H$2000,5,0),"")</f>
        <v/>
      </c>
      <c r="G269" s="427"/>
      <c r="H269" s="427"/>
      <c r="I269" s="236"/>
      <c r="J269" s="10" t="s">
        <v>41</v>
      </c>
      <c r="K269" s="86"/>
      <c r="L269" s="7" t="str">
        <f>IF(K269&gt;0,VLOOKUP(K269,女子登録情報!$J$2:$K$21,2,0),"")</f>
        <v/>
      </c>
      <c r="M269" s="10"/>
      <c r="N269" s="91"/>
      <c r="O269" s="89" t="str">
        <f t="shared" si="98"/>
        <v/>
      </c>
      <c r="P269" s="90"/>
      <c r="Q269" s="703"/>
      <c r="R269" s="704"/>
      <c r="S269" s="705"/>
      <c r="T269" s="701"/>
      <c r="U269" s="701"/>
      <c r="AA269" s="243" t="str">
        <f t="shared" si="99"/>
        <v/>
      </c>
    </row>
    <row r="270" spans="1:27" s="20" customFormat="1" ht="18" hidden="1" customHeight="1" thickBot="1">
      <c r="A270" s="477"/>
      <c r="B270" s="706" t="s">
        <v>42</v>
      </c>
      <c r="C270" s="707"/>
      <c r="D270" s="94"/>
      <c r="E270" s="94"/>
      <c r="F270" s="95"/>
      <c r="G270" s="428"/>
      <c r="H270" s="428"/>
      <c r="I270" s="237"/>
      <c r="J270" s="11" t="s">
        <v>43</v>
      </c>
      <c r="K270" s="87"/>
      <c r="L270" s="13" t="str">
        <f>IF(K270&gt;0,VLOOKUP(K270,女子登録情報!$J$2:$K$21,2,0),"")</f>
        <v/>
      </c>
      <c r="M270" s="14"/>
      <c r="N270" s="92"/>
      <c r="O270" s="89" t="str">
        <f t="shared" si="98"/>
        <v/>
      </c>
      <c r="P270" s="93"/>
      <c r="Q270" s="708"/>
      <c r="R270" s="709"/>
      <c r="S270" s="710"/>
      <c r="T270" s="702"/>
      <c r="U270" s="702"/>
      <c r="AA270" s="243" t="str">
        <f t="shared" si="99"/>
        <v/>
      </c>
    </row>
    <row r="271" spans="1:27" s="20" customFormat="1" ht="18" hidden="1" customHeight="1" thickTop="1" thickBot="1">
      <c r="A271" s="475">
        <v>85</v>
      </c>
      <c r="B271" s="711" t="s">
        <v>44</v>
      </c>
      <c r="C271" s="713"/>
      <c r="D271" s="713" t="str">
        <f>IF(C271&gt;0,VLOOKUP(C271,女子登録情報!$A$1:$H$2000,3,0),"")</f>
        <v/>
      </c>
      <c r="E271" s="713" t="str">
        <f>IF(C271&gt;0,VLOOKUP(C271,女子登録情報!$A$1:$H$2000,4,0),"")</f>
        <v/>
      </c>
      <c r="F271" s="84" t="str">
        <f>IF(C271&gt;0,VLOOKUP(C271,女子登録情報!$A$1:$H$2000,8,0),"")</f>
        <v/>
      </c>
      <c r="G271" s="426" t="e">
        <f>IF(F272&gt;0,VLOOKUP(F272,女子登録情報!$O$2:$P$48,2,0),"")</f>
        <v>#N/A</v>
      </c>
      <c r="H271" s="426" t="str">
        <f t="shared" ref="H271" si="119">IF(C271&gt;0,TEXT(C271,"100000000"),"")</f>
        <v/>
      </c>
      <c r="I271" s="236"/>
      <c r="J271" s="5" t="s">
        <v>39</v>
      </c>
      <c r="K271" s="86"/>
      <c r="L271" s="7" t="str">
        <f>IF(K271&gt;0,VLOOKUP(K271,女子登録情報!$J$1:$K$21,2,0),"")</f>
        <v/>
      </c>
      <c r="M271" s="5" t="s">
        <v>40</v>
      </c>
      <c r="N271" s="88"/>
      <c r="O271" s="89" t="str">
        <f t="shared" si="98"/>
        <v/>
      </c>
      <c r="P271" s="90"/>
      <c r="Q271" s="697"/>
      <c r="R271" s="698"/>
      <c r="S271" s="699"/>
      <c r="T271" s="700"/>
      <c r="U271" s="700"/>
      <c r="AA271" s="243" t="str">
        <f t="shared" si="99"/>
        <v/>
      </c>
    </row>
    <row r="272" spans="1:27" s="20" customFormat="1" ht="18" hidden="1" customHeight="1" thickBot="1">
      <c r="A272" s="476"/>
      <c r="B272" s="712"/>
      <c r="C272" s="714"/>
      <c r="D272" s="714"/>
      <c r="E272" s="714"/>
      <c r="F272" s="85" t="str">
        <f>IF(C271&gt;0,VLOOKUP(C271,女子登録情報!$A$1:$H$2000,5,0),"")</f>
        <v/>
      </c>
      <c r="G272" s="427"/>
      <c r="H272" s="427"/>
      <c r="I272" s="236"/>
      <c r="J272" s="10" t="s">
        <v>41</v>
      </c>
      <c r="K272" s="86"/>
      <c r="L272" s="7" t="str">
        <f>IF(K272&gt;0,VLOOKUP(K272,女子登録情報!$J$2:$K$21,2,0),"")</f>
        <v/>
      </c>
      <c r="M272" s="10"/>
      <c r="N272" s="91"/>
      <c r="O272" s="89" t="str">
        <f t="shared" si="98"/>
        <v/>
      </c>
      <c r="P272" s="90"/>
      <c r="Q272" s="703"/>
      <c r="R272" s="704"/>
      <c r="S272" s="705"/>
      <c r="T272" s="701"/>
      <c r="U272" s="701"/>
      <c r="AA272" s="243" t="str">
        <f t="shared" si="99"/>
        <v/>
      </c>
    </row>
    <row r="273" spans="1:27" s="20" customFormat="1" ht="18" hidden="1" customHeight="1" thickBot="1">
      <c r="A273" s="477"/>
      <c r="B273" s="706" t="s">
        <v>42</v>
      </c>
      <c r="C273" s="707"/>
      <c r="D273" s="94"/>
      <c r="E273" s="94"/>
      <c r="F273" s="95"/>
      <c r="G273" s="428"/>
      <c r="H273" s="428"/>
      <c r="I273" s="237"/>
      <c r="J273" s="11" t="s">
        <v>43</v>
      </c>
      <c r="K273" s="87"/>
      <c r="L273" s="13" t="str">
        <f>IF(K273&gt;0,VLOOKUP(K273,女子登録情報!$J$2:$K$21,2,0),"")</f>
        <v/>
      </c>
      <c r="M273" s="14"/>
      <c r="N273" s="92"/>
      <c r="O273" s="89" t="str">
        <f t="shared" si="98"/>
        <v/>
      </c>
      <c r="P273" s="93"/>
      <c r="Q273" s="708"/>
      <c r="R273" s="709"/>
      <c r="S273" s="710"/>
      <c r="T273" s="702"/>
      <c r="U273" s="702"/>
      <c r="AA273" s="243" t="str">
        <f t="shared" si="99"/>
        <v/>
      </c>
    </row>
    <row r="274" spans="1:27" s="20" customFormat="1" ht="18" hidden="1" customHeight="1" thickTop="1" thickBot="1">
      <c r="A274" s="475">
        <v>86</v>
      </c>
      <c r="B274" s="711" t="s">
        <v>44</v>
      </c>
      <c r="C274" s="713"/>
      <c r="D274" s="713" t="str">
        <f>IF(C274&gt;0,VLOOKUP(C274,女子登録情報!$A$1:$H$2000,3,0),"")</f>
        <v/>
      </c>
      <c r="E274" s="713" t="str">
        <f>IF(C274&gt;0,VLOOKUP(C274,女子登録情報!$A$1:$H$2000,4,0),"")</f>
        <v/>
      </c>
      <c r="F274" s="84" t="str">
        <f>IF(C274&gt;0,VLOOKUP(C274,女子登録情報!$A$1:$H$2000,8,0),"")</f>
        <v/>
      </c>
      <c r="G274" s="426" t="e">
        <f>IF(F275&gt;0,VLOOKUP(F275,女子登録情報!$O$2:$P$48,2,0),"")</f>
        <v>#N/A</v>
      </c>
      <c r="H274" s="426" t="str">
        <f t="shared" ref="H274" si="120">IF(C274&gt;0,TEXT(C274,"100000000"),"")</f>
        <v/>
      </c>
      <c r="I274" s="236"/>
      <c r="J274" s="5" t="s">
        <v>39</v>
      </c>
      <c r="K274" s="86"/>
      <c r="L274" s="7" t="str">
        <f>IF(K274&gt;0,VLOOKUP(K274,女子登録情報!$J$1:$K$21,2,0),"")</f>
        <v/>
      </c>
      <c r="M274" s="5" t="s">
        <v>40</v>
      </c>
      <c r="N274" s="88"/>
      <c r="O274" s="89" t="str">
        <f t="shared" si="98"/>
        <v/>
      </c>
      <c r="P274" s="90"/>
      <c r="Q274" s="697"/>
      <c r="R274" s="698"/>
      <c r="S274" s="699"/>
      <c r="T274" s="700"/>
      <c r="U274" s="700"/>
      <c r="AA274" s="243" t="str">
        <f t="shared" si="99"/>
        <v/>
      </c>
    </row>
    <row r="275" spans="1:27" s="20" customFormat="1" ht="18" hidden="1" customHeight="1" thickBot="1">
      <c r="A275" s="476"/>
      <c r="B275" s="712"/>
      <c r="C275" s="714"/>
      <c r="D275" s="714"/>
      <c r="E275" s="714"/>
      <c r="F275" s="85" t="str">
        <f>IF(C274&gt;0,VLOOKUP(C274,女子登録情報!$A$1:$H$2000,5,0),"")</f>
        <v/>
      </c>
      <c r="G275" s="427"/>
      <c r="H275" s="427"/>
      <c r="I275" s="236"/>
      <c r="J275" s="10" t="s">
        <v>41</v>
      </c>
      <c r="K275" s="86"/>
      <c r="L275" s="7" t="str">
        <f>IF(K275&gt;0,VLOOKUP(K275,女子登録情報!$J$2:$K$21,2,0),"")</f>
        <v/>
      </c>
      <c r="M275" s="10"/>
      <c r="N275" s="91"/>
      <c r="O275" s="89" t="str">
        <f t="shared" ref="O275:O338" si="121">IF(L275="","",LEFT(L275,5)&amp;" "&amp;IF(OR(LEFT(L275,3)*1&lt;70,LEFT(L275,3)*1&gt;100),REPT(0,7-LEN(N275)),REPT(0,5-LEN(N275)))&amp;N275)</f>
        <v/>
      </c>
      <c r="P275" s="90"/>
      <c r="Q275" s="703"/>
      <c r="R275" s="704"/>
      <c r="S275" s="705"/>
      <c r="T275" s="701"/>
      <c r="U275" s="701"/>
      <c r="AA275" s="243" t="str">
        <f t="shared" ref="AA275:AA338" si="122">IF($C275="","",IF(E275="",1,0))</f>
        <v/>
      </c>
    </row>
    <row r="276" spans="1:27" s="20" customFormat="1" ht="18" hidden="1" customHeight="1" thickBot="1">
      <c r="A276" s="477"/>
      <c r="B276" s="706" t="s">
        <v>42</v>
      </c>
      <c r="C276" s="707"/>
      <c r="D276" s="94"/>
      <c r="E276" s="94"/>
      <c r="F276" s="95"/>
      <c r="G276" s="428"/>
      <c r="H276" s="428"/>
      <c r="I276" s="237"/>
      <c r="J276" s="11" t="s">
        <v>43</v>
      </c>
      <c r="K276" s="87"/>
      <c r="L276" s="13" t="str">
        <f>IF(K276&gt;0,VLOOKUP(K276,女子登録情報!$J$2:$K$21,2,0),"")</f>
        <v/>
      </c>
      <c r="M276" s="14"/>
      <c r="N276" s="92"/>
      <c r="O276" s="89" t="str">
        <f t="shared" si="121"/>
        <v/>
      </c>
      <c r="P276" s="93"/>
      <c r="Q276" s="708"/>
      <c r="R276" s="709"/>
      <c r="S276" s="710"/>
      <c r="T276" s="702"/>
      <c r="U276" s="702"/>
      <c r="AA276" s="243" t="str">
        <f t="shared" si="122"/>
        <v/>
      </c>
    </row>
    <row r="277" spans="1:27" s="20" customFormat="1" ht="18" hidden="1" customHeight="1" thickTop="1" thickBot="1">
      <c r="A277" s="475">
        <v>87</v>
      </c>
      <c r="B277" s="711" t="s">
        <v>44</v>
      </c>
      <c r="C277" s="713"/>
      <c r="D277" s="713" t="str">
        <f>IF(C277&gt;0,VLOOKUP(C277,女子登録情報!$A$1:$H$2000,3,0),"")</f>
        <v/>
      </c>
      <c r="E277" s="713" t="str">
        <f>IF(C277&gt;0,VLOOKUP(C277,女子登録情報!$A$1:$H$2000,4,0),"")</f>
        <v/>
      </c>
      <c r="F277" s="84" t="str">
        <f>IF(C277&gt;0,VLOOKUP(C277,女子登録情報!$A$1:$H$2000,8,0),"")</f>
        <v/>
      </c>
      <c r="G277" s="426" t="e">
        <f>IF(F278&gt;0,VLOOKUP(F278,女子登録情報!$O$2:$P$48,2,0),"")</f>
        <v>#N/A</v>
      </c>
      <c r="H277" s="426" t="str">
        <f t="shared" ref="H277" si="123">IF(C277&gt;0,TEXT(C277,"100000000"),"")</f>
        <v/>
      </c>
      <c r="I277" s="236"/>
      <c r="J277" s="5" t="s">
        <v>39</v>
      </c>
      <c r="K277" s="86"/>
      <c r="L277" s="7" t="str">
        <f>IF(K277&gt;0,VLOOKUP(K277,女子登録情報!$J$1:$K$21,2,0),"")</f>
        <v/>
      </c>
      <c r="M277" s="5" t="s">
        <v>40</v>
      </c>
      <c r="N277" s="88"/>
      <c r="O277" s="89" t="str">
        <f t="shared" si="121"/>
        <v/>
      </c>
      <c r="P277" s="90"/>
      <c r="Q277" s="697"/>
      <c r="R277" s="698"/>
      <c r="S277" s="699"/>
      <c r="T277" s="700"/>
      <c r="U277" s="700"/>
      <c r="AA277" s="243" t="str">
        <f t="shared" si="122"/>
        <v/>
      </c>
    </row>
    <row r="278" spans="1:27" s="20" customFormat="1" ht="18" hidden="1" customHeight="1" thickBot="1">
      <c r="A278" s="476"/>
      <c r="B278" s="712"/>
      <c r="C278" s="714"/>
      <c r="D278" s="714"/>
      <c r="E278" s="714"/>
      <c r="F278" s="85" t="str">
        <f>IF(C277&gt;0,VLOOKUP(C277,女子登録情報!$A$1:$H$2000,5,0),"")</f>
        <v/>
      </c>
      <c r="G278" s="427"/>
      <c r="H278" s="427"/>
      <c r="I278" s="236"/>
      <c r="J278" s="10" t="s">
        <v>41</v>
      </c>
      <c r="K278" s="86"/>
      <c r="L278" s="7" t="str">
        <f>IF(K278&gt;0,VLOOKUP(K278,女子登録情報!$J$2:$K$21,2,0),"")</f>
        <v/>
      </c>
      <c r="M278" s="10"/>
      <c r="N278" s="91"/>
      <c r="O278" s="89" t="str">
        <f t="shared" si="121"/>
        <v/>
      </c>
      <c r="P278" s="90"/>
      <c r="Q278" s="703"/>
      <c r="R278" s="704"/>
      <c r="S278" s="705"/>
      <c r="T278" s="701"/>
      <c r="U278" s="701"/>
      <c r="AA278" s="243" t="str">
        <f t="shared" si="122"/>
        <v/>
      </c>
    </row>
    <row r="279" spans="1:27" s="20" customFormat="1" ht="18" hidden="1" customHeight="1" thickBot="1">
      <c r="A279" s="477"/>
      <c r="B279" s="706" t="s">
        <v>42</v>
      </c>
      <c r="C279" s="707"/>
      <c r="D279" s="94"/>
      <c r="E279" s="94"/>
      <c r="F279" s="95"/>
      <c r="G279" s="428"/>
      <c r="H279" s="428"/>
      <c r="I279" s="237"/>
      <c r="J279" s="11" t="s">
        <v>43</v>
      </c>
      <c r="K279" s="87"/>
      <c r="L279" s="13" t="str">
        <f>IF(K279&gt;0,VLOOKUP(K279,女子登録情報!$J$2:$K$21,2,0),"")</f>
        <v/>
      </c>
      <c r="M279" s="14"/>
      <c r="N279" s="92"/>
      <c r="O279" s="89" t="str">
        <f t="shared" si="121"/>
        <v/>
      </c>
      <c r="P279" s="93"/>
      <c r="Q279" s="708"/>
      <c r="R279" s="709"/>
      <c r="S279" s="710"/>
      <c r="T279" s="702"/>
      <c r="U279" s="702"/>
      <c r="AA279" s="243" t="str">
        <f t="shared" si="122"/>
        <v/>
      </c>
    </row>
    <row r="280" spans="1:27" s="20" customFormat="1" ht="18" hidden="1" customHeight="1" thickTop="1" thickBot="1">
      <c r="A280" s="475">
        <v>88</v>
      </c>
      <c r="B280" s="711" t="s">
        <v>44</v>
      </c>
      <c r="C280" s="713"/>
      <c r="D280" s="713" t="str">
        <f>IF(C280&gt;0,VLOOKUP(C280,女子登録情報!$A$1:$H$2000,3,0),"")</f>
        <v/>
      </c>
      <c r="E280" s="713" t="str">
        <f>IF(C280&gt;0,VLOOKUP(C280,女子登録情報!$A$1:$H$2000,4,0),"")</f>
        <v/>
      </c>
      <c r="F280" s="84" t="str">
        <f>IF(C280&gt;0,VLOOKUP(C280,女子登録情報!$A$1:$H$2000,8,0),"")</f>
        <v/>
      </c>
      <c r="G280" s="426" t="e">
        <f>IF(F281&gt;0,VLOOKUP(F281,女子登録情報!$O$2:$P$48,2,0),"")</f>
        <v>#N/A</v>
      </c>
      <c r="H280" s="426" t="str">
        <f t="shared" ref="H280" si="124">IF(C280&gt;0,TEXT(C280,"100000000"),"")</f>
        <v/>
      </c>
      <c r="I280" s="236"/>
      <c r="J280" s="5" t="s">
        <v>39</v>
      </c>
      <c r="K280" s="86"/>
      <c r="L280" s="7" t="str">
        <f>IF(K280&gt;0,VLOOKUP(K280,女子登録情報!$J$1:$K$21,2,0),"")</f>
        <v/>
      </c>
      <c r="M280" s="5" t="s">
        <v>40</v>
      </c>
      <c r="N280" s="88"/>
      <c r="O280" s="89" t="str">
        <f t="shared" si="121"/>
        <v/>
      </c>
      <c r="P280" s="90"/>
      <c r="Q280" s="697"/>
      <c r="R280" s="698"/>
      <c r="S280" s="699"/>
      <c r="T280" s="700"/>
      <c r="U280" s="700"/>
      <c r="AA280" s="243" t="str">
        <f t="shared" si="122"/>
        <v/>
      </c>
    </row>
    <row r="281" spans="1:27" s="20" customFormat="1" ht="18" hidden="1" customHeight="1" thickBot="1">
      <c r="A281" s="476"/>
      <c r="B281" s="712"/>
      <c r="C281" s="714"/>
      <c r="D281" s="714"/>
      <c r="E281" s="714"/>
      <c r="F281" s="85" t="str">
        <f>IF(C280&gt;0,VLOOKUP(C280,女子登録情報!$A$1:$H$2000,5,0),"")</f>
        <v/>
      </c>
      <c r="G281" s="427"/>
      <c r="H281" s="427"/>
      <c r="I281" s="236"/>
      <c r="J281" s="10" t="s">
        <v>41</v>
      </c>
      <c r="K281" s="86"/>
      <c r="L281" s="7" t="str">
        <f>IF(K281&gt;0,VLOOKUP(K281,女子登録情報!$J$2:$K$21,2,0),"")</f>
        <v/>
      </c>
      <c r="M281" s="10"/>
      <c r="N281" s="91"/>
      <c r="O281" s="89" t="str">
        <f t="shared" si="121"/>
        <v/>
      </c>
      <c r="P281" s="90"/>
      <c r="Q281" s="703"/>
      <c r="R281" s="704"/>
      <c r="S281" s="705"/>
      <c r="T281" s="701"/>
      <c r="U281" s="701"/>
      <c r="AA281" s="243" t="str">
        <f t="shared" si="122"/>
        <v/>
      </c>
    </row>
    <row r="282" spans="1:27" s="20" customFormat="1" ht="18" hidden="1" customHeight="1" thickBot="1">
      <c r="A282" s="477"/>
      <c r="B282" s="706" t="s">
        <v>42</v>
      </c>
      <c r="C282" s="707"/>
      <c r="D282" s="94"/>
      <c r="E282" s="94"/>
      <c r="F282" s="95"/>
      <c r="G282" s="428"/>
      <c r="H282" s="428"/>
      <c r="I282" s="237"/>
      <c r="J282" s="11" t="s">
        <v>43</v>
      </c>
      <c r="K282" s="87"/>
      <c r="L282" s="13" t="str">
        <f>IF(K282&gt;0,VLOOKUP(K282,女子登録情報!$J$2:$K$21,2,0),"")</f>
        <v/>
      </c>
      <c r="M282" s="14"/>
      <c r="N282" s="92"/>
      <c r="O282" s="89" t="str">
        <f t="shared" si="121"/>
        <v/>
      </c>
      <c r="P282" s="93"/>
      <c r="Q282" s="708"/>
      <c r="R282" s="709"/>
      <c r="S282" s="710"/>
      <c r="T282" s="702"/>
      <c r="U282" s="702"/>
      <c r="AA282" s="243" t="str">
        <f t="shared" si="122"/>
        <v/>
      </c>
    </row>
    <row r="283" spans="1:27" s="20" customFormat="1" ht="18" hidden="1" customHeight="1" thickTop="1" thickBot="1">
      <c r="A283" s="475">
        <v>89</v>
      </c>
      <c r="B283" s="711" t="s">
        <v>44</v>
      </c>
      <c r="C283" s="713"/>
      <c r="D283" s="713" t="str">
        <f>IF(C283&gt;0,VLOOKUP(C283,女子登録情報!$A$1:$H$2000,3,0),"")</f>
        <v/>
      </c>
      <c r="E283" s="713" t="str">
        <f>IF(C283&gt;0,VLOOKUP(C283,女子登録情報!$A$1:$H$2000,4,0),"")</f>
        <v/>
      </c>
      <c r="F283" s="84" t="str">
        <f>IF(C283&gt;0,VLOOKUP(C283,女子登録情報!$A$1:$H$2000,8,0),"")</f>
        <v/>
      </c>
      <c r="G283" s="426" t="e">
        <f>IF(F284&gt;0,VLOOKUP(F284,女子登録情報!$O$2:$P$48,2,0),"")</f>
        <v>#N/A</v>
      </c>
      <c r="H283" s="426" t="str">
        <f t="shared" ref="H283" si="125">IF(C283&gt;0,TEXT(C283,"100000000"),"")</f>
        <v/>
      </c>
      <c r="I283" s="236"/>
      <c r="J283" s="5" t="s">
        <v>39</v>
      </c>
      <c r="K283" s="86"/>
      <c r="L283" s="7" t="str">
        <f>IF(K283&gt;0,VLOOKUP(K283,女子登録情報!$J$1:$K$21,2,0),"")</f>
        <v/>
      </c>
      <c r="M283" s="5" t="s">
        <v>40</v>
      </c>
      <c r="N283" s="88"/>
      <c r="O283" s="89" t="str">
        <f t="shared" si="121"/>
        <v/>
      </c>
      <c r="P283" s="90"/>
      <c r="Q283" s="697"/>
      <c r="R283" s="698"/>
      <c r="S283" s="699"/>
      <c r="T283" s="700"/>
      <c r="U283" s="700"/>
      <c r="AA283" s="243" t="str">
        <f t="shared" si="122"/>
        <v/>
      </c>
    </row>
    <row r="284" spans="1:27" s="20" customFormat="1" ht="18" hidden="1" customHeight="1" thickBot="1">
      <c r="A284" s="476"/>
      <c r="B284" s="712"/>
      <c r="C284" s="714"/>
      <c r="D284" s="714"/>
      <c r="E284" s="714"/>
      <c r="F284" s="85" t="str">
        <f>IF(C283&gt;0,VLOOKUP(C283,女子登録情報!$A$1:$H$2000,5,0),"")</f>
        <v/>
      </c>
      <c r="G284" s="427"/>
      <c r="H284" s="427"/>
      <c r="I284" s="236"/>
      <c r="J284" s="10" t="s">
        <v>41</v>
      </c>
      <c r="K284" s="86"/>
      <c r="L284" s="7" t="str">
        <f>IF(K284&gt;0,VLOOKUP(K284,女子登録情報!$J$2:$K$21,2,0),"")</f>
        <v/>
      </c>
      <c r="M284" s="10"/>
      <c r="N284" s="91"/>
      <c r="O284" s="89" t="str">
        <f t="shared" si="121"/>
        <v/>
      </c>
      <c r="P284" s="90"/>
      <c r="Q284" s="703"/>
      <c r="R284" s="704"/>
      <c r="S284" s="705"/>
      <c r="T284" s="701"/>
      <c r="U284" s="701"/>
      <c r="AA284" s="243" t="str">
        <f t="shared" si="122"/>
        <v/>
      </c>
    </row>
    <row r="285" spans="1:27" s="20" customFormat="1" ht="18" hidden="1" customHeight="1" thickBot="1">
      <c r="A285" s="477"/>
      <c r="B285" s="706" t="s">
        <v>42</v>
      </c>
      <c r="C285" s="707"/>
      <c r="D285" s="94"/>
      <c r="E285" s="94"/>
      <c r="F285" s="95"/>
      <c r="G285" s="428"/>
      <c r="H285" s="428"/>
      <c r="I285" s="237"/>
      <c r="J285" s="11" t="s">
        <v>43</v>
      </c>
      <c r="K285" s="87"/>
      <c r="L285" s="13" t="str">
        <f>IF(K285&gt;0,VLOOKUP(K285,女子登録情報!$J$2:$K$21,2,0),"")</f>
        <v/>
      </c>
      <c r="M285" s="14"/>
      <c r="N285" s="92"/>
      <c r="O285" s="89" t="str">
        <f t="shared" si="121"/>
        <v/>
      </c>
      <c r="P285" s="93"/>
      <c r="Q285" s="708"/>
      <c r="R285" s="709"/>
      <c r="S285" s="710"/>
      <c r="T285" s="702"/>
      <c r="U285" s="702"/>
      <c r="AA285" s="243" t="str">
        <f t="shared" si="122"/>
        <v/>
      </c>
    </row>
    <row r="286" spans="1:27" s="20" customFormat="1" ht="18" hidden="1" customHeight="1" thickTop="1" thickBot="1">
      <c r="A286" s="475">
        <v>90</v>
      </c>
      <c r="B286" s="711" t="s">
        <v>44</v>
      </c>
      <c r="C286" s="713"/>
      <c r="D286" s="713" t="str">
        <f>IF(C286&gt;0,VLOOKUP(C286,女子登録情報!$A$1:$H$2000,3,0),"")</f>
        <v/>
      </c>
      <c r="E286" s="713" t="str">
        <f>IF(C286&gt;0,VLOOKUP(C286,女子登録情報!$A$1:$H$2000,4,0),"")</f>
        <v/>
      </c>
      <c r="F286" s="84" t="str">
        <f>IF(C286&gt;0,VLOOKUP(C286,女子登録情報!$A$1:$H$2000,8,0),"")</f>
        <v/>
      </c>
      <c r="G286" s="426" t="e">
        <f>IF(F287&gt;0,VLOOKUP(F287,女子登録情報!$O$2:$P$48,2,0),"")</f>
        <v>#N/A</v>
      </c>
      <c r="H286" s="426" t="str">
        <f t="shared" ref="H286" si="126">IF(C286&gt;0,TEXT(C286,"100000000"),"")</f>
        <v/>
      </c>
      <c r="I286" s="236"/>
      <c r="J286" s="5" t="s">
        <v>39</v>
      </c>
      <c r="K286" s="86"/>
      <c r="L286" s="7" t="str">
        <f>IF(K286&gt;0,VLOOKUP(K286,女子登録情報!$J$1:$K$21,2,0),"")</f>
        <v/>
      </c>
      <c r="M286" s="5" t="s">
        <v>40</v>
      </c>
      <c r="N286" s="88"/>
      <c r="O286" s="89" t="str">
        <f t="shared" si="121"/>
        <v/>
      </c>
      <c r="P286" s="90"/>
      <c r="Q286" s="697"/>
      <c r="R286" s="698"/>
      <c r="S286" s="699"/>
      <c r="T286" s="700"/>
      <c r="U286" s="700"/>
      <c r="AA286" s="243" t="str">
        <f t="shared" si="122"/>
        <v/>
      </c>
    </row>
    <row r="287" spans="1:27" s="20" customFormat="1" ht="18" hidden="1" customHeight="1" thickBot="1">
      <c r="A287" s="476"/>
      <c r="B287" s="712"/>
      <c r="C287" s="714"/>
      <c r="D287" s="714"/>
      <c r="E287" s="714"/>
      <c r="F287" s="85" t="str">
        <f>IF(C286&gt;0,VLOOKUP(C286,女子登録情報!$A$1:$H$2000,5,0),"")</f>
        <v/>
      </c>
      <c r="G287" s="427"/>
      <c r="H287" s="427"/>
      <c r="I287" s="236"/>
      <c r="J287" s="10" t="s">
        <v>41</v>
      </c>
      <c r="K287" s="86"/>
      <c r="L287" s="7" t="str">
        <f>IF(K287&gt;0,VLOOKUP(K287,女子登録情報!$J$2:$K$21,2,0),"")</f>
        <v/>
      </c>
      <c r="M287" s="10"/>
      <c r="N287" s="91"/>
      <c r="O287" s="89" t="str">
        <f t="shared" si="121"/>
        <v/>
      </c>
      <c r="P287" s="90"/>
      <c r="Q287" s="703"/>
      <c r="R287" s="704"/>
      <c r="S287" s="705"/>
      <c r="T287" s="701"/>
      <c r="U287" s="701"/>
      <c r="AA287" s="243" t="str">
        <f t="shared" si="122"/>
        <v/>
      </c>
    </row>
    <row r="288" spans="1:27" s="20" customFormat="1" ht="18" hidden="1" customHeight="1" thickBot="1">
      <c r="A288" s="477"/>
      <c r="B288" s="706" t="s">
        <v>42</v>
      </c>
      <c r="C288" s="707"/>
      <c r="D288" s="94"/>
      <c r="E288" s="94"/>
      <c r="F288" s="95"/>
      <c r="G288" s="428"/>
      <c r="H288" s="428"/>
      <c r="I288" s="237"/>
      <c r="J288" s="11" t="s">
        <v>43</v>
      </c>
      <c r="K288" s="87"/>
      <c r="L288" s="13" t="str">
        <f>IF(K288&gt;0,VLOOKUP(K288,女子登録情報!$J$2:$K$21,2,0),"")</f>
        <v/>
      </c>
      <c r="M288" s="14"/>
      <c r="N288" s="92"/>
      <c r="O288" s="89" t="str">
        <f t="shared" si="121"/>
        <v/>
      </c>
      <c r="P288" s="93"/>
      <c r="Q288" s="708"/>
      <c r="R288" s="709"/>
      <c r="S288" s="710"/>
      <c r="T288" s="702"/>
      <c r="U288" s="702"/>
      <c r="AA288" s="243" t="str">
        <f t="shared" si="122"/>
        <v/>
      </c>
    </row>
    <row r="289" spans="1:27" s="20" customFormat="1" ht="18" hidden="1" customHeight="1" thickTop="1" thickBot="1">
      <c r="A289" s="475">
        <v>91</v>
      </c>
      <c r="B289" s="711" t="s">
        <v>44</v>
      </c>
      <c r="C289" s="713"/>
      <c r="D289" s="713" t="str">
        <f>IF(C289&gt;0,VLOOKUP(C289,女子登録情報!$A$1:$H$2000,3,0),"")</f>
        <v/>
      </c>
      <c r="E289" s="713" t="str">
        <f>IF(C289&gt;0,VLOOKUP(C289,女子登録情報!$A$1:$H$2000,4,0),"")</f>
        <v/>
      </c>
      <c r="F289" s="84" t="str">
        <f>IF(C289&gt;0,VLOOKUP(C289,女子登録情報!$A$1:$H$2000,8,0),"")</f>
        <v/>
      </c>
      <c r="G289" s="426" t="e">
        <f>IF(F290&gt;0,VLOOKUP(F290,女子登録情報!$O$2:$P$48,2,0),"")</f>
        <v>#N/A</v>
      </c>
      <c r="H289" s="426" t="str">
        <f t="shared" ref="H289" si="127">IF(C289&gt;0,TEXT(C289,"100000000"),"")</f>
        <v/>
      </c>
      <c r="I289" s="236"/>
      <c r="J289" s="5" t="s">
        <v>39</v>
      </c>
      <c r="K289" s="86"/>
      <c r="L289" s="7" t="str">
        <f>IF(K289&gt;0,VLOOKUP(K289,女子登録情報!$J$1:$K$21,2,0),"")</f>
        <v/>
      </c>
      <c r="M289" s="5" t="s">
        <v>40</v>
      </c>
      <c r="N289" s="88"/>
      <c r="O289" s="89" t="str">
        <f t="shared" si="121"/>
        <v/>
      </c>
      <c r="P289" s="90"/>
      <c r="Q289" s="697"/>
      <c r="R289" s="698"/>
      <c r="S289" s="699"/>
      <c r="T289" s="700"/>
      <c r="U289" s="700"/>
      <c r="AA289" s="243" t="str">
        <f t="shared" si="122"/>
        <v/>
      </c>
    </row>
    <row r="290" spans="1:27" s="20" customFormat="1" ht="18" hidden="1" customHeight="1" thickBot="1">
      <c r="A290" s="476"/>
      <c r="B290" s="712"/>
      <c r="C290" s="714"/>
      <c r="D290" s="714"/>
      <c r="E290" s="714"/>
      <c r="F290" s="85" t="str">
        <f>IF(C289&gt;0,VLOOKUP(C289,女子登録情報!$A$1:$H$2000,5,0),"")</f>
        <v/>
      </c>
      <c r="G290" s="427"/>
      <c r="H290" s="427"/>
      <c r="I290" s="236"/>
      <c r="J290" s="10" t="s">
        <v>41</v>
      </c>
      <c r="K290" s="86"/>
      <c r="L290" s="7" t="str">
        <f>IF(K290&gt;0,VLOOKUP(K290,女子登録情報!$J$2:$K$21,2,0),"")</f>
        <v/>
      </c>
      <c r="M290" s="10"/>
      <c r="N290" s="91"/>
      <c r="O290" s="89" t="str">
        <f t="shared" si="121"/>
        <v/>
      </c>
      <c r="P290" s="90"/>
      <c r="Q290" s="703"/>
      <c r="R290" s="704"/>
      <c r="S290" s="705"/>
      <c r="T290" s="701"/>
      <c r="U290" s="701"/>
      <c r="AA290" s="243" t="str">
        <f t="shared" si="122"/>
        <v/>
      </c>
    </row>
    <row r="291" spans="1:27" s="20" customFormat="1" ht="18" hidden="1" customHeight="1" thickBot="1">
      <c r="A291" s="477"/>
      <c r="B291" s="706" t="s">
        <v>42</v>
      </c>
      <c r="C291" s="707"/>
      <c r="D291" s="94"/>
      <c r="E291" s="94"/>
      <c r="F291" s="95"/>
      <c r="G291" s="428"/>
      <c r="H291" s="428"/>
      <c r="I291" s="237"/>
      <c r="J291" s="11" t="s">
        <v>43</v>
      </c>
      <c r="K291" s="87"/>
      <c r="L291" s="13" t="str">
        <f>IF(K291&gt;0,VLOOKUP(K291,女子登録情報!$J$2:$K$21,2,0),"")</f>
        <v/>
      </c>
      <c r="M291" s="14"/>
      <c r="N291" s="92"/>
      <c r="O291" s="89" t="str">
        <f t="shared" si="121"/>
        <v/>
      </c>
      <c r="P291" s="93"/>
      <c r="Q291" s="708"/>
      <c r="R291" s="709"/>
      <c r="S291" s="710"/>
      <c r="T291" s="702"/>
      <c r="U291" s="702"/>
      <c r="AA291" s="243" t="str">
        <f t="shared" si="122"/>
        <v/>
      </c>
    </row>
    <row r="292" spans="1:27" s="20" customFormat="1" ht="18" hidden="1" customHeight="1" thickTop="1" thickBot="1">
      <c r="A292" s="475">
        <v>92</v>
      </c>
      <c r="B292" s="711" t="s">
        <v>44</v>
      </c>
      <c r="C292" s="713"/>
      <c r="D292" s="713" t="str">
        <f>IF(C292&gt;0,VLOOKUP(C292,女子登録情報!$A$1:$H$2000,3,0),"")</f>
        <v/>
      </c>
      <c r="E292" s="713" t="str">
        <f>IF(C292&gt;0,VLOOKUP(C292,女子登録情報!$A$1:$H$2000,4,0),"")</f>
        <v/>
      </c>
      <c r="F292" s="84" t="str">
        <f>IF(C292&gt;0,VLOOKUP(C292,女子登録情報!$A$1:$H$2000,8,0),"")</f>
        <v/>
      </c>
      <c r="G292" s="426" t="e">
        <f>IF(F293&gt;0,VLOOKUP(F293,女子登録情報!$O$2:$P$48,2,0),"")</f>
        <v>#N/A</v>
      </c>
      <c r="H292" s="426" t="str">
        <f t="shared" ref="H292" si="128">IF(C292&gt;0,TEXT(C292,"100000000"),"")</f>
        <v/>
      </c>
      <c r="I292" s="236"/>
      <c r="J292" s="5" t="s">
        <v>39</v>
      </c>
      <c r="K292" s="86"/>
      <c r="L292" s="7" t="str">
        <f>IF(K292&gt;0,VLOOKUP(K292,女子登録情報!$J$1:$K$21,2,0),"")</f>
        <v/>
      </c>
      <c r="M292" s="5" t="s">
        <v>40</v>
      </c>
      <c r="N292" s="88"/>
      <c r="O292" s="89" t="str">
        <f t="shared" si="121"/>
        <v/>
      </c>
      <c r="P292" s="90"/>
      <c r="Q292" s="697"/>
      <c r="R292" s="698"/>
      <c r="S292" s="699"/>
      <c r="T292" s="700"/>
      <c r="U292" s="700"/>
      <c r="AA292" s="243" t="str">
        <f t="shared" si="122"/>
        <v/>
      </c>
    </row>
    <row r="293" spans="1:27" s="20" customFormat="1" ht="18" hidden="1" customHeight="1" thickBot="1">
      <c r="A293" s="476"/>
      <c r="B293" s="712"/>
      <c r="C293" s="714"/>
      <c r="D293" s="714"/>
      <c r="E293" s="714"/>
      <c r="F293" s="85" t="str">
        <f>IF(C292&gt;0,VLOOKUP(C292,女子登録情報!$A$1:$H$2000,5,0),"")</f>
        <v/>
      </c>
      <c r="G293" s="427"/>
      <c r="H293" s="427"/>
      <c r="I293" s="236"/>
      <c r="J293" s="10" t="s">
        <v>41</v>
      </c>
      <c r="K293" s="86"/>
      <c r="L293" s="7" t="str">
        <f>IF(K293&gt;0,VLOOKUP(K293,女子登録情報!$J$2:$K$21,2,0),"")</f>
        <v/>
      </c>
      <c r="M293" s="10"/>
      <c r="N293" s="91"/>
      <c r="O293" s="89" t="str">
        <f t="shared" si="121"/>
        <v/>
      </c>
      <c r="P293" s="90"/>
      <c r="Q293" s="703"/>
      <c r="R293" s="704"/>
      <c r="S293" s="705"/>
      <c r="T293" s="701"/>
      <c r="U293" s="701"/>
      <c r="AA293" s="243" t="str">
        <f t="shared" si="122"/>
        <v/>
      </c>
    </row>
    <row r="294" spans="1:27" s="20" customFormat="1" ht="18" hidden="1" customHeight="1" thickBot="1">
      <c r="A294" s="477"/>
      <c r="B294" s="706" t="s">
        <v>42</v>
      </c>
      <c r="C294" s="707"/>
      <c r="D294" s="94"/>
      <c r="E294" s="94"/>
      <c r="F294" s="95"/>
      <c r="G294" s="428"/>
      <c r="H294" s="428"/>
      <c r="I294" s="237"/>
      <c r="J294" s="11" t="s">
        <v>43</v>
      </c>
      <c r="K294" s="87"/>
      <c r="L294" s="13" t="str">
        <f>IF(K294&gt;0,VLOOKUP(K294,女子登録情報!$J$2:$K$21,2,0),"")</f>
        <v/>
      </c>
      <c r="M294" s="14"/>
      <c r="N294" s="92"/>
      <c r="O294" s="89" t="str">
        <f t="shared" si="121"/>
        <v/>
      </c>
      <c r="P294" s="93"/>
      <c r="Q294" s="708"/>
      <c r="R294" s="709"/>
      <c r="S294" s="710"/>
      <c r="T294" s="702"/>
      <c r="U294" s="702"/>
      <c r="AA294" s="243" t="str">
        <f t="shared" si="122"/>
        <v/>
      </c>
    </row>
    <row r="295" spans="1:27" s="20" customFormat="1" ht="18" hidden="1" customHeight="1" thickTop="1" thickBot="1">
      <c r="A295" s="475">
        <v>93</v>
      </c>
      <c r="B295" s="711" t="s">
        <v>44</v>
      </c>
      <c r="C295" s="713"/>
      <c r="D295" s="713" t="str">
        <f>IF(C295&gt;0,VLOOKUP(C295,女子登録情報!$A$1:$H$2000,3,0),"")</f>
        <v/>
      </c>
      <c r="E295" s="713" t="str">
        <f>IF(C295&gt;0,VLOOKUP(C295,女子登録情報!$A$1:$H$2000,4,0),"")</f>
        <v/>
      </c>
      <c r="F295" s="84" t="str">
        <f>IF(C295&gt;0,VLOOKUP(C295,女子登録情報!$A$1:$H$2000,8,0),"")</f>
        <v/>
      </c>
      <c r="G295" s="426" t="e">
        <f>IF(F296&gt;0,VLOOKUP(F296,女子登録情報!$O$2:$P$48,2,0),"")</f>
        <v>#N/A</v>
      </c>
      <c r="H295" s="426" t="str">
        <f t="shared" ref="H295" si="129">IF(C295&gt;0,TEXT(C295,"100000000"),"")</f>
        <v/>
      </c>
      <c r="I295" s="236"/>
      <c r="J295" s="5" t="s">
        <v>39</v>
      </c>
      <c r="K295" s="86"/>
      <c r="L295" s="7" t="str">
        <f>IF(K295&gt;0,VLOOKUP(K295,女子登録情報!$J$1:$K$21,2,0),"")</f>
        <v/>
      </c>
      <c r="M295" s="5" t="s">
        <v>40</v>
      </c>
      <c r="N295" s="88"/>
      <c r="O295" s="89" t="str">
        <f t="shared" si="121"/>
        <v/>
      </c>
      <c r="P295" s="90"/>
      <c r="Q295" s="697"/>
      <c r="R295" s="698"/>
      <c r="S295" s="699"/>
      <c r="T295" s="700"/>
      <c r="U295" s="700"/>
      <c r="AA295" s="243" t="str">
        <f t="shared" si="122"/>
        <v/>
      </c>
    </row>
    <row r="296" spans="1:27" s="20" customFormat="1" ht="18" hidden="1" customHeight="1" thickBot="1">
      <c r="A296" s="476"/>
      <c r="B296" s="712"/>
      <c r="C296" s="714"/>
      <c r="D296" s="714"/>
      <c r="E296" s="714"/>
      <c r="F296" s="85" t="str">
        <f>IF(C295&gt;0,VLOOKUP(C295,女子登録情報!$A$1:$H$2000,5,0),"")</f>
        <v/>
      </c>
      <c r="G296" s="427"/>
      <c r="H296" s="427"/>
      <c r="I296" s="236"/>
      <c r="J296" s="10" t="s">
        <v>41</v>
      </c>
      <c r="K296" s="86"/>
      <c r="L296" s="7" t="str">
        <f>IF(K296&gt;0,VLOOKUP(K296,女子登録情報!$J$2:$K$21,2,0),"")</f>
        <v/>
      </c>
      <c r="M296" s="10"/>
      <c r="N296" s="91"/>
      <c r="O296" s="89" t="str">
        <f t="shared" si="121"/>
        <v/>
      </c>
      <c r="P296" s="90"/>
      <c r="Q296" s="703"/>
      <c r="R296" s="704"/>
      <c r="S296" s="705"/>
      <c r="T296" s="701"/>
      <c r="U296" s="701"/>
      <c r="AA296" s="243" t="str">
        <f t="shared" si="122"/>
        <v/>
      </c>
    </row>
    <row r="297" spans="1:27" s="20" customFormat="1" ht="18" hidden="1" customHeight="1" thickBot="1">
      <c r="A297" s="477"/>
      <c r="B297" s="706" t="s">
        <v>42</v>
      </c>
      <c r="C297" s="707"/>
      <c r="D297" s="94"/>
      <c r="E297" s="94"/>
      <c r="F297" s="95"/>
      <c r="G297" s="428"/>
      <c r="H297" s="428"/>
      <c r="I297" s="237"/>
      <c r="J297" s="11" t="s">
        <v>43</v>
      </c>
      <c r="K297" s="87"/>
      <c r="L297" s="13" t="str">
        <f>IF(K297&gt;0,VLOOKUP(K297,女子登録情報!$J$2:$K$21,2,0),"")</f>
        <v/>
      </c>
      <c r="M297" s="14"/>
      <c r="N297" s="92"/>
      <c r="O297" s="89" t="str">
        <f t="shared" si="121"/>
        <v/>
      </c>
      <c r="P297" s="93"/>
      <c r="Q297" s="708"/>
      <c r="R297" s="709"/>
      <c r="S297" s="710"/>
      <c r="T297" s="702"/>
      <c r="U297" s="702"/>
      <c r="AA297" s="243" t="str">
        <f t="shared" si="122"/>
        <v/>
      </c>
    </row>
    <row r="298" spans="1:27" s="20" customFormat="1" ht="18" hidden="1" customHeight="1" thickTop="1" thickBot="1">
      <c r="A298" s="475">
        <v>94</v>
      </c>
      <c r="B298" s="711" t="s">
        <v>44</v>
      </c>
      <c r="C298" s="713"/>
      <c r="D298" s="713" t="str">
        <f>IF(C298&gt;0,VLOOKUP(C298,女子登録情報!$A$1:$H$2000,3,0),"")</f>
        <v/>
      </c>
      <c r="E298" s="713" t="str">
        <f>IF(C298&gt;0,VLOOKUP(C298,女子登録情報!$A$1:$H$2000,4,0),"")</f>
        <v/>
      </c>
      <c r="F298" s="84" t="str">
        <f>IF(C298&gt;0,VLOOKUP(C298,女子登録情報!$A$1:$H$2000,8,0),"")</f>
        <v/>
      </c>
      <c r="G298" s="426" t="e">
        <f>IF(F299&gt;0,VLOOKUP(F299,女子登録情報!$O$2:$P$48,2,0),"")</f>
        <v>#N/A</v>
      </c>
      <c r="H298" s="426" t="str">
        <f t="shared" ref="H298" si="130">IF(C298&gt;0,TEXT(C298,"100000000"),"")</f>
        <v/>
      </c>
      <c r="I298" s="236"/>
      <c r="J298" s="5" t="s">
        <v>39</v>
      </c>
      <c r="K298" s="86"/>
      <c r="L298" s="7" t="str">
        <f>IF(K298&gt;0,VLOOKUP(K298,女子登録情報!$J$1:$K$21,2,0),"")</f>
        <v/>
      </c>
      <c r="M298" s="5" t="s">
        <v>40</v>
      </c>
      <c r="N298" s="88"/>
      <c r="O298" s="89" t="str">
        <f t="shared" si="121"/>
        <v/>
      </c>
      <c r="P298" s="90"/>
      <c r="Q298" s="697"/>
      <c r="R298" s="698"/>
      <c r="S298" s="699"/>
      <c r="T298" s="700"/>
      <c r="U298" s="700"/>
      <c r="AA298" s="243" t="str">
        <f t="shared" si="122"/>
        <v/>
      </c>
    </row>
    <row r="299" spans="1:27" s="20" customFormat="1" ht="18" hidden="1" customHeight="1" thickBot="1">
      <c r="A299" s="476"/>
      <c r="B299" s="712"/>
      <c r="C299" s="714"/>
      <c r="D299" s="714"/>
      <c r="E299" s="714"/>
      <c r="F299" s="85" t="str">
        <f>IF(C298&gt;0,VLOOKUP(C298,女子登録情報!$A$1:$H$2000,5,0),"")</f>
        <v/>
      </c>
      <c r="G299" s="427"/>
      <c r="H299" s="427"/>
      <c r="I299" s="236"/>
      <c r="J299" s="10" t="s">
        <v>41</v>
      </c>
      <c r="K299" s="86"/>
      <c r="L299" s="7" t="str">
        <f>IF(K299&gt;0,VLOOKUP(K299,女子登録情報!$J$2:$K$21,2,0),"")</f>
        <v/>
      </c>
      <c r="M299" s="10"/>
      <c r="N299" s="91"/>
      <c r="O299" s="89" t="str">
        <f t="shared" si="121"/>
        <v/>
      </c>
      <c r="P299" s="90"/>
      <c r="Q299" s="703"/>
      <c r="R299" s="704"/>
      <c r="S299" s="705"/>
      <c r="T299" s="701"/>
      <c r="U299" s="701"/>
      <c r="AA299" s="243" t="str">
        <f t="shared" si="122"/>
        <v/>
      </c>
    </row>
    <row r="300" spans="1:27" s="20" customFormat="1" ht="18" hidden="1" customHeight="1" thickBot="1">
      <c r="A300" s="477"/>
      <c r="B300" s="706" t="s">
        <v>42</v>
      </c>
      <c r="C300" s="707"/>
      <c r="D300" s="94"/>
      <c r="E300" s="94"/>
      <c r="F300" s="95"/>
      <c r="G300" s="428"/>
      <c r="H300" s="428"/>
      <c r="I300" s="237"/>
      <c r="J300" s="11" t="s">
        <v>43</v>
      </c>
      <c r="K300" s="87"/>
      <c r="L300" s="13" t="str">
        <f>IF(K300&gt;0,VLOOKUP(K300,女子登録情報!$J$2:$K$21,2,0),"")</f>
        <v/>
      </c>
      <c r="M300" s="14"/>
      <c r="N300" s="92"/>
      <c r="O300" s="89" t="str">
        <f t="shared" si="121"/>
        <v/>
      </c>
      <c r="P300" s="93"/>
      <c r="Q300" s="708"/>
      <c r="R300" s="709"/>
      <c r="S300" s="710"/>
      <c r="T300" s="702"/>
      <c r="U300" s="702"/>
      <c r="AA300" s="243" t="str">
        <f t="shared" si="122"/>
        <v/>
      </c>
    </row>
    <row r="301" spans="1:27" s="20" customFormat="1" ht="18" hidden="1" customHeight="1" thickTop="1" thickBot="1">
      <c r="A301" s="475">
        <v>95</v>
      </c>
      <c r="B301" s="711" t="s">
        <v>44</v>
      </c>
      <c r="C301" s="713"/>
      <c r="D301" s="713" t="str">
        <f>IF(C301&gt;0,VLOOKUP(C301,女子登録情報!$A$1:$H$2000,3,0),"")</f>
        <v/>
      </c>
      <c r="E301" s="713" t="str">
        <f>IF(C301&gt;0,VLOOKUP(C301,女子登録情報!$A$1:$H$2000,4,0),"")</f>
        <v/>
      </c>
      <c r="F301" s="84" t="str">
        <f>IF(C301&gt;0,VLOOKUP(C301,女子登録情報!$A$1:$H$2000,8,0),"")</f>
        <v/>
      </c>
      <c r="G301" s="426" t="e">
        <f>IF(F302&gt;0,VLOOKUP(F302,女子登録情報!$O$2:$P$48,2,0),"")</f>
        <v>#N/A</v>
      </c>
      <c r="H301" s="426" t="str">
        <f t="shared" ref="H301" si="131">IF(C301&gt;0,TEXT(C301,"100000000"),"")</f>
        <v/>
      </c>
      <c r="I301" s="236"/>
      <c r="J301" s="5" t="s">
        <v>39</v>
      </c>
      <c r="K301" s="86"/>
      <c r="L301" s="7" t="str">
        <f>IF(K301&gt;0,VLOOKUP(K301,女子登録情報!$J$1:$K$21,2,0),"")</f>
        <v/>
      </c>
      <c r="M301" s="5" t="s">
        <v>40</v>
      </c>
      <c r="N301" s="88"/>
      <c r="O301" s="89" t="str">
        <f t="shared" si="121"/>
        <v/>
      </c>
      <c r="P301" s="90"/>
      <c r="Q301" s="697"/>
      <c r="R301" s="698"/>
      <c r="S301" s="699"/>
      <c r="T301" s="700"/>
      <c r="U301" s="700"/>
      <c r="AA301" s="243" t="str">
        <f t="shared" si="122"/>
        <v/>
      </c>
    </row>
    <row r="302" spans="1:27" s="20" customFormat="1" ht="18" hidden="1" customHeight="1" thickBot="1">
      <c r="A302" s="476"/>
      <c r="B302" s="712"/>
      <c r="C302" s="714"/>
      <c r="D302" s="714"/>
      <c r="E302" s="714"/>
      <c r="F302" s="85" t="str">
        <f>IF(C301&gt;0,VLOOKUP(C301,女子登録情報!$A$1:$H$2000,5,0),"")</f>
        <v/>
      </c>
      <c r="G302" s="427"/>
      <c r="H302" s="427"/>
      <c r="I302" s="236"/>
      <c r="J302" s="10" t="s">
        <v>41</v>
      </c>
      <c r="K302" s="86"/>
      <c r="L302" s="7" t="str">
        <f>IF(K302&gt;0,VLOOKUP(K302,女子登録情報!$J$2:$K$21,2,0),"")</f>
        <v/>
      </c>
      <c r="M302" s="10"/>
      <c r="N302" s="91"/>
      <c r="O302" s="89" t="str">
        <f t="shared" si="121"/>
        <v/>
      </c>
      <c r="P302" s="90"/>
      <c r="Q302" s="703"/>
      <c r="R302" s="704"/>
      <c r="S302" s="705"/>
      <c r="T302" s="701"/>
      <c r="U302" s="701"/>
      <c r="AA302" s="243" t="str">
        <f t="shared" si="122"/>
        <v/>
      </c>
    </row>
    <row r="303" spans="1:27" s="20" customFormat="1" ht="18" hidden="1" customHeight="1" thickBot="1">
      <c r="A303" s="477"/>
      <c r="B303" s="706" t="s">
        <v>42</v>
      </c>
      <c r="C303" s="707"/>
      <c r="D303" s="94"/>
      <c r="E303" s="94"/>
      <c r="F303" s="95"/>
      <c r="G303" s="428"/>
      <c r="H303" s="428"/>
      <c r="I303" s="237"/>
      <c r="J303" s="11" t="s">
        <v>43</v>
      </c>
      <c r="K303" s="87"/>
      <c r="L303" s="13" t="str">
        <f>IF(K303&gt;0,VLOOKUP(K303,女子登録情報!$J$2:$K$21,2,0),"")</f>
        <v/>
      </c>
      <c r="M303" s="14"/>
      <c r="N303" s="92"/>
      <c r="O303" s="89" t="str">
        <f t="shared" si="121"/>
        <v/>
      </c>
      <c r="P303" s="93"/>
      <c r="Q303" s="708"/>
      <c r="R303" s="709"/>
      <c r="S303" s="710"/>
      <c r="T303" s="702"/>
      <c r="U303" s="702"/>
      <c r="AA303" s="243" t="str">
        <f t="shared" si="122"/>
        <v/>
      </c>
    </row>
    <row r="304" spans="1:27" s="20" customFormat="1" ht="18" hidden="1" customHeight="1" thickTop="1" thickBot="1">
      <c r="A304" s="475">
        <v>96</v>
      </c>
      <c r="B304" s="711" t="s">
        <v>44</v>
      </c>
      <c r="C304" s="713"/>
      <c r="D304" s="713" t="str">
        <f>IF(C304&gt;0,VLOOKUP(C304,女子登録情報!$A$1:$H$2000,3,0),"")</f>
        <v/>
      </c>
      <c r="E304" s="713" t="str">
        <f>IF(C304&gt;0,VLOOKUP(C304,女子登録情報!$A$1:$H$2000,4,0),"")</f>
        <v/>
      </c>
      <c r="F304" s="84" t="str">
        <f>IF(C304&gt;0,VLOOKUP(C304,女子登録情報!$A$1:$H$2000,8,0),"")</f>
        <v/>
      </c>
      <c r="G304" s="426" t="e">
        <f>IF(F305&gt;0,VLOOKUP(F305,女子登録情報!$O$2:$P$48,2,0),"")</f>
        <v>#N/A</v>
      </c>
      <c r="H304" s="426" t="str">
        <f t="shared" ref="H304" si="132">IF(C304&gt;0,TEXT(C304,"100000000"),"")</f>
        <v/>
      </c>
      <c r="I304" s="236"/>
      <c r="J304" s="5" t="s">
        <v>39</v>
      </c>
      <c r="K304" s="86"/>
      <c r="L304" s="7" t="str">
        <f>IF(K304&gt;0,VLOOKUP(K304,女子登録情報!$J$1:$K$21,2,0),"")</f>
        <v/>
      </c>
      <c r="M304" s="5" t="s">
        <v>40</v>
      </c>
      <c r="N304" s="88"/>
      <c r="O304" s="89" t="str">
        <f t="shared" si="121"/>
        <v/>
      </c>
      <c r="P304" s="90"/>
      <c r="Q304" s="697"/>
      <c r="R304" s="698"/>
      <c r="S304" s="699"/>
      <c r="T304" s="700"/>
      <c r="U304" s="700"/>
      <c r="AA304" s="243" t="str">
        <f t="shared" si="122"/>
        <v/>
      </c>
    </row>
    <row r="305" spans="1:27" s="20" customFormat="1" ht="18" hidden="1" customHeight="1" thickBot="1">
      <c r="A305" s="476"/>
      <c r="B305" s="712"/>
      <c r="C305" s="714"/>
      <c r="D305" s="714"/>
      <c r="E305" s="714"/>
      <c r="F305" s="85" t="str">
        <f>IF(C304&gt;0,VLOOKUP(C304,女子登録情報!$A$1:$H$2000,5,0),"")</f>
        <v/>
      </c>
      <c r="G305" s="427"/>
      <c r="H305" s="427"/>
      <c r="I305" s="236"/>
      <c r="J305" s="10" t="s">
        <v>41</v>
      </c>
      <c r="K305" s="86"/>
      <c r="L305" s="7" t="str">
        <f>IF(K305&gt;0,VLOOKUP(K305,女子登録情報!$J$2:$K$21,2,0),"")</f>
        <v/>
      </c>
      <c r="M305" s="10"/>
      <c r="N305" s="91"/>
      <c r="O305" s="89" t="str">
        <f t="shared" si="121"/>
        <v/>
      </c>
      <c r="P305" s="90"/>
      <c r="Q305" s="703"/>
      <c r="R305" s="704"/>
      <c r="S305" s="705"/>
      <c r="T305" s="701"/>
      <c r="U305" s="701"/>
      <c r="AA305" s="243" t="str">
        <f t="shared" si="122"/>
        <v/>
      </c>
    </row>
    <row r="306" spans="1:27" s="20" customFormat="1" ht="18" hidden="1" customHeight="1" thickBot="1">
      <c r="A306" s="477"/>
      <c r="B306" s="706" t="s">
        <v>42</v>
      </c>
      <c r="C306" s="707"/>
      <c r="D306" s="94"/>
      <c r="E306" s="94"/>
      <c r="F306" s="95"/>
      <c r="G306" s="428"/>
      <c r="H306" s="428"/>
      <c r="I306" s="237"/>
      <c r="J306" s="11" t="s">
        <v>43</v>
      </c>
      <c r="K306" s="87"/>
      <c r="L306" s="13" t="str">
        <f>IF(K306&gt;0,VLOOKUP(K306,女子登録情報!$J$2:$K$21,2,0),"")</f>
        <v/>
      </c>
      <c r="M306" s="14"/>
      <c r="N306" s="92"/>
      <c r="O306" s="89" t="str">
        <f t="shared" si="121"/>
        <v/>
      </c>
      <c r="P306" s="93"/>
      <c r="Q306" s="708"/>
      <c r="R306" s="709"/>
      <c r="S306" s="710"/>
      <c r="T306" s="702"/>
      <c r="U306" s="702"/>
      <c r="AA306" s="243" t="str">
        <f t="shared" si="122"/>
        <v/>
      </c>
    </row>
    <row r="307" spans="1:27" s="20" customFormat="1" ht="18" hidden="1" customHeight="1" thickTop="1" thickBot="1">
      <c r="A307" s="475">
        <v>97</v>
      </c>
      <c r="B307" s="711" t="s">
        <v>44</v>
      </c>
      <c r="C307" s="713"/>
      <c r="D307" s="713" t="str">
        <f>IF(C307&gt;0,VLOOKUP(C307,女子登録情報!$A$1:$H$2000,3,0),"")</f>
        <v/>
      </c>
      <c r="E307" s="713" t="str">
        <f>IF(C307&gt;0,VLOOKUP(C307,女子登録情報!$A$1:$H$2000,4,0),"")</f>
        <v/>
      </c>
      <c r="F307" s="84" t="str">
        <f>IF(C307&gt;0,VLOOKUP(C307,女子登録情報!$A$1:$H$2000,8,0),"")</f>
        <v/>
      </c>
      <c r="G307" s="426" t="e">
        <f>IF(F308&gt;0,VLOOKUP(F308,女子登録情報!$O$2:$P$48,2,0),"")</f>
        <v>#N/A</v>
      </c>
      <c r="H307" s="426" t="str">
        <f t="shared" ref="H307" si="133">IF(C307&gt;0,TEXT(C307,"100000000"),"")</f>
        <v/>
      </c>
      <c r="I307" s="236"/>
      <c r="J307" s="5" t="s">
        <v>39</v>
      </c>
      <c r="K307" s="86"/>
      <c r="L307" s="7" t="str">
        <f>IF(K307&gt;0,VLOOKUP(K307,女子登録情報!$J$1:$K$21,2,0),"")</f>
        <v/>
      </c>
      <c r="M307" s="5" t="s">
        <v>40</v>
      </c>
      <c r="N307" s="88"/>
      <c r="O307" s="89" t="str">
        <f t="shared" si="121"/>
        <v/>
      </c>
      <c r="P307" s="90"/>
      <c r="Q307" s="697"/>
      <c r="R307" s="698"/>
      <c r="S307" s="699"/>
      <c r="T307" s="700"/>
      <c r="U307" s="700"/>
      <c r="AA307" s="243" t="str">
        <f t="shared" si="122"/>
        <v/>
      </c>
    </row>
    <row r="308" spans="1:27" s="20" customFormat="1" ht="18" hidden="1" customHeight="1" thickBot="1">
      <c r="A308" s="476"/>
      <c r="B308" s="712"/>
      <c r="C308" s="714"/>
      <c r="D308" s="714"/>
      <c r="E308" s="714"/>
      <c r="F308" s="85" t="str">
        <f>IF(C307&gt;0,VLOOKUP(C307,女子登録情報!$A$1:$H$2000,5,0),"")</f>
        <v/>
      </c>
      <c r="G308" s="427"/>
      <c r="H308" s="427"/>
      <c r="I308" s="236"/>
      <c r="J308" s="10" t="s">
        <v>41</v>
      </c>
      <c r="K308" s="86"/>
      <c r="L308" s="7" t="str">
        <f>IF(K308&gt;0,VLOOKUP(K308,女子登録情報!$J$2:$K$21,2,0),"")</f>
        <v/>
      </c>
      <c r="M308" s="10"/>
      <c r="N308" s="91"/>
      <c r="O308" s="89" t="str">
        <f t="shared" si="121"/>
        <v/>
      </c>
      <c r="P308" s="90"/>
      <c r="Q308" s="703"/>
      <c r="R308" s="704"/>
      <c r="S308" s="705"/>
      <c r="T308" s="701"/>
      <c r="U308" s="701"/>
      <c r="AA308" s="243" t="str">
        <f t="shared" si="122"/>
        <v/>
      </c>
    </row>
    <row r="309" spans="1:27" s="20" customFormat="1" ht="18" hidden="1" customHeight="1" thickBot="1">
      <c r="A309" s="477"/>
      <c r="B309" s="706" t="s">
        <v>42</v>
      </c>
      <c r="C309" s="707"/>
      <c r="D309" s="94"/>
      <c r="E309" s="94"/>
      <c r="F309" s="95"/>
      <c r="G309" s="428"/>
      <c r="H309" s="428"/>
      <c r="I309" s="237"/>
      <c r="J309" s="11" t="s">
        <v>43</v>
      </c>
      <c r="K309" s="87"/>
      <c r="L309" s="13" t="str">
        <f>IF(K309&gt;0,VLOOKUP(K309,女子登録情報!$J$2:$K$21,2,0),"")</f>
        <v/>
      </c>
      <c r="M309" s="14"/>
      <c r="N309" s="92"/>
      <c r="O309" s="89" t="str">
        <f t="shared" si="121"/>
        <v/>
      </c>
      <c r="P309" s="93"/>
      <c r="Q309" s="708"/>
      <c r="R309" s="709"/>
      <c r="S309" s="710"/>
      <c r="T309" s="702"/>
      <c r="U309" s="702"/>
      <c r="AA309" s="243" t="str">
        <f t="shared" si="122"/>
        <v/>
      </c>
    </row>
    <row r="310" spans="1:27" s="20" customFormat="1" ht="18" hidden="1" customHeight="1" thickTop="1" thickBot="1">
      <c r="A310" s="475">
        <v>98</v>
      </c>
      <c r="B310" s="711" t="s">
        <v>44</v>
      </c>
      <c r="C310" s="713"/>
      <c r="D310" s="713" t="str">
        <f>IF(C310&gt;0,VLOOKUP(C310,女子登録情報!$A$1:$H$2000,3,0),"")</f>
        <v/>
      </c>
      <c r="E310" s="713" t="str">
        <f>IF(C310&gt;0,VLOOKUP(C310,女子登録情報!$A$1:$H$2000,4,0),"")</f>
        <v/>
      </c>
      <c r="F310" s="84" t="str">
        <f>IF(C310&gt;0,VLOOKUP(C310,女子登録情報!$A$1:$H$2000,8,0),"")</f>
        <v/>
      </c>
      <c r="G310" s="426" t="e">
        <f>IF(F311&gt;0,VLOOKUP(F311,女子登録情報!$O$2:$P$48,2,0),"")</f>
        <v>#N/A</v>
      </c>
      <c r="H310" s="426" t="str">
        <f t="shared" ref="H310" si="134">IF(C310&gt;0,TEXT(C310,"100000000"),"")</f>
        <v/>
      </c>
      <c r="I310" s="236"/>
      <c r="J310" s="5" t="s">
        <v>39</v>
      </c>
      <c r="K310" s="86"/>
      <c r="L310" s="7" t="str">
        <f>IF(K310&gt;0,VLOOKUP(K310,女子登録情報!$J$1:$K$21,2,0),"")</f>
        <v/>
      </c>
      <c r="M310" s="5" t="s">
        <v>40</v>
      </c>
      <c r="N310" s="88"/>
      <c r="O310" s="89" t="str">
        <f t="shared" si="121"/>
        <v/>
      </c>
      <c r="P310" s="90"/>
      <c r="Q310" s="697"/>
      <c r="R310" s="698"/>
      <c r="S310" s="699"/>
      <c r="T310" s="700"/>
      <c r="U310" s="700"/>
      <c r="AA310" s="243" t="str">
        <f t="shared" si="122"/>
        <v/>
      </c>
    </row>
    <row r="311" spans="1:27" s="20" customFormat="1" ht="18" hidden="1" customHeight="1" thickBot="1">
      <c r="A311" s="476"/>
      <c r="B311" s="712"/>
      <c r="C311" s="714"/>
      <c r="D311" s="714"/>
      <c r="E311" s="714"/>
      <c r="F311" s="85" t="str">
        <f>IF(C310&gt;0,VLOOKUP(C310,女子登録情報!$A$1:$H$2000,5,0),"")</f>
        <v/>
      </c>
      <c r="G311" s="427"/>
      <c r="H311" s="427"/>
      <c r="I311" s="236"/>
      <c r="J311" s="10" t="s">
        <v>41</v>
      </c>
      <c r="K311" s="86"/>
      <c r="L311" s="7" t="str">
        <f>IF(K311&gt;0,VLOOKUP(K311,女子登録情報!$J$2:$K$21,2,0),"")</f>
        <v/>
      </c>
      <c r="M311" s="10"/>
      <c r="N311" s="91"/>
      <c r="O311" s="89" t="str">
        <f t="shared" si="121"/>
        <v/>
      </c>
      <c r="P311" s="90"/>
      <c r="Q311" s="703"/>
      <c r="R311" s="704"/>
      <c r="S311" s="705"/>
      <c r="T311" s="701"/>
      <c r="U311" s="701"/>
      <c r="AA311" s="243" t="str">
        <f t="shared" si="122"/>
        <v/>
      </c>
    </row>
    <row r="312" spans="1:27" s="20" customFormat="1" ht="18" hidden="1" customHeight="1" thickBot="1">
      <c r="A312" s="477"/>
      <c r="B312" s="706" t="s">
        <v>42</v>
      </c>
      <c r="C312" s="707"/>
      <c r="D312" s="94"/>
      <c r="E312" s="94"/>
      <c r="F312" s="95"/>
      <c r="G312" s="428"/>
      <c r="H312" s="428"/>
      <c r="I312" s="237"/>
      <c r="J312" s="11" t="s">
        <v>43</v>
      </c>
      <c r="K312" s="87"/>
      <c r="L312" s="13" t="str">
        <f>IF(K312&gt;0,VLOOKUP(K312,女子登録情報!$J$2:$K$21,2,0),"")</f>
        <v/>
      </c>
      <c r="M312" s="14"/>
      <c r="N312" s="92"/>
      <c r="O312" s="89" t="str">
        <f t="shared" si="121"/>
        <v/>
      </c>
      <c r="P312" s="93"/>
      <c r="Q312" s="708"/>
      <c r="R312" s="709"/>
      <c r="S312" s="710"/>
      <c r="T312" s="702"/>
      <c r="U312" s="702"/>
      <c r="AA312" s="243" t="str">
        <f t="shared" si="122"/>
        <v/>
      </c>
    </row>
    <row r="313" spans="1:27" s="20" customFormat="1" ht="18" hidden="1" customHeight="1" thickTop="1" thickBot="1">
      <c r="A313" s="475">
        <v>99</v>
      </c>
      <c r="B313" s="711" t="s">
        <v>44</v>
      </c>
      <c r="C313" s="713"/>
      <c r="D313" s="713" t="str">
        <f>IF(C313&gt;0,VLOOKUP(C313,女子登録情報!$A$1:$H$2000,3,0),"")</f>
        <v/>
      </c>
      <c r="E313" s="713" t="str">
        <f>IF(C313&gt;0,VLOOKUP(C313,女子登録情報!$A$1:$H$2000,4,0),"")</f>
        <v/>
      </c>
      <c r="F313" s="84" t="str">
        <f>IF(C313&gt;0,VLOOKUP(C313,女子登録情報!$A$1:$H$2000,8,0),"")</f>
        <v/>
      </c>
      <c r="G313" s="426" t="e">
        <f>IF(F314&gt;0,VLOOKUP(F314,女子登録情報!$O$2:$P$48,2,0),"")</f>
        <v>#N/A</v>
      </c>
      <c r="H313" s="426" t="str">
        <f t="shared" ref="H313" si="135">IF(C313&gt;0,TEXT(C313,"100000000"),"")</f>
        <v/>
      </c>
      <c r="I313" s="236"/>
      <c r="J313" s="5" t="s">
        <v>39</v>
      </c>
      <c r="K313" s="86"/>
      <c r="L313" s="7" t="str">
        <f>IF(K313&gt;0,VLOOKUP(K313,女子登録情報!$J$1:$K$21,2,0),"")</f>
        <v/>
      </c>
      <c r="M313" s="5" t="s">
        <v>40</v>
      </c>
      <c r="N313" s="88"/>
      <c r="O313" s="89" t="str">
        <f t="shared" si="121"/>
        <v/>
      </c>
      <c r="P313" s="90"/>
      <c r="Q313" s="697"/>
      <c r="R313" s="698"/>
      <c r="S313" s="699"/>
      <c r="T313" s="700"/>
      <c r="U313" s="700"/>
      <c r="AA313" s="243" t="str">
        <f t="shared" si="122"/>
        <v/>
      </c>
    </row>
    <row r="314" spans="1:27" s="20" customFormat="1" ht="18" hidden="1" customHeight="1" thickBot="1">
      <c r="A314" s="476"/>
      <c r="B314" s="712"/>
      <c r="C314" s="714"/>
      <c r="D314" s="714"/>
      <c r="E314" s="714"/>
      <c r="F314" s="85" t="str">
        <f>IF(C313&gt;0,VLOOKUP(C313,女子登録情報!$A$1:$H$2000,5,0),"")</f>
        <v/>
      </c>
      <c r="G314" s="427"/>
      <c r="H314" s="427"/>
      <c r="I314" s="236"/>
      <c r="J314" s="10" t="s">
        <v>41</v>
      </c>
      <c r="K314" s="86"/>
      <c r="L314" s="7" t="str">
        <f>IF(K314&gt;0,VLOOKUP(K314,女子登録情報!$J$2:$K$21,2,0),"")</f>
        <v/>
      </c>
      <c r="M314" s="10"/>
      <c r="N314" s="91"/>
      <c r="O314" s="89" t="str">
        <f t="shared" si="121"/>
        <v/>
      </c>
      <c r="P314" s="90"/>
      <c r="Q314" s="703"/>
      <c r="R314" s="704"/>
      <c r="S314" s="705"/>
      <c r="T314" s="701"/>
      <c r="U314" s="701"/>
      <c r="AA314" s="243" t="str">
        <f t="shared" si="122"/>
        <v/>
      </c>
    </row>
    <row r="315" spans="1:27" s="20" customFormat="1" ht="18" hidden="1" customHeight="1" thickBot="1">
      <c r="A315" s="477"/>
      <c r="B315" s="706" t="s">
        <v>42</v>
      </c>
      <c r="C315" s="707"/>
      <c r="D315" s="94"/>
      <c r="E315" s="94"/>
      <c r="F315" s="95"/>
      <c r="G315" s="428"/>
      <c r="H315" s="428"/>
      <c r="I315" s="237"/>
      <c r="J315" s="11" t="s">
        <v>43</v>
      </c>
      <c r="K315" s="87"/>
      <c r="L315" s="13" t="str">
        <f>IF(K315&gt;0,VLOOKUP(K315,女子登録情報!$J$2:$K$21,2,0),"")</f>
        <v/>
      </c>
      <c r="M315" s="14"/>
      <c r="N315" s="92"/>
      <c r="O315" s="89" t="str">
        <f t="shared" si="121"/>
        <v/>
      </c>
      <c r="P315" s="93"/>
      <c r="Q315" s="708"/>
      <c r="R315" s="709"/>
      <c r="S315" s="710"/>
      <c r="T315" s="702"/>
      <c r="U315" s="702"/>
      <c r="AA315" s="243" t="str">
        <f t="shared" si="122"/>
        <v/>
      </c>
    </row>
    <row r="316" spans="1:27" s="20" customFormat="1" ht="18" hidden="1" customHeight="1" thickTop="1" thickBot="1">
      <c r="A316" s="475">
        <v>100</v>
      </c>
      <c r="B316" s="711" t="s">
        <v>44</v>
      </c>
      <c r="C316" s="713"/>
      <c r="D316" s="713" t="str">
        <f>IF(C316&gt;0,VLOOKUP(C316,女子登録情報!$A$1:$H$2000,3,0),"")</f>
        <v/>
      </c>
      <c r="E316" s="713" t="str">
        <f>IF(C316&gt;0,VLOOKUP(C316,女子登録情報!$A$1:$H$2000,4,0),"")</f>
        <v/>
      </c>
      <c r="F316" s="84" t="str">
        <f>IF(C316&gt;0,VLOOKUP(C316,女子登録情報!$A$1:$H$2000,8,0),"")</f>
        <v/>
      </c>
      <c r="G316" s="426" t="e">
        <f>IF(F317&gt;0,VLOOKUP(F317,女子登録情報!$O$2:$P$48,2,0),"")</f>
        <v>#N/A</v>
      </c>
      <c r="H316" s="426" t="str">
        <f t="shared" ref="H316" si="136">IF(C316&gt;0,TEXT(C316,"100000000"),"")</f>
        <v/>
      </c>
      <c r="I316" s="236"/>
      <c r="J316" s="5" t="s">
        <v>39</v>
      </c>
      <c r="K316" s="86"/>
      <c r="L316" s="7" t="str">
        <f>IF(K316&gt;0,VLOOKUP(K316,女子登録情報!$J$1:$K$21,2,0),"")</f>
        <v/>
      </c>
      <c r="M316" s="5" t="s">
        <v>40</v>
      </c>
      <c r="N316" s="88"/>
      <c r="O316" s="89" t="str">
        <f t="shared" si="121"/>
        <v/>
      </c>
      <c r="P316" s="90"/>
      <c r="Q316" s="697"/>
      <c r="R316" s="698"/>
      <c r="S316" s="699"/>
      <c r="T316" s="700"/>
      <c r="U316" s="700"/>
      <c r="AA316" s="243" t="str">
        <f t="shared" si="122"/>
        <v/>
      </c>
    </row>
    <row r="317" spans="1:27" s="20" customFormat="1" ht="18" hidden="1" customHeight="1" thickBot="1">
      <c r="A317" s="476"/>
      <c r="B317" s="712"/>
      <c r="C317" s="714"/>
      <c r="D317" s="714"/>
      <c r="E317" s="714"/>
      <c r="F317" s="85" t="str">
        <f>IF(C316&gt;0,VLOOKUP(C316,女子登録情報!$A$1:$H$2000,5,0),"")</f>
        <v/>
      </c>
      <c r="G317" s="427"/>
      <c r="H317" s="427"/>
      <c r="I317" s="236"/>
      <c r="J317" s="10" t="s">
        <v>41</v>
      </c>
      <c r="K317" s="86"/>
      <c r="L317" s="7" t="str">
        <f>IF(K317&gt;0,VLOOKUP(K317,女子登録情報!$J$2:$K$21,2,0),"")</f>
        <v/>
      </c>
      <c r="M317" s="10"/>
      <c r="N317" s="91"/>
      <c r="O317" s="89" t="str">
        <f t="shared" si="121"/>
        <v/>
      </c>
      <c r="P317" s="90"/>
      <c r="Q317" s="703"/>
      <c r="R317" s="704"/>
      <c r="S317" s="705"/>
      <c r="T317" s="701"/>
      <c r="U317" s="701"/>
      <c r="AA317" s="243" t="str">
        <f t="shared" si="122"/>
        <v/>
      </c>
    </row>
    <row r="318" spans="1:27" s="20" customFormat="1" ht="18" hidden="1" customHeight="1" thickBot="1">
      <c r="A318" s="477"/>
      <c r="B318" s="706" t="s">
        <v>42</v>
      </c>
      <c r="C318" s="707"/>
      <c r="D318" s="94"/>
      <c r="E318" s="94"/>
      <c r="F318" s="95"/>
      <c r="G318" s="428"/>
      <c r="H318" s="428"/>
      <c r="I318" s="237"/>
      <c r="J318" s="11" t="s">
        <v>43</v>
      </c>
      <c r="K318" s="87"/>
      <c r="L318" s="13" t="str">
        <f>IF(K318&gt;0,VLOOKUP(K318,女子登録情報!$J$2:$K$21,2,0),"")</f>
        <v/>
      </c>
      <c r="M318" s="14"/>
      <c r="N318" s="92"/>
      <c r="O318" s="89" t="str">
        <f t="shared" si="121"/>
        <v/>
      </c>
      <c r="P318" s="93"/>
      <c r="Q318" s="708"/>
      <c r="R318" s="709"/>
      <c r="S318" s="710"/>
      <c r="T318" s="702"/>
      <c r="U318" s="702"/>
      <c r="AA318" s="243" t="str">
        <f t="shared" si="122"/>
        <v/>
      </c>
    </row>
    <row r="319" spans="1:27" s="20" customFormat="1" ht="18" hidden="1" customHeight="1" thickTop="1" thickBot="1">
      <c r="A319" s="475">
        <v>101</v>
      </c>
      <c r="B319" s="711" t="s">
        <v>44</v>
      </c>
      <c r="C319" s="713"/>
      <c r="D319" s="713" t="str">
        <f>IF(C319&gt;0,VLOOKUP(C319,女子登録情報!$A$1:$H$2000,3,0),"")</f>
        <v/>
      </c>
      <c r="E319" s="713" t="str">
        <f>IF(C319&gt;0,VLOOKUP(C319,女子登録情報!$A$1:$H$2000,4,0),"")</f>
        <v/>
      </c>
      <c r="F319" s="84" t="str">
        <f>IF(C319&gt;0,VLOOKUP(C319,女子登録情報!$A$1:$H$2000,8,0),"")</f>
        <v/>
      </c>
      <c r="G319" s="426" t="e">
        <f>IF(F320&gt;0,VLOOKUP(F320,女子登録情報!$O$2:$P$48,2,0),"")</f>
        <v>#N/A</v>
      </c>
      <c r="H319" s="426" t="str">
        <f t="shared" ref="H319" si="137">IF(C319&gt;0,TEXT(C319,"100000000"),"")</f>
        <v/>
      </c>
      <c r="I319" s="236"/>
      <c r="J319" s="5" t="s">
        <v>39</v>
      </c>
      <c r="K319" s="86"/>
      <c r="L319" s="7" t="str">
        <f>IF(K319&gt;0,VLOOKUP(K319,女子登録情報!$J$1:$K$21,2,0),"")</f>
        <v/>
      </c>
      <c r="M319" s="5" t="s">
        <v>40</v>
      </c>
      <c r="N319" s="88"/>
      <c r="O319" s="89" t="str">
        <f t="shared" si="121"/>
        <v/>
      </c>
      <c r="P319" s="90"/>
      <c r="Q319" s="697"/>
      <c r="R319" s="698"/>
      <c r="S319" s="699"/>
      <c r="T319" s="700"/>
      <c r="U319" s="700"/>
      <c r="AA319" s="243" t="str">
        <f t="shared" si="122"/>
        <v/>
      </c>
    </row>
    <row r="320" spans="1:27" s="20" customFormat="1" ht="18" hidden="1" customHeight="1" thickBot="1">
      <c r="A320" s="476"/>
      <c r="B320" s="712"/>
      <c r="C320" s="714"/>
      <c r="D320" s="714"/>
      <c r="E320" s="714"/>
      <c r="F320" s="85" t="str">
        <f>IF(C319&gt;0,VLOOKUP(C319,女子登録情報!$A$1:$H$2000,5,0),"")</f>
        <v/>
      </c>
      <c r="G320" s="427"/>
      <c r="H320" s="427"/>
      <c r="I320" s="236"/>
      <c r="J320" s="10" t="s">
        <v>41</v>
      </c>
      <c r="K320" s="86"/>
      <c r="L320" s="7" t="str">
        <f>IF(K320&gt;0,VLOOKUP(K320,女子登録情報!$J$2:$K$21,2,0),"")</f>
        <v/>
      </c>
      <c r="M320" s="10"/>
      <c r="N320" s="91"/>
      <c r="O320" s="89" t="str">
        <f t="shared" si="121"/>
        <v/>
      </c>
      <c r="P320" s="90"/>
      <c r="Q320" s="703"/>
      <c r="R320" s="704"/>
      <c r="S320" s="705"/>
      <c r="T320" s="701"/>
      <c r="U320" s="701"/>
      <c r="AA320" s="243" t="str">
        <f t="shared" si="122"/>
        <v/>
      </c>
    </row>
    <row r="321" spans="1:27" s="20" customFormat="1" ht="18" hidden="1" customHeight="1" thickBot="1">
      <c r="A321" s="477"/>
      <c r="B321" s="706" t="s">
        <v>42</v>
      </c>
      <c r="C321" s="707"/>
      <c r="D321" s="94"/>
      <c r="E321" s="94"/>
      <c r="F321" s="95"/>
      <c r="G321" s="428"/>
      <c r="H321" s="428"/>
      <c r="I321" s="237"/>
      <c r="J321" s="11" t="s">
        <v>43</v>
      </c>
      <c r="K321" s="87"/>
      <c r="L321" s="13" t="str">
        <f>IF(K321&gt;0,VLOOKUP(K321,女子登録情報!$J$2:$K$21,2,0),"")</f>
        <v/>
      </c>
      <c r="M321" s="14"/>
      <c r="N321" s="92"/>
      <c r="O321" s="89" t="str">
        <f t="shared" si="121"/>
        <v/>
      </c>
      <c r="P321" s="93"/>
      <c r="Q321" s="708"/>
      <c r="R321" s="709"/>
      <c r="S321" s="710"/>
      <c r="T321" s="702"/>
      <c r="U321" s="702"/>
      <c r="AA321" s="243" t="str">
        <f t="shared" si="122"/>
        <v/>
      </c>
    </row>
    <row r="322" spans="1:27" s="20" customFormat="1" ht="18" hidden="1" customHeight="1" thickTop="1" thickBot="1">
      <c r="A322" s="475">
        <v>102</v>
      </c>
      <c r="B322" s="711" t="s">
        <v>44</v>
      </c>
      <c r="C322" s="713"/>
      <c r="D322" s="713" t="str">
        <f>IF(C322&gt;0,VLOOKUP(C322,女子登録情報!$A$1:$H$2000,3,0),"")</f>
        <v/>
      </c>
      <c r="E322" s="713" t="str">
        <f>IF(C322&gt;0,VLOOKUP(C322,女子登録情報!$A$1:$H$2000,4,0),"")</f>
        <v/>
      </c>
      <c r="F322" s="84" t="str">
        <f>IF(C322&gt;0,VLOOKUP(C322,女子登録情報!$A$1:$H$2000,8,0),"")</f>
        <v/>
      </c>
      <c r="G322" s="426" t="e">
        <f>IF(F323&gt;0,VLOOKUP(F323,女子登録情報!$O$2:$P$48,2,0),"")</f>
        <v>#N/A</v>
      </c>
      <c r="H322" s="426" t="str">
        <f t="shared" ref="H322" si="138">IF(C322&gt;0,TEXT(C322,"100000000"),"")</f>
        <v/>
      </c>
      <c r="I322" s="236"/>
      <c r="J322" s="5" t="s">
        <v>39</v>
      </c>
      <c r="K322" s="86"/>
      <c r="L322" s="7" t="str">
        <f>IF(K322&gt;0,VLOOKUP(K322,女子登録情報!$J$1:$K$21,2,0),"")</f>
        <v/>
      </c>
      <c r="M322" s="5" t="s">
        <v>40</v>
      </c>
      <c r="N322" s="88"/>
      <c r="O322" s="89" t="str">
        <f t="shared" si="121"/>
        <v/>
      </c>
      <c r="P322" s="90"/>
      <c r="Q322" s="697"/>
      <c r="R322" s="698"/>
      <c r="S322" s="699"/>
      <c r="T322" s="700"/>
      <c r="U322" s="700"/>
      <c r="AA322" s="243" t="str">
        <f t="shared" si="122"/>
        <v/>
      </c>
    </row>
    <row r="323" spans="1:27" s="20" customFormat="1" ht="18" hidden="1" customHeight="1" thickBot="1">
      <c r="A323" s="476"/>
      <c r="B323" s="712"/>
      <c r="C323" s="714"/>
      <c r="D323" s="714"/>
      <c r="E323" s="714"/>
      <c r="F323" s="85" t="str">
        <f>IF(C322&gt;0,VLOOKUP(C322,女子登録情報!$A$1:$H$2000,5,0),"")</f>
        <v/>
      </c>
      <c r="G323" s="427"/>
      <c r="H323" s="427"/>
      <c r="I323" s="236"/>
      <c r="J323" s="10" t="s">
        <v>41</v>
      </c>
      <c r="K323" s="86"/>
      <c r="L323" s="7" t="str">
        <f>IF(K323&gt;0,VLOOKUP(K323,女子登録情報!$J$2:$K$21,2,0),"")</f>
        <v/>
      </c>
      <c r="M323" s="10"/>
      <c r="N323" s="91"/>
      <c r="O323" s="89" t="str">
        <f t="shared" si="121"/>
        <v/>
      </c>
      <c r="P323" s="90"/>
      <c r="Q323" s="703"/>
      <c r="R323" s="704"/>
      <c r="S323" s="705"/>
      <c r="T323" s="701"/>
      <c r="U323" s="701"/>
      <c r="AA323" s="243" t="str">
        <f t="shared" si="122"/>
        <v/>
      </c>
    </row>
    <row r="324" spans="1:27" s="20" customFormat="1" ht="18" hidden="1" customHeight="1" thickBot="1">
      <c r="A324" s="477"/>
      <c r="B324" s="706" t="s">
        <v>42</v>
      </c>
      <c r="C324" s="707"/>
      <c r="D324" s="94"/>
      <c r="E324" s="94"/>
      <c r="F324" s="95"/>
      <c r="G324" s="428"/>
      <c r="H324" s="428"/>
      <c r="I324" s="237"/>
      <c r="J324" s="11" t="s">
        <v>43</v>
      </c>
      <c r="K324" s="87"/>
      <c r="L324" s="13" t="str">
        <f>IF(K324&gt;0,VLOOKUP(K324,女子登録情報!$J$2:$K$21,2,0),"")</f>
        <v/>
      </c>
      <c r="M324" s="14"/>
      <c r="N324" s="92"/>
      <c r="O324" s="89" t="str">
        <f t="shared" si="121"/>
        <v/>
      </c>
      <c r="P324" s="93"/>
      <c r="Q324" s="708"/>
      <c r="R324" s="709"/>
      <c r="S324" s="710"/>
      <c r="T324" s="702"/>
      <c r="U324" s="702"/>
      <c r="AA324" s="243" t="str">
        <f t="shared" si="122"/>
        <v/>
      </c>
    </row>
    <row r="325" spans="1:27" s="20" customFormat="1" ht="18" hidden="1" customHeight="1" thickTop="1" thickBot="1">
      <c r="A325" s="475">
        <v>103</v>
      </c>
      <c r="B325" s="711" t="s">
        <v>44</v>
      </c>
      <c r="C325" s="713"/>
      <c r="D325" s="713" t="str">
        <f>IF(C325&gt;0,VLOOKUP(C325,女子登録情報!$A$1:$H$2000,3,0),"")</f>
        <v/>
      </c>
      <c r="E325" s="713" t="str">
        <f>IF(C325&gt;0,VLOOKUP(C325,女子登録情報!$A$1:$H$2000,4,0),"")</f>
        <v/>
      </c>
      <c r="F325" s="84" t="str">
        <f>IF(C325&gt;0,VLOOKUP(C325,女子登録情報!$A$1:$H$2000,8,0),"")</f>
        <v/>
      </c>
      <c r="G325" s="426" t="e">
        <f>IF(F326&gt;0,VLOOKUP(F326,女子登録情報!$O$2:$P$48,2,0),"")</f>
        <v>#N/A</v>
      </c>
      <c r="H325" s="426" t="str">
        <f t="shared" ref="H325" si="139">IF(C325&gt;0,TEXT(C325,"100000000"),"")</f>
        <v/>
      </c>
      <c r="I325" s="236"/>
      <c r="J325" s="5" t="s">
        <v>39</v>
      </c>
      <c r="K325" s="86"/>
      <c r="L325" s="7" t="str">
        <f>IF(K325&gt;0,VLOOKUP(K325,女子登録情報!$J$1:$K$21,2,0),"")</f>
        <v/>
      </c>
      <c r="M325" s="5" t="s">
        <v>40</v>
      </c>
      <c r="N325" s="88"/>
      <c r="O325" s="89" t="str">
        <f t="shared" si="121"/>
        <v/>
      </c>
      <c r="P325" s="90"/>
      <c r="Q325" s="697"/>
      <c r="R325" s="698"/>
      <c r="S325" s="699"/>
      <c r="T325" s="700"/>
      <c r="U325" s="700"/>
      <c r="AA325" s="243" t="str">
        <f t="shared" si="122"/>
        <v/>
      </c>
    </row>
    <row r="326" spans="1:27" s="20" customFormat="1" ht="18" hidden="1" customHeight="1" thickBot="1">
      <c r="A326" s="476"/>
      <c r="B326" s="712"/>
      <c r="C326" s="714"/>
      <c r="D326" s="714"/>
      <c r="E326" s="714"/>
      <c r="F326" s="85" t="str">
        <f>IF(C325&gt;0,VLOOKUP(C325,女子登録情報!$A$1:$H$2000,5,0),"")</f>
        <v/>
      </c>
      <c r="G326" s="427"/>
      <c r="H326" s="427"/>
      <c r="I326" s="236"/>
      <c r="J326" s="10" t="s">
        <v>41</v>
      </c>
      <c r="K326" s="86"/>
      <c r="L326" s="7" t="str">
        <f>IF(K326&gt;0,VLOOKUP(K326,女子登録情報!$J$2:$K$21,2,0),"")</f>
        <v/>
      </c>
      <c r="M326" s="10"/>
      <c r="N326" s="91"/>
      <c r="O326" s="89" t="str">
        <f t="shared" si="121"/>
        <v/>
      </c>
      <c r="P326" s="90"/>
      <c r="Q326" s="703"/>
      <c r="R326" s="704"/>
      <c r="S326" s="705"/>
      <c r="T326" s="701"/>
      <c r="U326" s="701"/>
      <c r="AA326" s="243" t="str">
        <f t="shared" si="122"/>
        <v/>
      </c>
    </row>
    <row r="327" spans="1:27" s="20" customFormat="1" ht="18" hidden="1" customHeight="1" thickBot="1">
      <c r="A327" s="477"/>
      <c r="B327" s="706" t="s">
        <v>42</v>
      </c>
      <c r="C327" s="707"/>
      <c r="D327" s="94"/>
      <c r="E327" s="94"/>
      <c r="F327" s="95"/>
      <c r="G327" s="428"/>
      <c r="H327" s="428"/>
      <c r="I327" s="237"/>
      <c r="J327" s="11" t="s">
        <v>43</v>
      </c>
      <c r="K327" s="87"/>
      <c r="L327" s="13" t="str">
        <f>IF(K327&gt;0,VLOOKUP(K327,女子登録情報!$J$2:$K$21,2,0),"")</f>
        <v/>
      </c>
      <c r="M327" s="14"/>
      <c r="N327" s="92"/>
      <c r="O327" s="89" t="str">
        <f t="shared" si="121"/>
        <v/>
      </c>
      <c r="P327" s="93"/>
      <c r="Q327" s="708"/>
      <c r="R327" s="709"/>
      <c r="S327" s="710"/>
      <c r="T327" s="702"/>
      <c r="U327" s="702"/>
      <c r="AA327" s="243" t="str">
        <f t="shared" si="122"/>
        <v/>
      </c>
    </row>
    <row r="328" spans="1:27" s="20" customFormat="1" ht="18" hidden="1" customHeight="1" thickTop="1" thickBot="1">
      <c r="A328" s="475">
        <v>104</v>
      </c>
      <c r="B328" s="711" t="s">
        <v>44</v>
      </c>
      <c r="C328" s="713"/>
      <c r="D328" s="713" t="str">
        <f>IF(C328&gt;0,VLOOKUP(C328,女子登録情報!$A$1:$H$2000,3,0),"")</f>
        <v/>
      </c>
      <c r="E328" s="713" t="str">
        <f>IF(C328&gt;0,VLOOKUP(C328,女子登録情報!$A$1:$H$2000,4,0),"")</f>
        <v/>
      </c>
      <c r="F328" s="84" t="str">
        <f>IF(C328&gt;0,VLOOKUP(C328,女子登録情報!$A$1:$H$2000,8,0),"")</f>
        <v/>
      </c>
      <c r="G328" s="426" t="e">
        <f>IF(F329&gt;0,VLOOKUP(F329,女子登録情報!$O$2:$P$48,2,0),"")</f>
        <v>#N/A</v>
      </c>
      <c r="H328" s="426" t="str">
        <f t="shared" ref="H328" si="140">IF(C328&gt;0,TEXT(C328,"100000000"),"")</f>
        <v/>
      </c>
      <c r="I328" s="236"/>
      <c r="J328" s="5" t="s">
        <v>39</v>
      </c>
      <c r="K328" s="86"/>
      <c r="L328" s="7" t="str">
        <f>IF(K328&gt;0,VLOOKUP(K328,女子登録情報!$J$1:$K$21,2,0),"")</f>
        <v/>
      </c>
      <c r="M328" s="5" t="s">
        <v>40</v>
      </c>
      <c r="N328" s="88"/>
      <c r="O328" s="89" t="str">
        <f t="shared" si="121"/>
        <v/>
      </c>
      <c r="P328" s="90"/>
      <c r="Q328" s="697"/>
      <c r="R328" s="698"/>
      <c r="S328" s="699"/>
      <c r="T328" s="700"/>
      <c r="U328" s="700"/>
      <c r="AA328" s="243" t="str">
        <f t="shared" si="122"/>
        <v/>
      </c>
    </row>
    <row r="329" spans="1:27" s="20" customFormat="1" ht="18" hidden="1" customHeight="1" thickBot="1">
      <c r="A329" s="476"/>
      <c r="B329" s="712"/>
      <c r="C329" s="714"/>
      <c r="D329" s="714"/>
      <c r="E329" s="714"/>
      <c r="F329" s="85" t="str">
        <f>IF(C328&gt;0,VLOOKUP(C328,女子登録情報!$A$1:$H$2000,5,0),"")</f>
        <v/>
      </c>
      <c r="G329" s="427"/>
      <c r="H329" s="427"/>
      <c r="I329" s="236"/>
      <c r="J329" s="10" t="s">
        <v>41</v>
      </c>
      <c r="K329" s="86"/>
      <c r="L329" s="7" t="str">
        <f>IF(K329&gt;0,VLOOKUP(K329,女子登録情報!$J$2:$K$21,2,0),"")</f>
        <v/>
      </c>
      <c r="M329" s="10"/>
      <c r="N329" s="91"/>
      <c r="O329" s="89" t="str">
        <f t="shared" si="121"/>
        <v/>
      </c>
      <c r="P329" s="90"/>
      <c r="Q329" s="703"/>
      <c r="R329" s="704"/>
      <c r="S329" s="705"/>
      <c r="T329" s="701"/>
      <c r="U329" s="701"/>
      <c r="AA329" s="243" t="str">
        <f t="shared" si="122"/>
        <v/>
      </c>
    </row>
    <row r="330" spans="1:27" s="20" customFormat="1" ht="18" hidden="1" customHeight="1" thickBot="1">
      <c r="A330" s="477"/>
      <c r="B330" s="706" t="s">
        <v>42</v>
      </c>
      <c r="C330" s="707"/>
      <c r="D330" s="94"/>
      <c r="E330" s="94"/>
      <c r="F330" s="95"/>
      <c r="G330" s="428"/>
      <c r="H330" s="428"/>
      <c r="I330" s="237"/>
      <c r="J330" s="11" t="s">
        <v>43</v>
      </c>
      <c r="K330" s="87"/>
      <c r="L330" s="13" t="str">
        <f>IF(K330&gt;0,VLOOKUP(K330,女子登録情報!$J$2:$K$21,2,0),"")</f>
        <v/>
      </c>
      <c r="M330" s="14"/>
      <c r="N330" s="92"/>
      <c r="O330" s="89" t="str">
        <f t="shared" si="121"/>
        <v/>
      </c>
      <c r="P330" s="93"/>
      <c r="Q330" s="708"/>
      <c r="R330" s="709"/>
      <c r="S330" s="710"/>
      <c r="T330" s="702"/>
      <c r="U330" s="702"/>
      <c r="AA330" s="243" t="str">
        <f t="shared" si="122"/>
        <v/>
      </c>
    </row>
    <row r="331" spans="1:27" s="20" customFormat="1" ht="18" hidden="1" customHeight="1" thickTop="1" thickBot="1">
      <c r="A331" s="475">
        <v>105</v>
      </c>
      <c r="B331" s="711" t="s">
        <v>44</v>
      </c>
      <c r="C331" s="713"/>
      <c r="D331" s="713" t="str">
        <f>IF(C331&gt;0,VLOOKUP(C331,女子登録情報!$A$1:$H$2000,3,0),"")</f>
        <v/>
      </c>
      <c r="E331" s="713" t="str">
        <f>IF(C331&gt;0,VLOOKUP(C331,女子登録情報!$A$1:$H$2000,4,0),"")</f>
        <v/>
      </c>
      <c r="F331" s="84" t="str">
        <f>IF(C331&gt;0,VLOOKUP(C331,女子登録情報!$A$1:$H$2000,8,0),"")</f>
        <v/>
      </c>
      <c r="G331" s="426" t="e">
        <f>IF(F332&gt;0,VLOOKUP(F332,女子登録情報!$O$2:$P$48,2,0),"")</f>
        <v>#N/A</v>
      </c>
      <c r="H331" s="426" t="str">
        <f t="shared" ref="H331" si="141">IF(C331&gt;0,TEXT(C331,"100000000"),"")</f>
        <v/>
      </c>
      <c r="I331" s="236"/>
      <c r="J331" s="5" t="s">
        <v>39</v>
      </c>
      <c r="K331" s="86"/>
      <c r="L331" s="7" t="str">
        <f>IF(K331&gt;0,VLOOKUP(K331,女子登録情報!$J$1:$K$21,2,0),"")</f>
        <v/>
      </c>
      <c r="M331" s="5" t="s">
        <v>40</v>
      </c>
      <c r="N331" s="88"/>
      <c r="O331" s="89" t="str">
        <f t="shared" si="121"/>
        <v/>
      </c>
      <c r="P331" s="90"/>
      <c r="Q331" s="697"/>
      <c r="R331" s="698"/>
      <c r="S331" s="699"/>
      <c r="T331" s="700"/>
      <c r="U331" s="700"/>
      <c r="AA331" s="243" t="str">
        <f t="shared" si="122"/>
        <v/>
      </c>
    </row>
    <row r="332" spans="1:27" s="20" customFormat="1" ht="18" hidden="1" customHeight="1" thickBot="1">
      <c r="A332" s="476"/>
      <c r="B332" s="712"/>
      <c r="C332" s="714"/>
      <c r="D332" s="714"/>
      <c r="E332" s="714"/>
      <c r="F332" s="85" t="str">
        <f>IF(C331&gt;0,VLOOKUP(C331,女子登録情報!$A$1:$H$2000,5,0),"")</f>
        <v/>
      </c>
      <c r="G332" s="427"/>
      <c r="H332" s="427"/>
      <c r="I332" s="236"/>
      <c r="J332" s="10" t="s">
        <v>41</v>
      </c>
      <c r="K332" s="86"/>
      <c r="L332" s="7" t="str">
        <f>IF(K332&gt;0,VLOOKUP(K332,女子登録情報!$J$2:$K$21,2,0),"")</f>
        <v/>
      </c>
      <c r="M332" s="10"/>
      <c r="N332" s="91"/>
      <c r="O332" s="89" t="str">
        <f t="shared" si="121"/>
        <v/>
      </c>
      <c r="P332" s="90"/>
      <c r="Q332" s="703"/>
      <c r="R332" s="704"/>
      <c r="S332" s="705"/>
      <c r="T332" s="701"/>
      <c r="U332" s="701"/>
      <c r="AA332" s="243" t="str">
        <f t="shared" si="122"/>
        <v/>
      </c>
    </row>
    <row r="333" spans="1:27" s="20" customFormat="1" ht="18" hidden="1" customHeight="1" thickBot="1">
      <c r="A333" s="477"/>
      <c r="B333" s="706" t="s">
        <v>42</v>
      </c>
      <c r="C333" s="707"/>
      <c r="D333" s="94"/>
      <c r="E333" s="94"/>
      <c r="F333" s="95"/>
      <c r="G333" s="428"/>
      <c r="H333" s="428"/>
      <c r="I333" s="237"/>
      <c r="J333" s="11" t="s">
        <v>43</v>
      </c>
      <c r="K333" s="87"/>
      <c r="L333" s="13" t="str">
        <f>IF(K333&gt;0,VLOOKUP(K333,女子登録情報!$J$2:$K$21,2,0),"")</f>
        <v/>
      </c>
      <c r="M333" s="14"/>
      <c r="N333" s="92"/>
      <c r="O333" s="89" t="str">
        <f t="shared" si="121"/>
        <v/>
      </c>
      <c r="P333" s="93"/>
      <c r="Q333" s="708"/>
      <c r="R333" s="709"/>
      <c r="S333" s="710"/>
      <c r="T333" s="702"/>
      <c r="U333" s="702"/>
      <c r="AA333" s="243" t="str">
        <f t="shared" si="122"/>
        <v/>
      </c>
    </row>
    <row r="334" spans="1:27" s="20" customFormat="1" ht="18" hidden="1" customHeight="1" thickTop="1" thickBot="1">
      <c r="A334" s="475">
        <v>106</v>
      </c>
      <c r="B334" s="711" t="s">
        <v>44</v>
      </c>
      <c r="C334" s="713"/>
      <c r="D334" s="713" t="str">
        <f>IF(C334&gt;0,VLOOKUP(C334,女子登録情報!$A$1:$H$2000,3,0),"")</f>
        <v/>
      </c>
      <c r="E334" s="713" t="str">
        <f>IF(C334&gt;0,VLOOKUP(C334,女子登録情報!$A$1:$H$2000,4,0),"")</f>
        <v/>
      </c>
      <c r="F334" s="84" t="str">
        <f>IF(C334&gt;0,VLOOKUP(C334,女子登録情報!$A$1:$H$2000,8,0),"")</f>
        <v/>
      </c>
      <c r="G334" s="426" t="e">
        <f>IF(F335&gt;0,VLOOKUP(F335,女子登録情報!$O$2:$P$48,2,0),"")</f>
        <v>#N/A</v>
      </c>
      <c r="H334" s="426" t="str">
        <f t="shared" ref="H334" si="142">IF(C334&gt;0,TEXT(C334,"100000000"),"")</f>
        <v/>
      </c>
      <c r="I334" s="236"/>
      <c r="J334" s="5" t="s">
        <v>39</v>
      </c>
      <c r="K334" s="86"/>
      <c r="L334" s="7" t="str">
        <f>IF(K334&gt;0,VLOOKUP(K334,女子登録情報!$J$1:$K$21,2,0),"")</f>
        <v/>
      </c>
      <c r="M334" s="5" t="s">
        <v>40</v>
      </c>
      <c r="N334" s="88"/>
      <c r="O334" s="89" t="str">
        <f t="shared" si="121"/>
        <v/>
      </c>
      <c r="P334" s="90"/>
      <c r="Q334" s="697"/>
      <c r="R334" s="698"/>
      <c r="S334" s="699"/>
      <c r="T334" s="700"/>
      <c r="U334" s="700"/>
      <c r="AA334" s="243" t="str">
        <f t="shared" si="122"/>
        <v/>
      </c>
    </row>
    <row r="335" spans="1:27" s="20" customFormat="1" ht="18" hidden="1" customHeight="1" thickBot="1">
      <c r="A335" s="476"/>
      <c r="B335" s="712"/>
      <c r="C335" s="714"/>
      <c r="D335" s="714"/>
      <c r="E335" s="714"/>
      <c r="F335" s="85" t="str">
        <f>IF(C334&gt;0,VLOOKUP(C334,女子登録情報!$A$1:$H$2000,5,0),"")</f>
        <v/>
      </c>
      <c r="G335" s="427"/>
      <c r="H335" s="427"/>
      <c r="I335" s="236"/>
      <c r="J335" s="10" t="s">
        <v>41</v>
      </c>
      <c r="K335" s="86"/>
      <c r="L335" s="7" t="str">
        <f>IF(K335&gt;0,VLOOKUP(K335,女子登録情報!$J$2:$K$21,2,0),"")</f>
        <v/>
      </c>
      <c r="M335" s="10"/>
      <c r="N335" s="91"/>
      <c r="O335" s="89" t="str">
        <f t="shared" si="121"/>
        <v/>
      </c>
      <c r="P335" s="90"/>
      <c r="Q335" s="703"/>
      <c r="R335" s="704"/>
      <c r="S335" s="705"/>
      <c r="T335" s="701"/>
      <c r="U335" s="701"/>
      <c r="AA335" s="243" t="str">
        <f t="shared" si="122"/>
        <v/>
      </c>
    </row>
    <row r="336" spans="1:27" s="20" customFormat="1" ht="18" hidden="1" customHeight="1" thickBot="1">
      <c r="A336" s="477"/>
      <c r="B336" s="706" t="s">
        <v>42</v>
      </c>
      <c r="C336" s="707"/>
      <c r="D336" s="94"/>
      <c r="E336" s="94"/>
      <c r="F336" s="95"/>
      <c r="G336" s="428"/>
      <c r="H336" s="428"/>
      <c r="I336" s="237"/>
      <c r="J336" s="11" t="s">
        <v>43</v>
      </c>
      <c r="K336" s="87"/>
      <c r="L336" s="13" t="str">
        <f>IF(K336&gt;0,VLOOKUP(K336,女子登録情報!$J$2:$K$21,2,0),"")</f>
        <v/>
      </c>
      <c r="M336" s="14"/>
      <c r="N336" s="92"/>
      <c r="O336" s="89" t="str">
        <f t="shared" si="121"/>
        <v/>
      </c>
      <c r="P336" s="93"/>
      <c r="Q336" s="708"/>
      <c r="R336" s="709"/>
      <c r="S336" s="710"/>
      <c r="T336" s="702"/>
      <c r="U336" s="702"/>
      <c r="AA336" s="243" t="str">
        <f t="shared" si="122"/>
        <v/>
      </c>
    </row>
    <row r="337" spans="1:27" s="20" customFormat="1" ht="18" hidden="1" customHeight="1" thickTop="1" thickBot="1">
      <c r="A337" s="475">
        <v>107</v>
      </c>
      <c r="B337" s="711" t="s">
        <v>44</v>
      </c>
      <c r="C337" s="713"/>
      <c r="D337" s="713" t="str">
        <f>IF(C337&gt;0,VLOOKUP(C337,女子登録情報!$A$1:$H$2000,3,0),"")</f>
        <v/>
      </c>
      <c r="E337" s="713" t="str">
        <f>IF(C337&gt;0,VLOOKUP(C337,女子登録情報!$A$1:$H$2000,4,0),"")</f>
        <v/>
      </c>
      <c r="F337" s="84" t="str">
        <f>IF(C337&gt;0,VLOOKUP(C337,女子登録情報!$A$1:$H$2000,8,0),"")</f>
        <v/>
      </c>
      <c r="G337" s="426" t="e">
        <f>IF(F338&gt;0,VLOOKUP(F338,女子登録情報!$O$2:$P$48,2,0),"")</f>
        <v>#N/A</v>
      </c>
      <c r="H337" s="426" t="str">
        <f t="shared" ref="H337" si="143">IF(C337&gt;0,TEXT(C337,"100000000"),"")</f>
        <v/>
      </c>
      <c r="I337" s="236"/>
      <c r="J337" s="5" t="s">
        <v>39</v>
      </c>
      <c r="K337" s="86"/>
      <c r="L337" s="7" t="str">
        <f>IF(K337&gt;0,VLOOKUP(K337,女子登録情報!$J$1:$K$21,2,0),"")</f>
        <v/>
      </c>
      <c r="M337" s="5" t="s">
        <v>40</v>
      </c>
      <c r="N337" s="88"/>
      <c r="O337" s="89" t="str">
        <f t="shared" si="121"/>
        <v/>
      </c>
      <c r="P337" s="90"/>
      <c r="Q337" s="697"/>
      <c r="R337" s="698"/>
      <c r="S337" s="699"/>
      <c r="T337" s="700"/>
      <c r="U337" s="700"/>
      <c r="AA337" s="243" t="str">
        <f t="shared" si="122"/>
        <v/>
      </c>
    </row>
    <row r="338" spans="1:27" s="20" customFormat="1" ht="18" hidden="1" customHeight="1" thickBot="1">
      <c r="A338" s="476"/>
      <c r="B338" s="712"/>
      <c r="C338" s="714"/>
      <c r="D338" s="714"/>
      <c r="E338" s="714"/>
      <c r="F338" s="85" t="str">
        <f>IF(C337&gt;0,VLOOKUP(C337,女子登録情報!$A$1:$H$2000,5,0),"")</f>
        <v/>
      </c>
      <c r="G338" s="427"/>
      <c r="H338" s="427"/>
      <c r="I338" s="236"/>
      <c r="J338" s="10" t="s">
        <v>41</v>
      </c>
      <c r="K338" s="86"/>
      <c r="L338" s="7" t="str">
        <f>IF(K338&gt;0,VLOOKUP(K338,女子登録情報!$J$2:$K$21,2,0),"")</f>
        <v/>
      </c>
      <c r="M338" s="10"/>
      <c r="N338" s="91"/>
      <c r="O338" s="89" t="str">
        <f t="shared" si="121"/>
        <v/>
      </c>
      <c r="P338" s="90"/>
      <c r="Q338" s="703"/>
      <c r="R338" s="704"/>
      <c r="S338" s="705"/>
      <c r="T338" s="701"/>
      <c r="U338" s="701"/>
      <c r="AA338" s="243" t="str">
        <f t="shared" si="122"/>
        <v/>
      </c>
    </row>
    <row r="339" spans="1:27" s="20" customFormat="1" ht="18" hidden="1" customHeight="1" thickBot="1">
      <c r="A339" s="477"/>
      <c r="B339" s="706" t="s">
        <v>42</v>
      </c>
      <c r="C339" s="707"/>
      <c r="D339" s="94"/>
      <c r="E339" s="94"/>
      <c r="F339" s="95"/>
      <c r="G339" s="428"/>
      <c r="H339" s="428"/>
      <c r="I339" s="237"/>
      <c r="J339" s="11" t="s">
        <v>43</v>
      </c>
      <c r="K339" s="87"/>
      <c r="L339" s="13" t="str">
        <f>IF(K339&gt;0,VLOOKUP(K339,女子登録情報!$J$2:$K$21,2,0),"")</f>
        <v/>
      </c>
      <c r="M339" s="14"/>
      <c r="N339" s="92"/>
      <c r="O339" s="89" t="str">
        <f t="shared" ref="O339:O402" si="144">IF(L339="","",LEFT(L339,5)&amp;" "&amp;IF(OR(LEFT(L339,3)*1&lt;70,LEFT(L339,3)*1&gt;100),REPT(0,7-LEN(N339)),REPT(0,5-LEN(N339)))&amp;N339)</f>
        <v/>
      </c>
      <c r="P339" s="93"/>
      <c r="Q339" s="708"/>
      <c r="R339" s="709"/>
      <c r="S339" s="710"/>
      <c r="T339" s="702"/>
      <c r="U339" s="702"/>
      <c r="AA339" s="243" t="str">
        <f t="shared" ref="AA339:AA402" si="145">IF($C339="","",IF(E339="",1,0))</f>
        <v/>
      </c>
    </row>
    <row r="340" spans="1:27" s="20" customFormat="1" ht="18" hidden="1" customHeight="1" thickTop="1" thickBot="1">
      <c r="A340" s="475">
        <v>108</v>
      </c>
      <c r="B340" s="711" t="s">
        <v>44</v>
      </c>
      <c r="C340" s="713"/>
      <c r="D340" s="713" t="str">
        <f>IF(C340&gt;0,VLOOKUP(C340,女子登録情報!$A$1:$H$2000,3,0),"")</f>
        <v/>
      </c>
      <c r="E340" s="713" t="str">
        <f>IF(C340&gt;0,VLOOKUP(C340,女子登録情報!$A$1:$H$2000,4,0),"")</f>
        <v/>
      </c>
      <c r="F340" s="84" t="str">
        <f>IF(C340&gt;0,VLOOKUP(C340,女子登録情報!$A$1:$H$2000,8,0),"")</f>
        <v/>
      </c>
      <c r="G340" s="426" t="e">
        <f>IF(F341&gt;0,VLOOKUP(F341,女子登録情報!$O$2:$P$48,2,0),"")</f>
        <v>#N/A</v>
      </c>
      <c r="H340" s="426" t="str">
        <f t="shared" ref="H340" si="146">IF(C340&gt;0,TEXT(C340,"100000000"),"")</f>
        <v/>
      </c>
      <c r="I340" s="236"/>
      <c r="J340" s="5" t="s">
        <v>39</v>
      </c>
      <c r="K340" s="86"/>
      <c r="L340" s="7" t="str">
        <f>IF(K340&gt;0,VLOOKUP(K340,女子登録情報!$J$1:$K$21,2,0),"")</f>
        <v/>
      </c>
      <c r="M340" s="5" t="s">
        <v>40</v>
      </c>
      <c r="N340" s="88"/>
      <c r="O340" s="89" t="str">
        <f t="shared" si="144"/>
        <v/>
      </c>
      <c r="P340" s="90"/>
      <c r="Q340" s="697"/>
      <c r="R340" s="698"/>
      <c r="S340" s="699"/>
      <c r="T340" s="700"/>
      <c r="U340" s="700"/>
      <c r="AA340" s="243" t="str">
        <f t="shared" si="145"/>
        <v/>
      </c>
    </row>
    <row r="341" spans="1:27" s="20" customFormat="1" ht="18" hidden="1" customHeight="1" thickBot="1">
      <c r="A341" s="476"/>
      <c r="B341" s="712"/>
      <c r="C341" s="714"/>
      <c r="D341" s="714"/>
      <c r="E341" s="714"/>
      <c r="F341" s="85" t="str">
        <f>IF(C340&gt;0,VLOOKUP(C340,女子登録情報!$A$1:$H$2000,5,0),"")</f>
        <v/>
      </c>
      <c r="G341" s="427"/>
      <c r="H341" s="427"/>
      <c r="I341" s="236"/>
      <c r="J341" s="10" t="s">
        <v>41</v>
      </c>
      <c r="K341" s="86"/>
      <c r="L341" s="7" t="str">
        <f>IF(K341&gt;0,VLOOKUP(K341,女子登録情報!$J$2:$K$21,2,0),"")</f>
        <v/>
      </c>
      <c r="M341" s="10"/>
      <c r="N341" s="91"/>
      <c r="O341" s="89" t="str">
        <f t="shared" si="144"/>
        <v/>
      </c>
      <c r="P341" s="90"/>
      <c r="Q341" s="703"/>
      <c r="R341" s="704"/>
      <c r="S341" s="705"/>
      <c r="T341" s="701"/>
      <c r="U341" s="701"/>
      <c r="AA341" s="243" t="str">
        <f t="shared" si="145"/>
        <v/>
      </c>
    </row>
    <row r="342" spans="1:27" s="20" customFormat="1" ht="18" hidden="1" customHeight="1" thickBot="1">
      <c r="A342" s="477"/>
      <c r="B342" s="706" t="s">
        <v>42</v>
      </c>
      <c r="C342" s="707"/>
      <c r="D342" s="94"/>
      <c r="E342" s="94"/>
      <c r="F342" s="95"/>
      <c r="G342" s="428"/>
      <c r="H342" s="428"/>
      <c r="I342" s="237"/>
      <c r="J342" s="11" t="s">
        <v>43</v>
      </c>
      <c r="K342" s="87"/>
      <c r="L342" s="13" t="str">
        <f>IF(K342&gt;0,VLOOKUP(K342,女子登録情報!$J$2:$K$21,2,0),"")</f>
        <v/>
      </c>
      <c r="M342" s="14"/>
      <c r="N342" s="92"/>
      <c r="O342" s="89" t="str">
        <f t="shared" si="144"/>
        <v/>
      </c>
      <c r="P342" s="93"/>
      <c r="Q342" s="708"/>
      <c r="R342" s="709"/>
      <c r="S342" s="710"/>
      <c r="T342" s="702"/>
      <c r="U342" s="702"/>
      <c r="AA342" s="243" t="str">
        <f t="shared" si="145"/>
        <v/>
      </c>
    </row>
    <row r="343" spans="1:27" s="20" customFormat="1" ht="18" hidden="1" customHeight="1" thickTop="1" thickBot="1">
      <c r="A343" s="475">
        <v>109</v>
      </c>
      <c r="B343" s="711" t="s">
        <v>44</v>
      </c>
      <c r="C343" s="713"/>
      <c r="D343" s="713" t="str">
        <f>IF(C343&gt;0,VLOOKUP(C343,女子登録情報!$A$1:$H$2000,3,0),"")</f>
        <v/>
      </c>
      <c r="E343" s="713" t="str">
        <f>IF(C343&gt;0,VLOOKUP(C343,女子登録情報!$A$1:$H$2000,4,0),"")</f>
        <v/>
      </c>
      <c r="F343" s="84" t="str">
        <f>IF(C343&gt;0,VLOOKUP(C343,女子登録情報!$A$1:$H$2000,8,0),"")</f>
        <v/>
      </c>
      <c r="G343" s="426" t="e">
        <f>IF(F344&gt;0,VLOOKUP(F344,女子登録情報!$O$2:$P$48,2,0),"")</f>
        <v>#N/A</v>
      </c>
      <c r="H343" s="426" t="str">
        <f t="shared" ref="H343" si="147">IF(C343&gt;0,TEXT(C343,"100000000"),"")</f>
        <v/>
      </c>
      <c r="I343" s="236"/>
      <c r="J343" s="5" t="s">
        <v>39</v>
      </c>
      <c r="K343" s="86"/>
      <c r="L343" s="7" t="str">
        <f>IF(K343&gt;0,VLOOKUP(K343,女子登録情報!$J$1:$K$21,2,0),"")</f>
        <v/>
      </c>
      <c r="M343" s="5" t="s">
        <v>40</v>
      </c>
      <c r="N343" s="88"/>
      <c r="O343" s="89" t="str">
        <f t="shared" si="144"/>
        <v/>
      </c>
      <c r="P343" s="90"/>
      <c r="Q343" s="697"/>
      <c r="R343" s="698"/>
      <c r="S343" s="699"/>
      <c r="T343" s="700"/>
      <c r="U343" s="700"/>
      <c r="AA343" s="243" t="str">
        <f t="shared" si="145"/>
        <v/>
      </c>
    </row>
    <row r="344" spans="1:27" s="20" customFormat="1" ht="18" hidden="1" customHeight="1" thickBot="1">
      <c r="A344" s="476"/>
      <c r="B344" s="712"/>
      <c r="C344" s="714"/>
      <c r="D344" s="714"/>
      <c r="E344" s="714"/>
      <c r="F344" s="85" t="str">
        <f>IF(C343&gt;0,VLOOKUP(C343,女子登録情報!$A$1:$H$2000,5,0),"")</f>
        <v/>
      </c>
      <c r="G344" s="427"/>
      <c r="H344" s="427"/>
      <c r="I344" s="236"/>
      <c r="J344" s="10" t="s">
        <v>41</v>
      </c>
      <c r="K344" s="86"/>
      <c r="L344" s="7" t="str">
        <f>IF(K344&gt;0,VLOOKUP(K344,女子登録情報!$J$2:$K$21,2,0),"")</f>
        <v/>
      </c>
      <c r="M344" s="10"/>
      <c r="N344" s="91"/>
      <c r="O344" s="89" t="str">
        <f t="shared" si="144"/>
        <v/>
      </c>
      <c r="P344" s="90"/>
      <c r="Q344" s="703"/>
      <c r="R344" s="704"/>
      <c r="S344" s="705"/>
      <c r="T344" s="701"/>
      <c r="U344" s="701"/>
      <c r="AA344" s="243" t="str">
        <f t="shared" si="145"/>
        <v/>
      </c>
    </row>
    <row r="345" spans="1:27" s="20" customFormat="1" ht="18" hidden="1" customHeight="1" thickBot="1">
      <c r="A345" s="477"/>
      <c r="B345" s="706" t="s">
        <v>42</v>
      </c>
      <c r="C345" s="707"/>
      <c r="D345" s="94"/>
      <c r="E345" s="94"/>
      <c r="F345" s="95"/>
      <c r="G345" s="428"/>
      <c r="H345" s="428"/>
      <c r="I345" s="237"/>
      <c r="J345" s="11" t="s">
        <v>43</v>
      </c>
      <c r="K345" s="87"/>
      <c r="L345" s="13" t="str">
        <f>IF(K345&gt;0,VLOOKUP(K345,女子登録情報!$J$2:$K$21,2,0),"")</f>
        <v/>
      </c>
      <c r="M345" s="14"/>
      <c r="N345" s="92"/>
      <c r="O345" s="89" t="str">
        <f t="shared" si="144"/>
        <v/>
      </c>
      <c r="P345" s="93"/>
      <c r="Q345" s="708"/>
      <c r="R345" s="709"/>
      <c r="S345" s="710"/>
      <c r="T345" s="702"/>
      <c r="U345" s="702"/>
      <c r="AA345" s="243" t="str">
        <f t="shared" si="145"/>
        <v/>
      </c>
    </row>
    <row r="346" spans="1:27" s="20" customFormat="1" ht="18" hidden="1" customHeight="1" thickTop="1" thickBot="1">
      <c r="A346" s="475">
        <v>110</v>
      </c>
      <c r="B346" s="711" t="s">
        <v>44</v>
      </c>
      <c r="C346" s="713"/>
      <c r="D346" s="713" t="str">
        <f>IF(C346&gt;0,VLOOKUP(C346,女子登録情報!$A$1:$H$2000,3,0),"")</f>
        <v/>
      </c>
      <c r="E346" s="713" t="str">
        <f>IF(C346&gt;0,VLOOKUP(C346,女子登録情報!$A$1:$H$2000,4,0),"")</f>
        <v/>
      </c>
      <c r="F346" s="84" t="str">
        <f>IF(C346&gt;0,VLOOKUP(C346,女子登録情報!$A$1:$H$2000,8,0),"")</f>
        <v/>
      </c>
      <c r="G346" s="426" t="e">
        <f>IF(F347&gt;0,VLOOKUP(F347,女子登録情報!$O$2:$P$48,2,0),"")</f>
        <v>#N/A</v>
      </c>
      <c r="H346" s="426" t="str">
        <f t="shared" ref="H346" si="148">IF(C346&gt;0,TEXT(C346,"100000000"),"")</f>
        <v/>
      </c>
      <c r="I346" s="236"/>
      <c r="J346" s="5" t="s">
        <v>39</v>
      </c>
      <c r="K346" s="86"/>
      <c r="L346" s="7" t="str">
        <f>IF(K346&gt;0,VLOOKUP(K346,女子登録情報!$J$1:$K$21,2,0),"")</f>
        <v/>
      </c>
      <c r="M346" s="5" t="s">
        <v>40</v>
      </c>
      <c r="N346" s="88"/>
      <c r="O346" s="89" t="str">
        <f t="shared" si="144"/>
        <v/>
      </c>
      <c r="P346" s="90"/>
      <c r="Q346" s="697"/>
      <c r="R346" s="698"/>
      <c r="S346" s="699"/>
      <c r="T346" s="700"/>
      <c r="U346" s="700"/>
      <c r="AA346" s="243" t="str">
        <f t="shared" si="145"/>
        <v/>
      </c>
    </row>
    <row r="347" spans="1:27" s="20" customFormat="1" ht="18" hidden="1" customHeight="1" thickBot="1">
      <c r="A347" s="476"/>
      <c r="B347" s="712"/>
      <c r="C347" s="714"/>
      <c r="D347" s="714"/>
      <c r="E347" s="714"/>
      <c r="F347" s="85" t="str">
        <f>IF(C346&gt;0,VLOOKUP(C346,女子登録情報!$A$1:$H$2000,5,0),"")</f>
        <v/>
      </c>
      <c r="G347" s="427"/>
      <c r="H347" s="427"/>
      <c r="I347" s="236"/>
      <c r="J347" s="10" t="s">
        <v>41</v>
      </c>
      <c r="K347" s="86"/>
      <c r="L347" s="7" t="str">
        <f>IF(K347&gt;0,VLOOKUP(K347,女子登録情報!$J$2:$K$21,2,0),"")</f>
        <v/>
      </c>
      <c r="M347" s="10"/>
      <c r="N347" s="91"/>
      <c r="O347" s="89" t="str">
        <f t="shared" si="144"/>
        <v/>
      </c>
      <c r="P347" s="90"/>
      <c r="Q347" s="703"/>
      <c r="R347" s="704"/>
      <c r="S347" s="705"/>
      <c r="T347" s="701"/>
      <c r="U347" s="701"/>
      <c r="AA347" s="243" t="str">
        <f t="shared" si="145"/>
        <v/>
      </c>
    </row>
    <row r="348" spans="1:27" s="20" customFormat="1" ht="18" hidden="1" customHeight="1" thickBot="1">
      <c r="A348" s="477"/>
      <c r="B348" s="706" t="s">
        <v>42</v>
      </c>
      <c r="C348" s="707"/>
      <c r="D348" s="94"/>
      <c r="E348" s="94"/>
      <c r="F348" s="95"/>
      <c r="G348" s="428"/>
      <c r="H348" s="428"/>
      <c r="I348" s="237"/>
      <c r="J348" s="11" t="s">
        <v>43</v>
      </c>
      <c r="K348" s="87"/>
      <c r="L348" s="13" t="str">
        <f>IF(K348&gt;0,VLOOKUP(K348,女子登録情報!$J$2:$K$21,2,0),"")</f>
        <v/>
      </c>
      <c r="M348" s="14"/>
      <c r="N348" s="92"/>
      <c r="O348" s="89" t="str">
        <f t="shared" si="144"/>
        <v/>
      </c>
      <c r="P348" s="93"/>
      <c r="Q348" s="708"/>
      <c r="R348" s="709"/>
      <c r="S348" s="710"/>
      <c r="T348" s="702"/>
      <c r="U348" s="702"/>
      <c r="AA348" s="243" t="str">
        <f t="shared" si="145"/>
        <v/>
      </c>
    </row>
    <row r="349" spans="1:27" s="20" customFormat="1" ht="18" hidden="1" customHeight="1" thickTop="1" thickBot="1">
      <c r="A349" s="475">
        <v>111</v>
      </c>
      <c r="B349" s="711" t="s">
        <v>44</v>
      </c>
      <c r="C349" s="713"/>
      <c r="D349" s="713" t="str">
        <f>IF(C349&gt;0,VLOOKUP(C349,女子登録情報!$A$1:$H$2000,3,0),"")</f>
        <v/>
      </c>
      <c r="E349" s="713" t="str">
        <f>IF(C349&gt;0,VLOOKUP(C349,女子登録情報!$A$1:$H$2000,4,0),"")</f>
        <v/>
      </c>
      <c r="F349" s="84" t="str">
        <f>IF(C349&gt;0,VLOOKUP(C349,女子登録情報!$A$1:$H$2000,8,0),"")</f>
        <v/>
      </c>
      <c r="G349" s="426" t="e">
        <f>IF(F350&gt;0,VLOOKUP(F350,女子登録情報!$O$2:$P$48,2,0),"")</f>
        <v>#N/A</v>
      </c>
      <c r="H349" s="426" t="str">
        <f t="shared" ref="H349" si="149">IF(C349&gt;0,TEXT(C349,"100000000"),"")</f>
        <v/>
      </c>
      <c r="I349" s="236"/>
      <c r="J349" s="5" t="s">
        <v>39</v>
      </c>
      <c r="K349" s="86"/>
      <c r="L349" s="7" t="str">
        <f>IF(K349&gt;0,VLOOKUP(K349,女子登録情報!$J$1:$K$21,2,0),"")</f>
        <v/>
      </c>
      <c r="M349" s="5" t="s">
        <v>40</v>
      </c>
      <c r="N349" s="88"/>
      <c r="O349" s="89" t="str">
        <f t="shared" si="144"/>
        <v/>
      </c>
      <c r="P349" s="90"/>
      <c r="Q349" s="697"/>
      <c r="R349" s="698"/>
      <c r="S349" s="699"/>
      <c r="T349" s="700"/>
      <c r="U349" s="700"/>
      <c r="AA349" s="243" t="str">
        <f t="shared" si="145"/>
        <v/>
      </c>
    </row>
    <row r="350" spans="1:27" s="20" customFormat="1" ht="18" hidden="1" customHeight="1" thickBot="1">
      <c r="A350" s="476"/>
      <c r="B350" s="712"/>
      <c r="C350" s="714"/>
      <c r="D350" s="714"/>
      <c r="E350" s="714"/>
      <c r="F350" s="85" t="str">
        <f>IF(C349&gt;0,VLOOKUP(C349,女子登録情報!$A$1:$H$2000,5,0),"")</f>
        <v/>
      </c>
      <c r="G350" s="427"/>
      <c r="H350" s="427"/>
      <c r="I350" s="236"/>
      <c r="J350" s="10" t="s">
        <v>41</v>
      </c>
      <c r="K350" s="86"/>
      <c r="L350" s="7" t="str">
        <f>IF(K350&gt;0,VLOOKUP(K350,女子登録情報!$J$2:$K$21,2,0),"")</f>
        <v/>
      </c>
      <c r="M350" s="10"/>
      <c r="N350" s="91"/>
      <c r="O350" s="89" t="str">
        <f t="shared" si="144"/>
        <v/>
      </c>
      <c r="P350" s="90"/>
      <c r="Q350" s="703"/>
      <c r="R350" s="704"/>
      <c r="S350" s="705"/>
      <c r="T350" s="701"/>
      <c r="U350" s="701"/>
      <c r="AA350" s="243" t="str">
        <f t="shared" si="145"/>
        <v/>
      </c>
    </row>
    <row r="351" spans="1:27" s="20" customFormat="1" ht="18" hidden="1" customHeight="1" thickBot="1">
      <c r="A351" s="477"/>
      <c r="B351" s="706" t="s">
        <v>42</v>
      </c>
      <c r="C351" s="707"/>
      <c r="D351" s="94"/>
      <c r="E351" s="94"/>
      <c r="F351" s="95"/>
      <c r="G351" s="428"/>
      <c r="H351" s="428"/>
      <c r="I351" s="237"/>
      <c r="J351" s="11" t="s">
        <v>43</v>
      </c>
      <c r="K351" s="87"/>
      <c r="L351" s="13" t="str">
        <f>IF(K351&gt;0,VLOOKUP(K351,女子登録情報!$J$2:$K$21,2,0),"")</f>
        <v/>
      </c>
      <c r="M351" s="14"/>
      <c r="N351" s="92"/>
      <c r="O351" s="89" t="str">
        <f t="shared" si="144"/>
        <v/>
      </c>
      <c r="P351" s="93"/>
      <c r="Q351" s="708"/>
      <c r="R351" s="709"/>
      <c r="S351" s="710"/>
      <c r="T351" s="702"/>
      <c r="U351" s="702"/>
      <c r="AA351" s="243" t="str">
        <f t="shared" si="145"/>
        <v/>
      </c>
    </row>
    <row r="352" spans="1:27" s="20" customFormat="1" ht="18" hidden="1" customHeight="1" thickTop="1" thickBot="1">
      <c r="A352" s="475">
        <v>112</v>
      </c>
      <c r="B352" s="711" t="s">
        <v>44</v>
      </c>
      <c r="C352" s="713"/>
      <c r="D352" s="713" t="str">
        <f>IF(C352&gt;0,VLOOKUP(C352,女子登録情報!$A$1:$H$2000,3,0),"")</f>
        <v/>
      </c>
      <c r="E352" s="713" t="str">
        <f>IF(C352&gt;0,VLOOKUP(C352,女子登録情報!$A$1:$H$2000,4,0),"")</f>
        <v/>
      </c>
      <c r="F352" s="84" t="str">
        <f>IF(C352&gt;0,VLOOKUP(C352,女子登録情報!$A$1:$H$2000,8,0),"")</f>
        <v/>
      </c>
      <c r="G352" s="426" t="e">
        <f>IF(F353&gt;0,VLOOKUP(F353,女子登録情報!$O$2:$P$48,2,0),"")</f>
        <v>#N/A</v>
      </c>
      <c r="H352" s="426" t="str">
        <f t="shared" ref="H352" si="150">IF(C352&gt;0,TEXT(C352,"100000000"),"")</f>
        <v/>
      </c>
      <c r="I352" s="236"/>
      <c r="J352" s="5" t="s">
        <v>39</v>
      </c>
      <c r="K352" s="86"/>
      <c r="L352" s="7" t="str">
        <f>IF(K352&gt;0,VLOOKUP(K352,女子登録情報!$J$1:$K$21,2,0),"")</f>
        <v/>
      </c>
      <c r="M352" s="5" t="s">
        <v>40</v>
      </c>
      <c r="N352" s="88"/>
      <c r="O352" s="89" t="str">
        <f t="shared" si="144"/>
        <v/>
      </c>
      <c r="P352" s="90"/>
      <c r="Q352" s="697"/>
      <c r="R352" s="698"/>
      <c r="S352" s="699"/>
      <c r="T352" s="700"/>
      <c r="U352" s="700"/>
      <c r="AA352" s="243" t="str">
        <f t="shared" si="145"/>
        <v/>
      </c>
    </row>
    <row r="353" spans="1:27" s="20" customFormat="1" ht="18" hidden="1" customHeight="1" thickBot="1">
      <c r="A353" s="476"/>
      <c r="B353" s="712"/>
      <c r="C353" s="714"/>
      <c r="D353" s="714"/>
      <c r="E353" s="714"/>
      <c r="F353" s="85" t="str">
        <f>IF(C352&gt;0,VLOOKUP(C352,女子登録情報!$A$1:$H$2000,5,0),"")</f>
        <v/>
      </c>
      <c r="G353" s="427"/>
      <c r="H353" s="427"/>
      <c r="I353" s="236"/>
      <c r="J353" s="10" t="s">
        <v>41</v>
      </c>
      <c r="K353" s="86"/>
      <c r="L353" s="7" t="str">
        <f>IF(K353&gt;0,VLOOKUP(K353,女子登録情報!$J$2:$K$21,2,0),"")</f>
        <v/>
      </c>
      <c r="M353" s="10"/>
      <c r="N353" s="91"/>
      <c r="O353" s="89" t="str">
        <f t="shared" si="144"/>
        <v/>
      </c>
      <c r="P353" s="90"/>
      <c r="Q353" s="703"/>
      <c r="R353" s="704"/>
      <c r="S353" s="705"/>
      <c r="T353" s="701"/>
      <c r="U353" s="701"/>
      <c r="AA353" s="243" t="str">
        <f t="shared" si="145"/>
        <v/>
      </c>
    </row>
    <row r="354" spans="1:27" s="20" customFormat="1" ht="18" hidden="1" customHeight="1" thickBot="1">
      <c r="A354" s="477"/>
      <c r="B354" s="706" t="s">
        <v>42</v>
      </c>
      <c r="C354" s="707"/>
      <c r="D354" s="94"/>
      <c r="E354" s="94"/>
      <c r="F354" s="95"/>
      <c r="G354" s="428"/>
      <c r="H354" s="428"/>
      <c r="I354" s="237"/>
      <c r="J354" s="11" t="s">
        <v>43</v>
      </c>
      <c r="K354" s="87"/>
      <c r="L354" s="13" t="str">
        <f>IF(K354&gt;0,VLOOKUP(K354,女子登録情報!$J$2:$K$21,2,0),"")</f>
        <v/>
      </c>
      <c r="M354" s="14"/>
      <c r="N354" s="92"/>
      <c r="O354" s="89" t="str">
        <f t="shared" si="144"/>
        <v/>
      </c>
      <c r="P354" s="93"/>
      <c r="Q354" s="708"/>
      <c r="R354" s="709"/>
      <c r="S354" s="710"/>
      <c r="T354" s="702"/>
      <c r="U354" s="702"/>
      <c r="AA354" s="243" t="str">
        <f t="shared" si="145"/>
        <v/>
      </c>
    </row>
    <row r="355" spans="1:27" s="20" customFormat="1" ht="18" hidden="1" customHeight="1" thickTop="1" thickBot="1">
      <c r="A355" s="475">
        <v>113</v>
      </c>
      <c r="B355" s="711" t="s">
        <v>44</v>
      </c>
      <c r="C355" s="713"/>
      <c r="D355" s="713" t="str">
        <f>IF(C355&gt;0,VLOOKUP(C355,女子登録情報!$A$1:$H$2000,3,0),"")</f>
        <v/>
      </c>
      <c r="E355" s="713" t="str">
        <f>IF(C355&gt;0,VLOOKUP(C355,女子登録情報!$A$1:$H$2000,4,0),"")</f>
        <v/>
      </c>
      <c r="F355" s="84" t="str">
        <f>IF(C355&gt;0,VLOOKUP(C355,女子登録情報!$A$1:$H$2000,8,0),"")</f>
        <v/>
      </c>
      <c r="G355" s="426" t="e">
        <f>IF(F356&gt;0,VLOOKUP(F356,女子登録情報!$O$2:$P$48,2,0),"")</f>
        <v>#N/A</v>
      </c>
      <c r="H355" s="426" t="str">
        <f t="shared" ref="H355" si="151">IF(C355&gt;0,TEXT(C355,"100000000"),"")</f>
        <v/>
      </c>
      <c r="I355" s="236"/>
      <c r="J355" s="5" t="s">
        <v>39</v>
      </c>
      <c r="K355" s="86"/>
      <c r="L355" s="7" t="str">
        <f>IF(K355&gt;0,VLOOKUP(K355,女子登録情報!$J$1:$K$21,2,0),"")</f>
        <v/>
      </c>
      <c r="M355" s="5" t="s">
        <v>40</v>
      </c>
      <c r="N355" s="88"/>
      <c r="O355" s="89" t="str">
        <f t="shared" si="144"/>
        <v/>
      </c>
      <c r="P355" s="90"/>
      <c r="Q355" s="697"/>
      <c r="R355" s="698"/>
      <c r="S355" s="699"/>
      <c r="T355" s="700"/>
      <c r="U355" s="700"/>
      <c r="AA355" s="243" t="str">
        <f t="shared" si="145"/>
        <v/>
      </c>
    </row>
    <row r="356" spans="1:27" s="20" customFormat="1" ht="18" hidden="1" customHeight="1" thickBot="1">
      <c r="A356" s="476"/>
      <c r="B356" s="712"/>
      <c r="C356" s="714"/>
      <c r="D356" s="714"/>
      <c r="E356" s="714"/>
      <c r="F356" s="85" t="str">
        <f>IF(C355&gt;0,VLOOKUP(C355,女子登録情報!$A$1:$H$2000,5,0),"")</f>
        <v/>
      </c>
      <c r="G356" s="427"/>
      <c r="H356" s="427"/>
      <c r="I356" s="236"/>
      <c r="J356" s="10" t="s">
        <v>41</v>
      </c>
      <c r="K356" s="86"/>
      <c r="L356" s="7" t="str">
        <f>IF(K356&gt;0,VLOOKUP(K356,女子登録情報!$J$2:$K$21,2,0),"")</f>
        <v/>
      </c>
      <c r="M356" s="10"/>
      <c r="N356" s="91"/>
      <c r="O356" s="89" t="str">
        <f t="shared" si="144"/>
        <v/>
      </c>
      <c r="P356" s="90"/>
      <c r="Q356" s="703"/>
      <c r="R356" s="704"/>
      <c r="S356" s="705"/>
      <c r="T356" s="701"/>
      <c r="U356" s="701"/>
      <c r="AA356" s="243" t="str">
        <f t="shared" si="145"/>
        <v/>
      </c>
    </row>
    <row r="357" spans="1:27" s="20" customFormat="1" ht="18" hidden="1" customHeight="1" thickBot="1">
      <c r="A357" s="477"/>
      <c r="B357" s="706" t="s">
        <v>42</v>
      </c>
      <c r="C357" s="707"/>
      <c r="D357" s="94"/>
      <c r="E357" s="94"/>
      <c r="F357" s="95"/>
      <c r="G357" s="428"/>
      <c r="H357" s="428"/>
      <c r="I357" s="237"/>
      <c r="J357" s="11" t="s">
        <v>43</v>
      </c>
      <c r="K357" s="87"/>
      <c r="L357" s="13" t="str">
        <f>IF(K357&gt;0,VLOOKUP(K357,女子登録情報!$J$2:$K$21,2,0),"")</f>
        <v/>
      </c>
      <c r="M357" s="14"/>
      <c r="N357" s="92"/>
      <c r="O357" s="89" t="str">
        <f t="shared" si="144"/>
        <v/>
      </c>
      <c r="P357" s="93"/>
      <c r="Q357" s="708"/>
      <c r="R357" s="709"/>
      <c r="S357" s="710"/>
      <c r="T357" s="702"/>
      <c r="U357" s="702"/>
      <c r="AA357" s="243" t="str">
        <f t="shared" si="145"/>
        <v/>
      </c>
    </row>
    <row r="358" spans="1:27" s="20" customFormat="1" ht="18" hidden="1" customHeight="1" thickTop="1" thickBot="1">
      <c r="A358" s="475">
        <v>114</v>
      </c>
      <c r="B358" s="711" t="s">
        <v>44</v>
      </c>
      <c r="C358" s="713"/>
      <c r="D358" s="713" t="str">
        <f>IF(C358&gt;0,VLOOKUP(C358,女子登録情報!$A$1:$H$2000,3,0),"")</f>
        <v/>
      </c>
      <c r="E358" s="713" t="str">
        <f>IF(C358&gt;0,VLOOKUP(C358,女子登録情報!$A$1:$H$2000,4,0),"")</f>
        <v/>
      </c>
      <c r="F358" s="84" t="str">
        <f>IF(C358&gt;0,VLOOKUP(C358,女子登録情報!$A$1:$H$2000,8,0),"")</f>
        <v/>
      </c>
      <c r="G358" s="426" t="e">
        <f>IF(F359&gt;0,VLOOKUP(F359,女子登録情報!$O$2:$P$48,2,0),"")</f>
        <v>#N/A</v>
      </c>
      <c r="H358" s="426" t="str">
        <f t="shared" ref="H358" si="152">IF(C358&gt;0,TEXT(C358,"100000000"),"")</f>
        <v/>
      </c>
      <c r="I358" s="236"/>
      <c r="J358" s="5" t="s">
        <v>39</v>
      </c>
      <c r="K358" s="86"/>
      <c r="L358" s="7" t="str">
        <f>IF(K358&gt;0,VLOOKUP(K358,女子登録情報!$J$1:$K$21,2,0),"")</f>
        <v/>
      </c>
      <c r="M358" s="5" t="s">
        <v>40</v>
      </c>
      <c r="N358" s="88"/>
      <c r="O358" s="89" t="str">
        <f t="shared" si="144"/>
        <v/>
      </c>
      <c r="P358" s="90"/>
      <c r="Q358" s="697"/>
      <c r="R358" s="698"/>
      <c r="S358" s="699"/>
      <c r="T358" s="700"/>
      <c r="U358" s="700"/>
      <c r="AA358" s="243" t="str">
        <f t="shared" si="145"/>
        <v/>
      </c>
    </row>
    <row r="359" spans="1:27" s="20" customFormat="1" ht="18" hidden="1" customHeight="1" thickBot="1">
      <c r="A359" s="476"/>
      <c r="B359" s="712"/>
      <c r="C359" s="714"/>
      <c r="D359" s="714"/>
      <c r="E359" s="714"/>
      <c r="F359" s="85" t="str">
        <f>IF(C358&gt;0,VLOOKUP(C358,女子登録情報!$A$1:$H$2000,5,0),"")</f>
        <v/>
      </c>
      <c r="G359" s="427"/>
      <c r="H359" s="427"/>
      <c r="I359" s="236"/>
      <c r="J359" s="10" t="s">
        <v>41</v>
      </c>
      <c r="K359" s="86"/>
      <c r="L359" s="7" t="str">
        <f>IF(K359&gt;0,VLOOKUP(K359,女子登録情報!$J$2:$K$21,2,0),"")</f>
        <v/>
      </c>
      <c r="M359" s="10"/>
      <c r="N359" s="91"/>
      <c r="O359" s="89" t="str">
        <f t="shared" si="144"/>
        <v/>
      </c>
      <c r="P359" s="90"/>
      <c r="Q359" s="703"/>
      <c r="R359" s="704"/>
      <c r="S359" s="705"/>
      <c r="T359" s="701"/>
      <c r="U359" s="701"/>
      <c r="AA359" s="243" t="str">
        <f t="shared" si="145"/>
        <v/>
      </c>
    </row>
    <row r="360" spans="1:27" s="20" customFormat="1" ht="18" hidden="1" customHeight="1" thickBot="1">
      <c r="A360" s="477"/>
      <c r="B360" s="706" t="s">
        <v>42</v>
      </c>
      <c r="C360" s="707"/>
      <c r="D360" s="94"/>
      <c r="E360" s="94"/>
      <c r="F360" s="95"/>
      <c r="G360" s="428"/>
      <c r="H360" s="428"/>
      <c r="I360" s="237"/>
      <c r="J360" s="11" t="s">
        <v>43</v>
      </c>
      <c r="K360" s="87"/>
      <c r="L360" s="13" t="str">
        <f>IF(K360&gt;0,VLOOKUP(K360,女子登録情報!$J$2:$K$21,2,0),"")</f>
        <v/>
      </c>
      <c r="M360" s="14"/>
      <c r="N360" s="92"/>
      <c r="O360" s="89" t="str">
        <f t="shared" si="144"/>
        <v/>
      </c>
      <c r="P360" s="93"/>
      <c r="Q360" s="708"/>
      <c r="R360" s="709"/>
      <c r="S360" s="710"/>
      <c r="T360" s="702"/>
      <c r="U360" s="702"/>
      <c r="AA360" s="243" t="str">
        <f t="shared" si="145"/>
        <v/>
      </c>
    </row>
    <row r="361" spans="1:27" s="20" customFormat="1" ht="18" hidden="1" customHeight="1" thickTop="1" thickBot="1">
      <c r="A361" s="475">
        <v>115</v>
      </c>
      <c r="B361" s="711" t="s">
        <v>44</v>
      </c>
      <c r="C361" s="713"/>
      <c r="D361" s="713" t="str">
        <f>IF(C361&gt;0,VLOOKUP(C361,女子登録情報!$A$1:$H$2000,3,0),"")</f>
        <v/>
      </c>
      <c r="E361" s="713" t="str">
        <f>IF(C361&gt;0,VLOOKUP(C361,女子登録情報!$A$1:$H$2000,4,0),"")</f>
        <v/>
      </c>
      <c r="F361" s="84" t="str">
        <f>IF(C361&gt;0,VLOOKUP(C361,女子登録情報!$A$1:$H$2000,8,0),"")</f>
        <v/>
      </c>
      <c r="G361" s="426" t="e">
        <f>IF(F362&gt;0,VLOOKUP(F362,女子登録情報!$O$2:$P$48,2,0),"")</f>
        <v>#N/A</v>
      </c>
      <c r="H361" s="426" t="str">
        <f t="shared" ref="H361" si="153">IF(C361&gt;0,TEXT(C361,"100000000"),"")</f>
        <v/>
      </c>
      <c r="I361" s="236"/>
      <c r="J361" s="5" t="s">
        <v>39</v>
      </c>
      <c r="K361" s="86"/>
      <c r="L361" s="7" t="str">
        <f>IF(K361&gt;0,VLOOKUP(K361,女子登録情報!$J$1:$K$21,2,0),"")</f>
        <v/>
      </c>
      <c r="M361" s="5" t="s">
        <v>40</v>
      </c>
      <c r="N361" s="88"/>
      <c r="O361" s="89" t="str">
        <f t="shared" si="144"/>
        <v/>
      </c>
      <c r="P361" s="90"/>
      <c r="Q361" s="697"/>
      <c r="R361" s="698"/>
      <c r="S361" s="699"/>
      <c r="T361" s="700"/>
      <c r="U361" s="700"/>
      <c r="AA361" s="243" t="str">
        <f t="shared" si="145"/>
        <v/>
      </c>
    </row>
    <row r="362" spans="1:27" s="20" customFormat="1" ht="18" hidden="1" customHeight="1" thickBot="1">
      <c r="A362" s="476"/>
      <c r="B362" s="712"/>
      <c r="C362" s="714"/>
      <c r="D362" s="714"/>
      <c r="E362" s="714"/>
      <c r="F362" s="85" t="str">
        <f>IF(C361&gt;0,VLOOKUP(C361,女子登録情報!$A$1:$H$2000,5,0),"")</f>
        <v/>
      </c>
      <c r="G362" s="427"/>
      <c r="H362" s="427"/>
      <c r="I362" s="236"/>
      <c r="J362" s="10" t="s">
        <v>41</v>
      </c>
      <c r="K362" s="86"/>
      <c r="L362" s="7" t="str">
        <f>IF(K362&gt;0,VLOOKUP(K362,女子登録情報!$J$2:$K$21,2,0),"")</f>
        <v/>
      </c>
      <c r="M362" s="10"/>
      <c r="N362" s="91"/>
      <c r="O362" s="89" t="str">
        <f t="shared" si="144"/>
        <v/>
      </c>
      <c r="P362" s="90"/>
      <c r="Q362" s="703"/>
      <c r="R362" s="704"/>
      <c r="S362" s="705"/>
      <c r="T362" s="701"/>
      <c r="U362" s="701"/>
      <c r="AA362" s="243" t="str">
        <f t="shared" si="145"/>
        <v/>
      </c>
    </row>
    <row r="363" spans="1:27" s="20" customFormat="1" ht="18" hidden="1" customHeight="1" thickBot="1">
      <c r="A363" s="477"/>
      <c r="B363" s="706" t="s">
        <v>42</v>
      </c>
      <c r="C363" s="707"/>
      <c r="D363" s="94"/>
      <c r="E363" s="94"/>
      <c r="F363" s="95"/>
      <c r="G363" s="428"/>
      <c r="H363" s="428"/>
      <c r="I363" s="237"/>
      <c r="J363" s="11" t="s">
        <v>43</v>
      </c>
      <c r="K363" s="87"/>
      <c r="L363" s="13" t="str">
        <f>IF(K363&gt;0,VLOOKUP(K363,女子登録情報!$J$2:$K$21,2,0),"")</f>
        <v/>
      </c>
      <c r="M363" s="14"/>
      <c r="N363" s="92"/>
      <c r="O363" s="89" t="str">
        <f t="shared" si="144"/>
        <v/>
      </c>
      <c r="P363" s="93"/>
      <c r="Q363" s="708"/>
      <c r="R363" s="709"/>
      <c r="S363" s="710"/>
      <c r="T363" s="702"/>
      <c r="U363" s="702"/>
      <c r="AA363" s="243" t="str">
        <f t="shared" si="145"/>
        <v/>
      </c>
    </row>
    <row r="364" spans="1:27" s="20" customFormat="1" ht="18" hidden="1" customHeight="1" thickTop="1" thickBot="1">
      <c r="A364" s="475">
        <v>116</v>
      </c>
      <c r="B364" s="711" t="s">
        <v>44</v>
      </c>
      <c r="C364" s="713"/>
      <c r="D364" s="713" t="str">
        <f>IF(C364&gt;0,VLOOKUP(C364,女子登録情報!$A$1:$H$2000,3,0),"")</f>
        <v/>
      </c>
      <c r="E364" s="713" t="str">
        <f>IF(C364&gt;0,VLOOKUP(C364,女子登録情報!$A$1:$H$2000,4,0),"")</f>
        <v/>
      </c>
      <c r="F364" s="84" t="str">
        <f>IF(C364&gt;0,VLOOKUP(C364,女子登録情報!$A$1:$H$2000,8,0),"")</f>
        <v/>
      </c>
      <c r="G364" s="426" t="e">
        <f>IF(F365&gt;0,VLOOKUP(F365,女子登録情報!$O$2:$P$48,2,0),"")</f>
        <v>#N/A</v>
      </c>
      <c r="H364" s="426" t="str">
        <f t="shared" ref="H364" si="154">IF(C364&gt;0,TEXT(C364,"100000000"),"")</f>
        <v/>
      </c>
      <c r="I364" s="236"/>
      <c r="J364" s="5" t="s">
        <v>39</v>
      </c>
      <c r="K364" s="86"/>
      <c r="L364" s="7" t="str">
        <f>IF(K364&gt;0,VLOOKUP(K364,女子登録情報!$J$1:$K$21,2,0),"")</f>
        <v/>
      </c>
      <c r="M364" s="5" t="s">
        <v>40</v>
      </c>
      <c r="N364" s="88"/>
      <c r="O364" s="89" t="str">
        <f t="shared" si="144"/>
        <v/>
      </c>
      <c r="P364" s="90"/>
      <c r="Q364" s="697"/>
      <c r="R364" s="698"/>
      <c r="S364" s="699"/>
      <c r="T364" s="700"/>
      <c r="U364" s="700"/>
      <c r="AA364" s="243" t="str">
        <f t="shared" si="145"/>
        <v/>
      </c>
    </row>
    <row r="365" spans="1:27" s="20" customFormat="1" ht="18" hidden="1" customHeight="1" thickBot="1">
      <c r="A365" s="476"/>
      <c r="B365" s="712"/>
      <c r="C365" s="714"/>
      <c r="D365" s="714"/>
      <c r="E365" s="714"/>
      <c r="F365" s="85" t="str">
        <f>IF(C364&gt;0,VLOOKUP(C364,女子登録情報!$A$1:$H$2000,5,0),"")</f>
        <v/>
      </c>
      <c r="G365" s="427"/>
      <c r="H365" s="427"/>
      <c r="I365" s="236"/>
      <c r="J365" s="10" t="s">
        <v>41</v>
      </c>
      <c r="K365" s="86"/>
      <c r="L365" s="7" t="str">
        <f>IF(K365&gt;0,VLOOKUP(K365,女子登録情報!$J$2:$K$21,2,0),"")</f>
        <v/>
      </c>
      <c r="M365" s="10"/>
      <c r="N365" s="91"/>
      <c r="O365" s="89" t="str">
        <f t="shared" si="144"/>
        <v/>
      </c>
      <c r="P365" s="90"/>
      <c r="Q365" s="703"/>
      <c r="R365" s="704"/>
      <c r="S365" s="705"/>
      <c r="T365" s="701"/>
      <c r="U365" s="701"/>
      <c r="AA365" s="243" t="str">
        <f t="shared" si="145"/>
        <v/>
      </c>
    </row>
    <row r="366" spans="1:27" s="20" customFormat="1" ht="18" hidden="1" customHeight="1" thickBot="1">
      <c r="A366" s="477"/>
      <c r="B366" s="706" t="s">
        <v>42</v>
      </c>
      <c r="C366" s="707"/>
      <c r="D366" s="94"/>
      <c r="E366" s="94"/>
      <c r="F366" s="95"/>
      <c r="G366" s="428"/>
      <c r="H366" s="428"/>
      <c r="I366" s="237"/>
      <c r="J366" s="11" t="s">
        <v>43</v>
      </c>
      <c r="K366" s="87"/>
      <c r="L366" s="13" t="str">
        <f>IF(K366&gt;0,VLOOKUP(K366,女子登録情報!$J$2:$K$21,2,0),"")</f>
        <v/>
      </c>
      <c r="M366" s="14"/>
      <c r="N366" s="92"/>
      <c r="O366" s="89" t="str">
        <f t="shared" si="144"/>
        <v/>
      </c>
      <c r="P366" s="93"/>
      <c r="Q366" s="708"/>
      <c r="R366" s="709"/>
      <c r="S366" s="710"/>
      <c r="T366" s="702"/>
      <c r="U366" s="702"/>
      <c r="AA366" s="243" t="str">
        <f t="shared" si="145"/>
        <v/>
      </c>
    </row>
    <row r="367" spans="1:27" s="20" customFormat="1" ht="18" hidden="1" customHeight="1" thickTop="1" thickBot="1">
      <c r="A367" s="475">
        <v>117</v>
      </c>
      <c r="B367" s="711" t="s">
        <v>44</v>
      </c>
      <c r="C367" s="713"/>
      <c r="D367" s="713" t="str">
        <f>IF(C367&gt;0,VLOOKUP(C367,女子登録情報!$A$1:$H$2000,3,0),"")</f>
        <v/>
      </c>
      <c r="E367" s="713" t="str">
        <f>IF(C367&gt;0,VLOOKUP(C367,女子登録情報!$A$1:$H$2000,4,0),"")</f>
        <v/>
      </c>
      <c r="F367" s="84" t="str">
        <f>IF(C367&gt;0,VLOOKUP(C367,女子登録情報!$A$1:$H$2000,8,0),"")</f>
        <v/>
      </c>
      <c r="G367" s="426" t="e">
        <f>IF(F368&gt;0,VLOOKUP(F368,女子登録情報!$O$2:$P$48,2,0),"")</f>
        <v>#N/A</v>
      </c>
      <c r="H367" s="426" t="str">
        <f t="shared" ref="H367" si="155">IF(C367&gt;0,TEXT(C367,"100000000"),"")</f>
        <v/>
      </c>
      <c r="I367" s="236"/>
      <c r="J367" s="5" t="s">
        <v>39</v>
      </c>
      <c r="K367" s="86"/>
      <c r="L367" s="7" t="str">
        <f>IF(K367&gt;0,VLOOKUP(K367,女子登録情報!$J$1:$K$21,2,0),"")</f>
        <v/>
      </c>
      <c r="M367" s="5" t="s">
        <v>40</v>
      </c>
      <c r="N367" s="88"/>
      <c r="O367" s="89" t="str">
        <f t="shared" si="144"/>
        <v/>
      </c>
      <c r="P367" s="90"/>
      <c r="Q367" s="697"/>
      <c r="R367" s="698"/>
      <c r="S367" s="699"/>
      <c r="T367" s="700"/>
      <c r="U367" s="700"/>
      <c r="AA367" s="243" t="str">
        <f t="shared" si="145"/>
        <v/>
      </c>
    </row>
    <row r="368" spans="1:27" s="20" customFormat="1" ht="18" hidden="1" customHeight="1" thickBot="1">
      <c r="A368" s="476"/>
      <c r="B368" s="712"/>
      <c r="C368" s="714"/>
      <c r="D368" s="714"/>
      <c r="E368" s="714"/>
      <c r="F368" s="85" t="str">
        <f>IF(C367&gt;0,VLOOKUP(C367,女子登録情報!$A$1:$H$2000,5,0),"")</f>
        <v/>
      </c>
      <c r="G368" s="427"/>
      <c r="H368" s="427"/>
      <c r="I368" s="236"/>
      <c r="J368" s="10" t="s">
        <v>41</v>
      </c>
      <c r="K368" s="86"/>
      <c r="L368" s="7" t="str">
        <f>IF(K368&gt;0,VLOOKUP(K368,女子登録情報!$J$2:$K$21,2,0),"")</f>
        <v/>
      </c>
      <c r="M368" s="10"/>
      <c r="N368" s="91"/>
      <c r="O368" s="89" t="str">
        <f t="shared" si="144"/>
        <v/>
      </c>
      <c r="P368" s="90"/>
      <c r="Q368" s="703"/>
      <c r="R368" s="704"/>
      <c r="S368" s="705"/>
      <c r="T368" s="701"/>
      <c r="U368" s="701"/>
      <c r="AA368" s="243" t="str">
        <f t="shared" si="145"/>
        <v/>
      </c>
    </row>
    <row r="369" spans="1:27" s="20" customFormat="1" ht="18" hidden="1" customHeight="1" thickBot="1">
      <c r="A369" s="477"/>
      <c r="B369" s="706" t="s">
        <v>42</v>
      </c>
      <c r="C369" s="707"/>
      <c r="D369" s="94"/>
      <c r="E369" s="94"/>
      <c r="F369" s="95"/>
      <c r="G369" s="428"/>
      <c r="H369" s="428"/>
      <c r="I369" s="237"/>
      <c r="J369" s="11" t="s">
        <v>43</v>
      </c>
      <c r="K369" s="87"/>
      <c r="L369" s="13" t="str">
        <f>IF(K369&gt;0,VLOOKUP(K369,女子登録情報!$J$2:$K$21,2,0),"")</f>
        <v/>
      </c>
      <c r="M369" s="14"/>
      <c r="N369" s="92"/>
      <c r="O369" s="89" t="str">
        <f t="shared" si="144"/>
        <v/>
      </c>
      <c r="P369" s="93"/>
      <c r="Q369" s="708"/>
      <c r="R369" s="709"/>
      <c r="S369" s="710"/>
      <c r="T369" s="702"/>
      <c r="U369" s="702"/>
      <c r="AA369" s="243" t="str">
        <f t="shared" si="145"/>
        <v/>
      </c>
    </row>
    <row r="370" spans="1:27" s="20" customFormat="1" ht="18" hidden="1" customHeight="1" thickTop="1" thickBot="1">
      <c r="A370" s="475">
        <v>118</v>
      </c>
      <c r="B370" s="711" t="s">
        <v>44</v>
      </c>
      <c r="C370" s="713"/>
      <c r="D370" s="713" t="str">
        <f>IF(C370&gt;0,VLOOKUP(C370,女子登録情報!$A$1:$H$2000,3,0),"")</f>
        <v/>
      </c>
      <c r="E370" s="713" t="str">
        <f>IF(C370&gt;0,VLOOKUP(C370,女子登録情報!$A$1:$H$2000,4,0),"")</f>
        <v/>
      </c>
      <c r="F370" s="84" t="str">
        <f>IF(C370&gt;0,VLOOKUP(C370,女子登録情報!$A$1:$H$2000,8,0),"")</f>
        <v/>
      </c>
      <c r="G370" s="426" t="e">
        <f>IF(F371&gt;0,VLOOKUP(F371,女子登録情報!$O$2:$P$48,2,0),"")</f>
        <v>#N/A</v>
      </c>
      <c r="H370" s="426" t="str">
        <f t="shared" ref="H370" si="156">IF(C370&gt;0,TEXT(C370,"100000000"),"")</f>
        <v/>
      </c>
      <c r="I370" s="236"/>
      <c r="J370" s="5" t="s">
        <v>39</v>
      </c>
      <c r="K370" s="86"/>
      <c r="L370" s="7" t="str">
        <f>IF(K370&gt;0,VLOOKUP(K370,女子登録情報!$J$1:$K$21,2,0),"")</f>
        <v/>
      </c>
      <c r="M370" s="5" t="s">
        <v>40</v>
      </c>
      <c r="N370" s="88"/>
      <c r="O370" s="89" t="str">
        <f t="shared" si="144"/>
        <v/>
      </c>
      <c r="P370" s="90"/>
      <c r="Q370" s="697"/>
      <c r="R370" s="698"/>
      <c r="S370" s="699"/>
      <c r="T370" s="700"/>
      <c r="U370" s="700"/>
      <c r="AA370" s="243" t="str">
        <f t="shared" si="145"/>
        <v/>
      </c>
    </row>
    <row r="371" spans="1:27" s="20" customFormat="1" ht="18" hidden="1" customHeight="1" thickBot="1">
      <c r="A371" s="476"/>
      <c r="B371" s="712"/>
      <c r="C371" s="714"/>
      <c r="D371" s="714"/>
      <c r="E371" s="714"/>
      <c r="F371" s="85" t="str">
        <f>IF(C370&gt;0,VLOOKUP(C370,女子登録情報!$A$1:$H$2000,5,0),"")</f>
        <v/>
      </c>
      <c r="G371" s="427"/>
      <c r="H371" s="427"/>
      <c r="I371" s="236"/>
      <c r="J371" s="10" t="s">
        <v>41</v>
      </c>
      <c r="K371" s="86"/>
      <c r="L371" s="7" t="str">
        <f>IF(K371&gt;0,VLOOKUP(K371,女子登録情報!$J$2:$K$21,2,0),"")</f>
        <v/>
      </c>
      <c r="M371" s="10"/>
      <c r="N371" s="91"/>
      <c r="O371" s="89" t="str">
        <f t="shared" si="144"/>
        <v/>
      </c>
      <c r="P371" s="90"/>
      <c r="Q371" s="703"/>
      <c r="R371" s="704"/>
      <c r="S371" s="705"/>
      <c r="T371" s="701"/>
      <c r="U371" s="701"/>
      <c r="AA371" s="243" t="str">
        <f t="shared" si="145"/>
        <v/>
      </c>
    </row>
    <row r="372" spans="1:27" s="20" customFormat="1" ht="18" hidden="1" customHeight="1" thickBot="1">
      <c r="A372" s="477"/>
      <c r="B372" s="706" t="s">
        <v>42</v>
      </c>
      <c r="C372" s="707"/>
      <c r="D372" s="94"/>
      <c r="E372" s="94"/>
      <c r="F372" s="95"/>
      <c r="G372" s="428"/>
      <c r="H372" s="428"/>
      <c r="I372" s="237"/>
      <c r="J372" s="11" t="s">
        <v>43</v>
      </c>
      <c r="K372" s="87"/>
      <c r="L372" s="13" t="str">
        <f>IF(K372&gt;0,VLOOKUP(K372,女子登録情報!$J$2:$K$21,2,0),"")</f>
        <v/>
      </c>
      <c r="M372" s="14"/>
      <c r="N372" s="92"/>
      <c r="O372" s="89" t="str">
        <f t="shared" si="144"/>
        <v/>
      </c>
      <c r="P372" s="93"/>
      <c r="Q372" s="708"/>
      <c r="R372" s="709"/>
      <c r="S372" s="710"/>
      <c r="T372" s="702"/>
      <c r="U372" s="702"/>
      <c r="AA372" s="243" t="str">
        <f t="shared" si="145"/>
        <v/>
      </c>
    </row>
    <row r="373" spans="1:27" s="20" customFormat="1" ht="18" hidden="1" customHeight="1" thickTop="1" thickBot="1">
      <c r="A373" s="475">
        <v>119</v>
      </c>
      <c r="B373" s="711" t="s">
        <v>44</v>
      </c>
      <c r="C373" s="713"/>
      <c r="D373" s="713" t="str">
        <f>IF(C373&gt;0,VLOOKUP(C373,女子登録情報!$A$1:$H$2000,3,0),"")</f>
        <v/>
      </c>
      <c r="E373" s="713" t="str">
        <f>IF(C373&gt;0,VLOOKUP(C373,女子登録情報!$A$1:$H$2000,4,0),"")</f>
        <v/>
      </c>
      <c r="F373" s="84" t="str">
        <f>IF(C373&gt;0,VLOOKUP(C373,女子登録情報!$A$1:$H$2000,8,0),"")</f>
        <v/>
      </c>
      <c r="G373" s="426" t="e">
        <f>IF(F374&gt;0,VLOOKUP(F374,女子登録情報!$O$2:$P$48,2,0),"")</f>
        <v>#N/A</v>
      </c>
      <c r="H373" s="426" t="str">
        <f t="shared" ref="H373" si="157">IF(C373&gt;0,TEXT(C373,"100000000"),"")</f>
        <v/>
      </c>
      <c r="I373" s="236"/>
      <c r="J373" s="5" t="s">
        <v>39</v>
      </c>
      <c r="K373" s="86"/>
      <c r="L373" s="7" t="str">
        <f>IF(K373&gt;0,VLOOKUP(K373,女子登録情報!$J$1:$K$21,2,0),"")</f>
        <v/>
      </c>
      <c r="M373" s="5" t="s">
        <v>40</v>
      </c>
      <c r="N373" s="88"/>
      <c r="O373" s="89" t="str">
        <f t="shared" si="144"/>
        <v/>
      </c>
      <c r="P373" s="90"/>
      <c r="Q373" s="697"/>
      <c r="R373" s="698"/>
      <c r="S373" s="699"/>
      <c r="T373" s="700"/>
      <c r="U373" s="700"/>
      <c r="AA373" s="243" t="str">
        <f t="shared" si="145"/>
        <v/>
      </c>
    </row>
    <row r="374" spans="1:27" s="20" customFormat="1" ht="18" hidden="1" customHeight="1" thickBot="1">
      <c r="A374" s="476"/>
      <c r="B374" s="712"/>
      <c r="C374" s="714"/>
      <c r="D374" s="714"/>
      <c r="E374" s="714"/>
      <c r="F374" s="85" t="str">
        <f>IF(C373&gt;0,VLOOKUP(C373,女子登録情報!$A$1:$H$2000,5,0),"")</f>
        <v/>
      </c>
      <c r="G374" s="427"/>
      <c r="H374" s="427"/>
      <c r="I374" s="236"/>
      <c r="J374" s="10" t="s">
        <v>41</v>
      </c>
      <c r="K374" s="86"/>
      <c r="L374" s="7" t="str">
        <f>IF(K374&gt;0,VLOOKUP(K374,女子登録情報!$J$2:$K$21,2,0),"")</f>
        <v/>
      </c>
      <c r="M374" s="10"/>
      <c r="N374" s="91"/>
      <c r="O374" s="89" t="str">
        <f t="shared" si="144"/>
        <v/>
      </c>
      <c r="P374" s="90"/>
      <c r="Q374" s="703"/>
      <c r="R374" s="704"/>
      <c r="S374" s="705"/>
      <c r="T374" s="701"/>
      <c r="U374" s="701"/>
      <c r="AA374" s="243" t="str">
        <f t="shared" si="145"/>
        <v/>
      </c>
    </row>
    <row r="375" spans="1:27" s="20" customFormat="1" ht="18" hidden="1" customHeight="1" thickBot="1">
      <c r="A375" s="477"/>
      <c r="B375" s="706" t="s">
        <v>42</v>
      </c>
      <c r="C375" s="707"/>
      <c r="D375" s="94"/>
      <c r="E375" s="94"/>
      <c r="F375" s="95"/>
      <c r="G375" s="428"/>
      <c r="H375" s="428"/>
      <c r="I375" s="237"/>
      <c r="J375" s="11" t="s">
        <v>43</v>
      </c>
      <c r="K375" s="87"/>
      <c r="L375" s="13" t="str">
        <f>IF(K375&gt;0,VLOOKUP(K375,女子登録情報!$J$2:$K$21,2,0),"")</f>
        <v/>
      </c>
      <c r="M375" s="14"/>
      <c r="N375" s="92"/>
      <c r="O375" s="89" t="str">
        <f t="shared" si="144"/>
        <v/>
      </c>
      <c r="P375" s="93"/>
      <c r="Q375" s="708"/>
      <c r="R375" s="709"/>
      <c r="S375" s="710"/>
      <c r="T375" s="702"/>
      <c r="U375" s="702"/>
      <c r="AA375" s="243" t="str">
        <f t="shared" si="145"/>
        <v/>
      </c>
    </row>
    <row r="376" spans="1:27" s="20" customFormat="1" ht="18" hidden="1" customHeight="1" thickTop="1" thickBot="1">
      <c r="A376" s="475">
        <v>120</v>
      </c>
      <c r="B376" s="711" t="s">
        <v>44</v>
      </c>
      <c r="C376" s="713"/>
      <c r="D376" s="713" t="str">
        <f>IF(C376&gt;0,VLOOKUP(C376,女子登録情報!$A$1:$H$2000,3,0),"")</f>
        <v/>
      </c>
      <c r="E376" s="713" t="str">
        <f>IF(C376&gt;0,VLOOKUP(C376,女子登録情報!$A$1:$H$2000,4,0),"")</f>
        <v/>
      </c>
      <c r="F376" s="84" t="str">
        <f>IF(C376&gt;0,VLOOKUP(C376,女子登録情報!$A$1:$H$2000,8,0),"")</f>
        <v/>
      </c>
      <c r="G376" s="426" t="e">
        <f>IF(F377&gt;0,VLOOKUP(F377,女子登録情報!$O$2:$P$48,2,0),"")</f>
        <v>#N/A</v>
      </c>
      <c r="H376" s="426" t="str">
        <f t="shared" ref="H376" si="158">IF(C376&gt;0,TEXT(C376,"100000000"),"")</f>
        <v/>
      </c>
      <c r="I376" s="236"/>
      <c r="J376" s="5" t="s">
        <v>39</v>
      </c>
      <c r="K376" s="86"/>
      <c r="L376" s="7" t="str">
        <f>IF(K376&gt;0,VLOOKUP(K376,女子登録情報!$J$1:$K$21,2,0),"")</f>
        <v/>
      </c>
      <c r="M376" s="5" t="s">
        <v>40</v>
      </c>
      <c r="N376" s="88"/>
      <c r="O376" s="89" t="str">
        <f t="shared" si="144"/>
        <v/>
      </c>
      <c r="P376" s="90"/>
      <c r="Q376" s="697"/>
      <c r="R376" s="698"/>
      <c r="S376" s="699"/>
      <c r="T376" s="700"/>
      <c r="U376" s="700"/>
      <c r="AA376" s="243" t="str">
        <f t="shared" si="145"/>
        <v/>
      </c>
    </row>
    <row r="377" spans="1:27" s="20" customFormat="1" ht="18" hidden="1" customHeight="1" thickBot="1">
      <c r="A377" s="476"/>
      <c r="B377" s="712"/>
      <c r="C377" s="714"/>
      <c r="D377" s="714"/>
      <c r="E377" s="714"/>
      <c r="F377" s="85" t="str">
        <f>IF(C376&gt;0,VLOOKUP(C376,女子登録情報!$A$1:$H$2000,5,0),"")</f>
        <v/>
      </c>
      <c r="G377" s="427"/>
      <c r="H377" s="427"/>
      <c r="I377" s="236"/>
      <c r="J377" s="10" t="s">
        <v>41</v>
      </c>
      <c r="K377" s="86"/>
      <c r="L377" s="7" t="str">
        <f>IF(K377&gt;0,VLOOKUP(K377,女子登録情報!$J$2:$K$21,2,0),"")</f>
        <v/>
      </c>
      <c r="M377" s="10"/>
      <c r="N377" s="91"/>
      <c r="O377" s="89" t="str">
        <f t="shared" si="144"/>
        <v/>
      </c>
      <c r="P377" s="90"/>
      <c r="Q377" s="703"/>
      <c r="R377" s="704"/>
      <c r="S377" s="705"/>
      <c r="T377" s="701"/>
      <c r="U377" s="701"/>
      <c r="AA377" s="243" t="str">
        <f t="shared" si="145"/>
        <v/>
      </c>
    </row>
    <row r="378" spans="1:27" s="20" customFormat="1" ht="18" hidden="1" customHeight="1" thickBot="1">
      <c r="A378" s="477"/>
      <c r="B378" s="706" t="s">
        <v>42</v>
      </c>
      <c r="C378" s="707"/>
      <c r="D378" s="94"/>
      <c r="E378" s="94"/>
      <c r="F378" s="95"/>
      <c r="G378" s="428"/>
      <c r="H378" s="428"/>
      <c r="I378" s="237"/>
      <c r="J378" s="11" t="s">
        <v>43</v>
      </c>
      <c r="K378" s="87"/>
      <c r="L378" s="13" t="str">
        <f>IF(K378&gt;0,VLOOKUP(K378,女子登録情報!$J$2:$K$21,2,0),"")</f>
        <v/>
      </c>
      <c r="M378" s="14"/>
      <c r="N378" s="92"/>
      <c r="O378" s="89" t="str">
        <f t="shared" si="144"/>
        <v/>
      </c>
      <c r="P378" s="93"/>
      <c r="Q378" s="708"/>
      <c r="R378" s="709"/>
      <c r="S378" s="710"/>
      <c r="T378" s="702"/>
      <c r="U378" s="702"/>
      <c r="AA378" s="243" t="str">
        <f t="shared" si="145"/>
        <v/>
      </c>
    </row>
    <row r="379" spans="1:27" s="20" customFormat="1" ht="18" hidden="1" customHeight="1" thickTop="1" thickBot="1">
      <c r="A379" s="475">
        <v>121</v>
      </c>
      <c r="B379" s="711" t="s">
        <v>44</v>
      </c>
      <c r="C379" s="713"/>
      <c r="D379" s="713" t="str">
        <f>IF(C379&gt;0,VLOOKUP(C379,女子登録情報!$A$1:$H$2000,3,0),"")</f>
        <v/>
      </c>
      <c r="E379" s="713" t="str">
        <f>IF(C379&gt;0,VLOOKUP(C379,女子登録情報!$A$1:$H$2000,4,0),"")</f>
        <v/>
      </c>
      <c r="F379" s="84" t="str">
        <f>IF(C379&gt;0,VLOOKUP(C379,女子登録情報!$A$1:$H$2000,8,0),"")</f>
        <v/>
      </c>
      <c r="G379" s="426" t="e">
        <f>IF(F380&gt;0,VLOOKUP(F380,女子登録情報!$O$2:$P$48,2,0),"")</f>
        <v>#N/A</v>
      </c>
      <c r="H379" s="426" t="str">
        <f t="shared" ref="H379" si="159">IF(C379&gt;0,TEXT(C379,"100000000"),"")</f>
        <v/>
      </c>
      <c r="I379" s="236"/>
      <c r="J379" s="5" t="s">
        <v>39</v>
      </c>
      <c r="K379" s="86"/>
      <c r="L379" s="7" t="str">
        <f>IF(K379&gt;0,VLOOKUP(K379,女子登録情報!$J$1:$K$21,2,0),"")</f>
        <v/>
      </c>
      <c r="M379" s="5" t="s">
        <v>40</v>
      </c>
      <c r="N379" s="88"/>
      <c r="O379" s="89" t="str">
        <f t="shared" si="144"/>
        <v/>
      </c>
      <c r="P379" s="90"/>
      <c r="Q379" s="697"/>
      <c r="R379" s="698"/>
      <c r="S379" s="699"/>
      <c r="T379" s="700"/>
      <c r="U379" s="700"/>
      <c r="AA379" s="243" t="str">
        <f t="shared" si="145"/>
        <v/>
      </c>
    </row>
    <row r="380" spans="1:27" s="20" customFormat="1" ht="18" hidden="1" customHeight="1" thickBot="1">
      <c r="A380" s="476"/>
      <c r="B380" s="712"/>
      <c r="C380" s="714"/>
      <c r="D380" s="714"/>
      <c r="E380" s="714"/>
      <c r="F380" s="85" t="str">
        <f>IF(C379&gt;0,VLOOKUP(C379,女子登録情報!$A$1:$H$2000,5,0),"")</f>
        <v/>
      </c>
      <c r="G380" s="427"/>
      <c r="H380" s="427"/>
      <c r="I380" s="236"/>
      <c r="J380" s="10" t="s">
        <v>41</v>
      </c>
      <c r="K380" s="86"/>
      <c r="L380" s="7" t="str">
        <f>IF(K380&gt;0,VLOOKUP(K380,女子登録情報!$J$2:$K$21,2,0),"")</f>
        <v/>
      </c>
      <c r="M380" s="10"/>
      <c r="N380" s="91"/>
      <c r="O380" s="89" t="str">
        <f t="shared" si="144"/>
        <v/>
      </c>
      <c r="P380" s="90"/>
      <c r="Q380" s="703"/>
      <c r="R380" s="704"/>
      <c r="S380" s="705"/>
      <c r="T380" s="701"/>
      <c r="U380" s="701"/>
      <c r="AA380" s="243" t="str">
        <f t="shared" si="145"/>
        <v/>
      </c>
    </row>
    <row r="381" spans="1:27" s="20" customFormat="1" ht="18" hidden="1" customHeight="1" thickBot="1">
      <c r="A381" s="477"/>
      <c r="B381" s="706" t="s">
        <v>42</v>
      </c>
      <c r="C381" s="707"/>
      <c r="D381" s="94"/>
      <c r="E381" s="94"/>
      <c r="F381" s="95"/>
      <c r="G381" s="428"/>
      <c r="H381" s="428"/>
      <c r="I381" s="237"/>
      <c r="J381" s="11" t="s">
        <v>43</v>
      </c>
      <c r="K381" s="87"/>
      <c r="L381" s="13" t="str">
        <f>IF(K381&gt;0,VLOOKUP(K381,女子登録情報!$J$2:$K$21,2,0),"")</f>
        <v/>
      </c>
      <c r="M381" s="14"/>
      <c r="N381" s="92"/>
      <c r="O381" s="89" t="str">
        <f t="shared" si="144"/>
        <v/>
      </c>
      <c r="P381" s="93"/>
      <c r="Q381" s="708"/>
      <c r="R381" s="709"/>
      <c r="S381" s="710"/>
      <c r="T381" s="702"/>
      <c r="U381" s="702"/>
      <c r="AA381" s="243" t="str">
        <f t="shared" si="145"/>
        <v/>
      </c>
    </row>
    <row r="382" spans="1:27" s="20" customFormat="1" ht="18" hidden="1" customHeight="1" thickTop="1" thickBot="1">
      <c r="A382" s="475">
        <v>122</v>
      </c>
      <c r="B382" s="711" t="s">
        <v>44</v>
      </c>
      <c r="C382" s="713"/>
      <c r="D382" s="713" t="str">
        <f>IF(C382&gt;0,VLOOKUP(C382,女子登録情報!$A$1:$H$2000,3,0),"")</f>
        <v/>
      </c>
      <c r="E382" s="713" t="str">
        <f>IF(C382&gt;0,VLOOKUP(C382,女子登録情報!$A$1:$H$2000,4,0),"")</f>
        <v/>
      </c>
      <c r="F382" s="84" t="str">
        <f>IF(C382&gt;0,VLOOKUP(C382,女子登録情報!$A$1:$H$2000,8,0),"")</f>
        <v/>
      </c>
      <c r="G382" s="426" t="e">
        <f>IF(F383&gt;0,VLOOKUP(F383,女子登録情報!$O$2:$P$48,2,0),"")</f>
        <v>#N/A</v>
      </c>
      <c r="H382" s="426" t="str">
        <f t="shared" ref="H382" si="160">IF(C382&gt;0,TEXT(C382,"100000000"),"")</f>
        <v/>
      </c>
      <c r="I382" s="236"/>
      <c r="J382" s="5" t="s">
        <v>39</v>
      </c>
      <c r="K382" s="86"/>
      <c r="L382" s="7" t="str">
        <f>IF(K382&gt;0,VLOOKUP(K382,女子登録情報!$J$1:$K$21,2,0),"")</f>
        <v/>
      </c>
      <c r="M382" s="5" t="s">
        <v>40</v>
      </c>
      <c r="N382" s="88"/>
      <c r="O382" s="89" t="str">
        <f t="shared" si="144"/>
        <v/>
      </c>
      <c r="P382" s="90"/>
      <c r="Q382" s="697"/>
      <c r="R382" s="698"/>
      <c r="S382" s="699"/>
      <c r="T382" s="700"/>
      <c r="U382" s="700"/>
      <c r="AA382" s="243" t="str">
        <f t="shared" si="145"/>
        <v/>
      </c>
    </row>
    <row r="383" spans="1:27" s="20" customFormat="1" ht="18" hidden="1" customHeight="1" thickBot="1">
      <c r="A383" s="476"/>
      <c r="B383" s="712"/>
      <c r="C383" s="714"/>
      <c r="D383" s="714"/>
      <c r="E383" s="714"/>
      <c r="F383" s="85" t="str">
        <f>IF(C382&gt;0,VLOOKUP(C382,女子登録情報!$A$1:$H$2000,5,0),"")</f>
        <v/>
      </c>
      <c r="G383" s="427"/>
      <c r="H383" s="427"/>
      <c r="I383" s="236"/>
      <c r="J383" s="10" t="s">
        <v>41</v>
      </c>
      <c r="K383" s="86"/>
      <c r="L383" s="7" t="str">
        <f>IF(K383&gt;0,VLOOKUP(K383,女子登録情報!$J$2:$K$21,2,0),"")</f>
        <v/>
      </c>
      <c r="M383" s="10"/>
      <c r="N383" s="91"/>
      <c r="O383" s="89" t="str">
        <f t="shared" si="144"/>
        <v/>
      </c>
      <c r="P383" s="90"/>
      <c r="Q383" s="703"/>
      <c r="R383" s="704"/>
      <c r="S383" s="705"/>
      <c r="T383" s="701"/>
      <c r="U383" s="701"/>
      <c r="AA383" s="243" t="str">
        <f t="shared" si="145"/>
        <v/>
      </c>
    </row>
    <row r="384" spans="1:27" s="20" customFormat="1" ht="18" hidden="1" customHeight="1" thickBot="1">
      <c r="A384" s="477"/>
      <c r="B384" s="706" t="s">
        <v>42</v>
      </c>
      <c r="C384" s="707"/>
      <c r="D384" s="94"/>
      <c r="E384" s="94"/>
      <c r="F384" s="95"/>
      <c r="G384" s="428"/>
      <c r="H384" s="428"/>
      <c r="I384" s="237"/>
      <c r="J384" s="11" t="s">
        <v>43</v>
      </c>
      <c r="K384" s="87"/>
      <c r="L384" s="13" t="str">
        <f>IF(K384&gt;0,VLOOKUP(K384,女子登録情報!$J$2:$K$21,2,0),"")</f>
        <v/>
      </c>
      <c r="M384" s="14"/>
      <c r="N384" s="92"/>
      <c r="O384" s="89" t="str">
        <f t="shared" si="144"/>
        <v/>
      </c>
      <c r="P384" s="93"/>
      <c r="Q384" s="708"/>
      <c r="R384" s="709"/>
      <c r="S384" s="710"/>
      <c r="T384" s="702"/>
      <c r="U384" s="702"/>
      <c r="AA384" s="243" t="str">
        <f t="shared" si="145"/>
        <v/>
      </c>
    </row>
    <row r="385" spans="1:27" s="20" customFormat="1" ht="18" hidden="1" customHeight="1" thickTop="1" thickBot="1">
      <c r="A385" s="475">
        <v>123</v>
      </c>
      <c r="B385" s="711" t="s">
        <v>44</v>
      </c>
      <c r="C385" s="713"/>
      <c r="D385" s="713" t="str">
        <f>IF(C385&gt;0,VLOOKUP(C385,女子登録情報!$A$1:$H$2000,3,0),"")</f>
        <v/>
      </c>
      <c r="E385" s="713" t="str">
        <f>IF(C385&gt;0,VLOOKUP(C385,女子登録情報!$A$1:$H$2000,4,0),"")</f>
        <v/>
      </c>
      <c r="F385" s="84" t="str">
        <f>IF(C385&gt;0,VLOOKUP(C385,女子登録情報!$A$1:$H$2000,8,0),"")</f>
        <v/>
      </c>
      <c r="G385" s="426" t="e">
        <f>IF(F386&gt;0,VLOOKUP(F386,女子登録情報!$O$2:$P$48,2,0),"")</f>
        <v>#N/A</v>
      </c>
      <c r="H385" s="426" t="str">
        <f t="shared" ref="H385" si="161">IF(C385&gt;0,TEXT(C385,"100000000"),"")</f>
        <v/>
      </c>
      <c r="I385" s="236"/>
      <c r="J385" s="5" t="s">
        <v>39</v>
      </c>
      <c r="K385" s="86"/>
      <c r="L385" s="7" t="str">
        <f>IF(K385&gt;0,VLOOKUP(K385,女子登録情報!$J$1:$K$21,2,0),"")</f>
        <v/>
      </c>
      <c r="M385" s="5" t="s">
        <v>40</v>
      </c>
      <c r="N385" s="88"/>
      <c r="O385" s="89" t="str">
        <f t="shared" si="144"/>
        <v/>
      </c>
      <c r="P385" s="90"/>
      <c r="Q385" s="697"/>
      <c r="R385" s="698"/>
      <c r="S385" s="699"/>
      <c r="T385" s="700"/>
      <c r="U385" s="700"/>
      <c r="AA385" s="243" t="str">
        <f t="shared" si="145"/>
        <v/>
      </c>
    </row>
    <row r="386" spans="1:27" s="20" customFormat="1" ht="18" hidden="1" customHeight="1" thickBot="1">
      <c r="A386" s="476"/>
      <c r="B386" s="712"/>
      <c r="C386" s="714"/>
      <c r="D386" s="714"/>
      <c r="E386" s="714"/>
      <c r="F386" s="85" t="str">
        <f>IF(C385&gt;0,VLOOKUP(C385,女子登録情報!$A$1:$H$2000,5,0),"")</f>
        <v/>
      </c>
      <c r="G386" s="427"/>
      <c r="H386" s="427"/>
      <c r="I386" s="236"/>
      <c r="J386" s="10" t="s">
        <v>41</v>
      </c>
      <c r="K386" s="86"/>
      <c r="L386" s="7" t="str">
        <f>IF(K386&gt;0,VLOOKUP(K386,女子登録情報!$J$2:$K$21,2,0),"")</f>
        <v/>
      </c>
      <c r="M386" s="10"/>
      <c r="N386" s="91"/>
      <c r="O386" s="89" t="str">
        <f t="shared" si="144"/>
        <v/>
      </c>
      <c r="P386" s="90"/>
      <c r="Q386" s="703"/>
      <c r="R386" s="704"/>
      <c r="S386" s="705"/>
      <c r="T386" s="701"/>
      <c r="U386" s="701"/>
      <c r="AA386" s="243" t="str">
        <f t="shared" si="145"/>
        <v/>
      </c>
    </row>
    <row r="387" spans="1:27" s="20" customFormat="1" ht="18" hidden="1" customHeight="1" thickBot="1">
      <c r="A387" s="477"/>
      <c r="B387" s="706" t="s">
        <v>42</v>
      </c>
      <c r="C387" s="707"/>
      <c r="D387" s="94"/>
      <c r="E387" s="94"/>
      <c r="F387" s="95"/>
      <c r="G387" s="428"/>
      <c r="H387" s="428"/>
      <c r="I387" s="237"/>
      <c r="J387" s="11" t="s">
        <v>43</v>
      </c>
      <c r="K387" s="87"/>
      <c r="L387" s="13" t="str">
        <f>IF(K387&gt;0,VLOOKUP(K387,女子登録情報!$J$2:$K$21,2,0),"")</f>
        <v/>
      </c>
      <c r="M387" s="14"/>
      <c r="N387" s="92"/>
      <c r="O387" s="89" t="str">
        <f t="shared" si="144"/>
        <v/>
      </c>
      <c r="P387" s="93"/>
      <c r="Q387" s="708"/>
      <c r="R387" s="709"/>
      <c r="S387" s="710"/>
      <c r="T387" s="702"/>
      <c r="U387" s="702"/>
      <c r="AA387" s="243" t="str">
        <f t="shared" si="145"/>
        <v/>
      </c>
    </row>
    <row r="388" spans="1:27" s="20" customFormat="1" ht="18" hidden="1" customHeight="1" thickTop="1" thickBot="1">
      <c r="A388" s="475">
        <v>124</v>
      </c>
      <c r="B388" s="711" t="s">
        <v>44</v>
      </c>
      <c r="C388" s="713"/>
      <c r="D388" s="713" t="str">
        <f>IF(C388&gt;0,VLOOKUP(C388,女子登録情報!$A$1:$H$2000,3,0),"")</f>
        <v/>
      </c>
      <c r="E388" s="713" t="str">
        <f>IF(C388&gt;0,VLOOKUP(C388,女子登録情報!$A$1:$H$2000,4,0),"")</f>
        <v/>
      </c>
      <c r="F388" s="84" t="str">
        <f>IF(C388&gt;0,VLOOKUP(C388,女子登録情報!$A$1:$H$2000,8,0),"")</f>
        <v/>
      </c>
      <c r="G388" s="426" t="e">
        <f>IF(F389&gt;0,VLOOKUP(F389,女子登録情報!$O$2:$P$48,2,0),"")</f>
        <v>#N/A</v>
      </c>
      <c r="H388" s="426" t="str">
        <f t="shared" ref="H388" si="162">IF(C388&gt;0,TEXT(C388,"100000000"),"")</f>
        <v/>
      </c>
      <c r="I388" s="236"/>
      <c r="J388" s="5" t="s">
        <v>39</v>
      </c>
      <c r="K388" s="86"/>
      <c r="L388" s="7" t="str">
        <f>IF(K388&gt;0,VLOOKUP(K388,女子登録情報!$J$1:$K$21,2,0),"")</f>
        <v/>
      </c>
      <c r="M388" s="5" t="s">
        <v>40</v>
      </c>
      <c r="N388" s="88"/>
      <c r="O388" s="89" t="str">
        <f t="shared" si="144"/>
        <v/>
      </c>
      <c r="P388" s="90"/>
      <c r="Q388" s="697"/>
      <c r="R388" s="698"/>
      <c r="S388" s="699"/>
      <c r="T388" s="700"/>
      <c r="U388" s="700"/>
      <c r="AA388" s="243" t="str">
        <f t="shared" si="145"/>
        <v/>
      </c>
    </row>
    <row r="389" spans="1:27" s="20" customFormat="1" ht="18" hidden="1" customHeight="1" thickBot="1">
      <c r="A389" s="476"/>
      <c r="B389" s="712"/>
      <c r="C389" s="714"/>
      <c r="D389" s="714"/>
      <c r="E389" s="714"/>
      <c r="F389" s="85" t="str">
        <f>IF(C388&gt;0,VLOOKUP(C388,女子登録情報!$A$1:$H$2000,5,0),"")</f>
        <v/>
      </c>
      <c r="G389" s="427"/>
      <c r="H389" s="427"/>
      <c r="I389" s="236"/>
      <c r="J389" s="10" t="s">
        <v>41</v>
      </c>
      <c r="K389" s="86"/>
      <c r="L389" s="7" t="str">
        <f>IF(K389&gt;0,VLOOKUP(K389,女子登録情報!$J$2:$K$21,2,0),"")</f>
        <v/>
      </c>
      <c r="M389" s="10"/>
      <c r="N389" s="91"/>
      <c r="O389" s="89" t="str">
        <f t="shared" si="144"/>
        <v/>
      </c>
      <c r="P389" s="90"/>
      <c r="Q389" s="703"/>
      <c r="R389" s="704"/>
      <c r="S389" s="705"/>
      <c r="T389" s="701"/>
      <c r="U389" s="701"/>
      <c r="AA389" s="243" t="str">
        <f t="shared" si="145"/>
        <v/>
      </c>
    </row>
    <row r="390" spans="1:27" s="20" customFormat="1" ht="18" hidden="1" customHeight="1" thickBot="1">
      <c r="A390" s="477"/>
      <c r="B390" s="706" t="s">
        <v>42</v>
      </c>
      <c r="C390" s="707"/>
      <c r="D390" s="94"/>
      <c r="E390" s="94"/>
      <c r="F390" s="95"/>
      <c r="G390" s="428"/>
      <c r="H390" s="428"/>
      <c r="I390" s="237"/>
      <c r="J390" s="11" t="s">
        <v>43</v>
      </c>
      <c r="K390" s="87"/>
      <c r="L390" s="13" t="str">
        <f>IF(K390&gt;0,VLOOKUP(K390,女子登録情報!$J$2:$K$21,2,0),"")</f>
        <v/>
      </c>
      <c r="M390" s="14"/>
      <c r="N390" s="92"/>
      <c r="O390" s="89" t="str">
        <f t="shared" si="144"/>
        <v/>
      </c>
      <c r="P390" s="93"/>
      <c r="Q390" s="708"/>
      <c r="R390" s="709"/>
      <c r="S390" s="710"/>
      <c r="T390" s="702"/>
      <c r="U390" s="702"/>
      <c r="AA390" s="243" t="str">
        <f t="shared" si="145"/>
        <v/>
      </c>
    </row>
    <row r="391" spans="1:27" s="20" customFormat="1" ht="18" hidden="1" customHeight="1" thickTop="1" thickBot="1">
      <c r="A391" s="475">
        <v>125</v>
      </c>
      <c r="B391" s="711" t="s">
        <v>44</v>
      </c>
      <c r="C391" s="713"/>
      <c r="D391" s="713" t="str">
        <f>IF(C391&gt;0,VLOOKUP(C391,女子登録情報!$A$1:$H$2000,3,0),"")</f>
        <v/>
      </c>
      <c r="E391" s="713" t="str">
        <f>IF(C391&gt;0,VLOOKUP(C391,女子登録情報!$A$1:$H$2000,4,0),"")</f>
        <v/>
      </c>
      <c r="F391" s="84" t="str">
        <f>IF(C391&gt;0,VLOOKUP(C391,女子登録情報!$A$1:$H$2000,8,0),"")</f>
        <v/>
      </c>
      <c r="G391" s="426" t="e">
        <f>IF(F392&gt;0,VLOOKUP(F392,女子登録情報!$O$2:$P$48,2,0),"")</f>
        <v>#N/A</v>
      </c>
      <c r="H391" s="426" t="str">
        <f t="shared" ref="H391" si="163">IF(C391&gt;0,TEXT(C391,"100000000"),"")</f>
        <v/>
      </c>
      <c r="I391" s="236"/>
      <c r="J391" s="5" t="s">
        <v>39</v>
      </c>
      <c r="K391" s="86"/>
      <c r="L391" s="7" t="str">
        <f>IF(K391&gt;0,VLOOKUP(K391,女子登録情報!$J$1:$K$21,2,0),"")</f>
        <v/>
      </c>
      <c r="M391" s="5" t="s">
        <v>40</v>
      </c>
      <c r="N391" s="88"/>
      <c r="O391" s="89" t="str">
        <f t="shared" si="144"/>
        <v/>
      </c>
      <c r="P391" s="90"/>
      <c r="Q391" s="697"/>
      <c r="R391" s="698"/>
      <c r="S391" s="699"/>
      <c r="T391" s="700"/>
      <c r="U391" s="700"/>
      <c r="AA391" s="243" t="str">
        <f t="shared" si="145"/>
        <v/>
      </c>
    </row>
    <row r="392" spans="1:27" s="20" customFormat="1" ht="18" hidden="1" customHeight="1" thickBot="1">
      <c r="A392" s="476"/>
      <c r="B392" s="712"/>
      <c r="C392" s="714"/>
      <c r="D392" s="714"/>
      <c r="E392" s="714"/>
      <c r="F392" s="85" t="str">
        <f>IF(C391&gt;0,VLOOKUP(C391,女子登録情報!$A$1:$H$2000,5,0),"")</f>
        <v/>
      </c>
      <c r="G392" s="427"/>
      <c r="H392" s="427"/>
      <c r="I392" s="236"/>
      <c r="J392" s="10" t="s">
        <v>41</v>
      </c>
      <c r="K392" s="86"/>
      <c r="L392" s="7" t="str">
        <f>IF(K392&gt;0,VLOOKUP(K392,女子登録情報!$J$2:$K$21,2,0),"")</f>
        <v/>
      </c>
      <c r="M392" s="10"/>
      <c r="N392" s="91"/>
      <c r="O392" s="89" t="str">
        <f t="shared" si="144"/>
        <v/>
      </c>
      <c r="P392" s="90"/>
      <c r="Q392" s="703"/>
      <c r="R392" s="704"/>
      <c r="S392" s="705"/>
      <c r="T392" s="701"/>
      <c r="U392" s="701"/>
      <c r="AA392" s="243" t="str">
        <f t="shared" si="145"/>
        <v/>
      </c>
    </row>
    <row r="393" spans="1:27" s="20" customFormat="1" ht="18" hidden="1" customHeight="1" thickBot="1">
      <c r="A393" s="477"/>
      <c r="B393" s="706" t="s">
        <v>42</v>
      </c>
      <c r="C393" s="707"/>
      <c r="D393" s="94"/>
      <c r="E393" s="94"/>
      <c r="F393" s="95"/>
      <c r="G393" s="428"/>
      <c r="H393" s="428"/>
      <c r="I393" s="237"/>
      <c r="J393" s="11" t="s">
        <v>43</v>
      </c>
      <c r="K393" s="87"/>
      <c r="L393" s="13" t="str">
        <f>IF(K393&gt;0,VLOOKUP(K393,女子登録情報!$J$2:$K$21,2,0),"")</f>
        <v/>
      </c>
      <c r="M393" s="14"/>
      <c r="N393" s="92"/>
      <c r="O393" s="89" t="str">
        <f t="shared" si="144"/>
        <v/>
      </c>
      <c r="P393" s="93"/>
      <c r="Q393" s="708"/>
      <c r="R393" s="709"/>
      <c r="S393" s="710"/>
      <c r="T393" s="702"/>
      <c r="U393" s="702"/>
      <c r="AA393" s="243" t="str">
        <f t="shared" si="145"/>
        <v/>
      </c>
    </row>
    <row r="394" spans="1:27" s="20" customFormat="1" ht="18" hidden="1" customHeight="1" thickTop="1" thickBot="1">
      <c r="A394" s="475">
        <v>126</v>
      </c>
      <c r="B394" s="711" t="s">
        <v>44</v>
      </c>
      <c r="C394" s="713"/>
      <c r="D394" s="713" t="str">
        <f>IF(C394&gt;0,VLOOKUP(C394,女子登録情報!$A$1:$H$2000,3,0),"")</f>
        <v/>
      </c>
      <c r="E394" s="713" t="str">
        <f>IF(C394&gt;0,VLOOKUP(C394,女子登録情報!$A$1:$H$2000,4,0),"")</f>
        <v/>
      </c>
      <c r="F394" s="84" t="str">
        <f>IF(C394&gt;0,VLOOKUP(C394,女子登録情報!$A$1:$H$2000,8,0),"")</f>
        <v/>
      </c>
      <c r="G394" s="426" t="e">
        <f>IF(F395&gt;0,VLOOKUP(F395,女子登録情報!$O$2:$P$48,2,0),"")</f>
        <v>#N/A</v>
      </c>
      <c r="H394" s="426" t="str">
        <f t="shared" ref="H394" si="164">IF(C394&gt;0,TEXT(C394,"100000000"),"")</f>
        <v/>
      </c>
      <c r="I394" s="236"/>
      <c r="J394" s="5" t="s">
        <v>39</v>
      </c>
      <c r="K394" s="86"/>
      <c r="L394" s="7" t="str">
        <f>IF(K394&gt;0,VLOOKUP(K394,女子登録情報!$J$1:$K$21,2,0),"")</f>
        <v/>
      </c>
      <c r="M394" s="5" t="s">
        <v>40</v>
      </c>
      <c r="N394" s="88"/>
      <c r="O394" s="89" t="str">
        <f t="shared" si="144"/>
        <v/>
      </c>
      <c r="P394" s="90"/>
      <c r="Q394" s="697"/>
      <c r="R394" s="698"/>
      <c r="S394" s="699"/>
      <c r="T394" s="700"/>
      <c r="U394" s="700"/>
      <c r="AA394" s="243" t="str">
        <f t="shared" si="145"/>
        <v/>
      </c>
    </row>
    <row r="395" spans="1:27" s="20" customFormat="1" ht="18" hidden="1" customHeight="1" thickBot="1">
      <c r="A395" s="476"/>
      <c r="B395" s="712"/>
      <c r="C395" s="714"/>
      <c r="D395" s="714"/>
      <c r="E395" s="714"/>
      <c r="F395" s="85" t="str">
        <f>IF(C394&gt;0,VLOOKUP(C394,女子登録情報!$A$1:$H$2000,5,0),"")</f>
        <v/>
      </c>
      <c r="G395" s="427"/>
      <c r="H395" s="427"/>
      <c r="I395" s="236"/>
      <c r="J395" s="10" t="s">
        <v>41</v>
      </c>
      <c r="K395" s="86"/>
      <c r="L395" s="7" t="str">
        <f>IF(K395&gt;0,VLOOKUP(K395,女子登録情報!$J$2:$K$21,2,0),"")</f>
        <v/>
      </c>
      <c r="M395" s="10"/>
      <c r="N395" s="91"/>
      <c r="O395" s="89" t="str">
        <f t="shared" si="144"/>
        <v/>
      </c>
      <c r="P395" s="90"/>
      <c r="Q395" s="703"/>
      <c r="R395" s="704"/>
      <c r="S395" s="705"/>
      <c r="T395" s="701"/>
      <c r="U395" s="701"/>
      <c r="AA395" s="243" t="str">
        <f t="shared" si="145"/>
        <v/>
      </c>
    </row>
    <row r="396" spans="1:27" s="20" customFormat="1" ht="18" hidden="1" customHeight="1" thickBot="1">
      <c r="A396" s="477"/>
      <c r="B396" s="706" t="s">
        <v>42</v>
      </c>
      <c r="C396" s="707"/>
      <c r="D396" s="94"/>
      <c r="E396" s="94"/>
      <c r="F396" s="95"/>
      <c r="G396" s="428"/>
      <c r="H396" s="428"/>
      <c r="I396" s="237"/>
      <c r="J396" s="11" t="s">
        <v>43</v>
      </c>
      <c r="K396" s="87"/>
      <c r="L396" s="13" t="str">
        <f>IF(K396&gt;0,VLOOKUP(K396,女子登録情報!$J$2:$K$21,2,0),"")</f>
        <v/>
      </c>
      <c r="M396" s="14"/>
      <c r="N396" s="92"/>
      <c r="O396" s="89" t="str">
        <f t="shared" si="144"/>
        <v/>
      </c>
      <c r="P396" s="93"/>
      <c r="Q396" s="708"/>
      <c r="R396" s="709"/>
      <c r="S396" s="710"/>
      <c r="T396" s="702"/>
      <c r="U396" s="702"/>
      <c r="AA396" s="243" t="str">
        <f t="shared" si="145"/>
        <v/>
      </c>
    </row>
    <row r="397" spans="1:27" s="20" customFormat="1" ht="18" hidden="1" customHeight="1" thickTop="1" thickBot="1">
      <c r="A397" s="475">
        <v>127</v>
      </c>
      <c r="B397" s="711" t="s">
        <v>44</v>
      </c>
      <c r="C397" s="713"/>
      <c r="D397" s="713" t="str">
        <f>IF(C397&gt;0,VLOOKUP(C397,女子登録情報!$A$1:$H$2000,3,0),"")</f>
        <v/>
      </c>
      <c r="E397" s="713" t="str">
        <f>IF(C397&gt;0,VLOOKUP(C397,女子登録情報!$A$1:$H$2000,4,0),"")</f>
        <v/>
      </c>
      <c r="F397" s="84" t="str">
        <f>IF(C397&gt;0,VLOOKUP(C397,女子登録情報!$A$1:$H$2000,8,0),"")</f>
        <v/>
      </c>
      <c r="G397" s="426" t="e">
        <f>IF(F398&gt;0,VLOOKUP(F398,女子登録情報!$O$2:$P$48,2,0),"")</f>
        <v>#N/A</v>
      </c>
      <c r="H397" s="426" t="str">
        <f t="shared" ref="H397" si="165">IF(C397&gt;0,TEXT(C397,"100000000"),"")</f>
        <v/>
      </c>
      <c r="I397" s="236"/>
      <c r="J397" s="5" t="s">
        <v>39</v>
      </c>
      <c r="K397" s="86"/>
      <c r="L397" s="7" t="str">
        <f>IF(K397&gt;0,VLOOKUP(K397,女子登録情報!$J$1:$K$21,2,0),"")</f>
        <v/>
      </c>
      <c r="M397" s="5" t="s">
        <v>40</v>
      </c>
      <c r="N397" s="88"/>
      <c r="O397" s="89" t="str">
        <f t="shared" si="144"/>
        <v/>
      </c>
      <c r="P397" s="90"/>
      <c r="Q397" s="697"/>
      <c r="R397" s="698"/>
      <c r="S397" s="699"/>
      <c r="T397" s="700"/>
      <c r="U397" s="700"/>
      <c r="AA397" s="243" t="str">
        <f t="shared" si="145"/>
        <v/>
      </c>
    </row>
    <row r="398" spans="1:27" s="20" customFormat="1" ht="18" hidden="1" customHeight="1" thickBot="1">
      <c r="A398" s="476"/>
      <c r="B398" s="712"/>
      <c r="C398" s="714"/>
      <c r="D398" s="714"/>
      <c r="E398" s="714"/>
      <c r="F398" s="85" t="str">
        <f>IF(C397&gt;0,VLOOKUP(C397,女子登録情報!$A$1:$H$2000,5,0),"")</f>
        <v/>
      </c>
      <c r="G398" s="427"/>
      <c r="H398" s="427"/>
      <c r="I398" s="236"/>
      <c r="J398" s="10" t="s">
        <v>41</v>
      </c>
      <c r="K398" s="86"/>
      <c r="L398" s="7" t="str">
        <f>IF(K398&gt;0,VLOOKUP(K398,女子登録情報!$J$2:$K$21,2,0),"")</f>
        <v/>
      </c>
      <c r="M398" s="10"/>
      <c r="N398" s="91"/>
      <c r="O398" s="89" t="str">
        <f t="shared" si="144"/>
        <v/>
      </c>
      <c r="P398" s="90"/>
      <c r="Q398" s="703"/>
      <c r="R398" s="704"/>
      <c r="S398" s="705"/>
      <c r="T398" s="701"/>
      <c r="U398" s="701"/>
      <c r="AA398" s="243" t="str">
        <f t="shared" si="145"/>
        <v/>
      </c>
    </row>
    <row r="399" spans="1:27" s="20" customFormat="1" ht="18" hidden="1" customHeight="1" thickBot="1">
      <c r="A399" s="477"/>
      <c r="B399" s="706" t="s">
        <v>42</v>
      </c>
      <c r="C399" s="707"/>
      <c r="D399" s="94"/>
      <c r="E399" s="94"/>
      <c r="F399" s="95"/>
      <c r="G399" s="428"/>
      <c r="H399" s="428"/>
      <c r="I399" s="237"/>
      <c r="J399" s="11" t="s">
        <v>43</v>
      </c>
      <c r="K399" s="87"/>
      <c r="L399" s="13" t="str">
        <f>IF(K399&gt;0,VLOOKUP(K399,女子登録情報!$J$2:$K$21,2,0),"")</f>
        <v/>
      </c>
      <c r="M399" s="14"/>
      <c r="N399" s="92"/>
      <c r="O399" s="89" t="str">
        <f t="shared" si="144"/>
        <v/>
      </c>
      <c r="P399" s="93"/>
      <c r="Q399" s="708"/>
      <c r="R399" s="709"/>
      <c r="S399" s="710"/>
      <c r="T399" s="702"/>
      <c r="U399" s="702"/>
      <c r="AA399" s="243" t="str">
        <f t="shared" si="145"/>
        <v/>
      </c>
    </row>
    <row r="400" spans="1:27" s="20" customFormat="1" ht="18" hidden="1" customHeight="1" thickTop="1" thickBot="1">
      <c r="A400" s="475">
        <v>128</v>
      </c>
      <c r="B400" s="711" t="s">
        <v>44</v>
      </c>
      <c r="C400" s="713"/>
      <c r="D400" s="713" t="str">
        <f>IF(C400&gt;0,VLOOKUP(C400,女子登録情報!$A$1:$H$2000,3,0),"")</f>
        <v/>
      </c>
      <c r="E400" s="713" t="str">
        <f>IF(C400&gt;0,VLOOKUP(C400,女子登録情報!$A$1:$H$2000,4,0),"")</f>
        <v/>
      </c>
      <c r="F400" s="84" t="str">
        <f>IF(C400&gt;0,VLOOKUP(C400,女子登録情報!$A$1:$H$2000,8,0),"")</f>
        <v/>
      </c>
      <c r="G400" s="426" t="e">
        <f>IF(F401&gt;0,VLOOKUP(F401,女子登録情報!$O$2:$P$48,2,0),"")</f>
        <v>#N/A</v>
      </c>
      <c r="H400" s="426" t="str">
        <f t="shared" ref="H400" si="166">IF(C400&gt;0,TEXT(C400,"100000000"),"")</f>
        <v/>
      </c>
      <c r="I400" s="236"/>
      <c r="J400" s="5" t="s">
        <v>39</v>
      </c>
      <c r="K400" s="86"/>
      <c r="L400" s="7" t="str">
        <f>IF(K400&gt;0,VLOOKUP(K400,女子登録情報!$J$1:$K$21,2,0),"")</f>
        <v/>
      </c>
      <c r="M400" s="5" t="s">
        <v>40</v>
      </c>
      <c r="N400" s="88"/>
      <c r="O400" s="89" t="str">
        <f t="shared" si="144"/>
        <v/>
      </c>
      <c r="P400" s="90"/>
      <c r="Q400" s="697"/>
      <c r="R400" s="698"/>
      <c r="S400" s="699"/>
      <c r="T400" s="700"/>
      <c r="U400" s="700"/>
      <c r="AA400" s="243" t="str">
        <f t="shared" si="145"/>
        <v/>
      </c>
    </row>
    <row r="401" spans="1:27" s="20" customFormat="1" ht="18" hidden="1" customHeight="1" thickBot="1">
      <c r="A401" s="476"/>
      <c r="B401" s="712"/>
      <c r="C401" s="714"/>
      <c r="D401" s="714"/>
      <c r="E401" s="714"/>
      <c r="F401" s="85" t="str">
        <f>IF(C400&gt;0,VLOOKUP(C400,女子登録情報!$A$1:$H$2000,5,0),"")</f>
        <v/>
      </c>
      <c r="G401" s="427"/>
      <c r="H401" s="427"/>
      <c r="I401" s="236"/>
      <c r="J401" s="10" t="s">
        <v>41</v>
      </c>
      <c r="K401" s="86"/>
      <c r="L401" s="7" t="str">
        <f>IF(K401&gt;0,VLOOKUP(K401,女子登録情報!$J$2:$K$21,2,0),"")</f>
        <v/>
      </c>
      <c r="M401" s="10"/>
      <c r="N401" s="91"/>
      <c r="O401" s="89" t="str">
        <f t="shared" si="144"/>
        <v/>
      </c>
      <c r="P401" s="90"/>
      <c r="Q401" s="703"/>
      <c r="R401" s="704"/>
      <c r="S401" s="705"/>
      <c r="T401" s="701"/>
      <c r="U401" s="701"/>
      <c r="AA401" s="243" t="str">
        <f t="shared" si="145"/>
        <v/>
      </c>
    </row>
    <row r="402" spans="1:27" s="20" customFormat="1" ht="18" hidden="1" customHeight="1" thickBot="1">
      <c r="A402" s="477"/>
      <c r="B402" s="706" t="s">
        <v>42</v>
      </c>
      <c r="C402" s="707"/>
      <c r="D402" s="94"/>
      <c r="E402" s="94"/>
      <c r="F402" s="95"/>
      <c r="G402" s="428"/>
      <c r="H402" s="428"/>
      <c r="I402" s="237"/>
      <c r="J402" s="11" t="s">
        <v>43</v>
      </c>
      <c r="K402" s="87"/>
      <c r="L402" s="13" t="str">
        <f>IF(K402&gt;0,VLOOKUP(K402,女子登録情報!$J$2:$K$21,2,0),"")</f>
        <v/>
      </c>
      <c r="M402" s="14"/>
      <c r="N402" s="92"/>
      <c r="O402" s="89" t="str">
        <f t="shared" si="144"/>
        <v/>
      </c>
      <c r="P402" s="93"/>
      <c r="Q402" s="708"/>
      <c r="R402" s="709"/>
      <c r="S402" s="710"/>
      <c r="T402" s="702"/>
      <c r="U402" s="702"/>
      <c r="AA402" s="243" t="str">
        <f t="shared" si="145"/>
        <v/>
      </c>
    </row>
    <row r="403" spans="1:27" s="20" customFormat="1" ht="18" hidden="1" customHeight="1" thickTop="1" thickBot="1">
      <c r="A403" s="475">
        <v>129</v>
      </c>
      <c r="B403" s="711" t="s">
        <v>44</v>
      </c>
      <c r="C403" s="713"/>
      <c r="D403" s="713" t="str">
        <f>IF(C403&gt;0,VLOOKUP(C403,女子登録情報!$A$1:$H$2000,3,0),"")</f>
        <v/>
      </c>
      <c r="E403" s="713" t="str">
        <f>IF(C403&gt;0,VLOOKUP(C403,女子登録情報!$A$1:$H$2000,4,0),"")</f>
        <v/>
      </c>
      <c r="F403" s="84" t="str">
        <f>IF(C403&gt;0,VLOOKUP(C403,女子登録情報!$A$1:$H$2000,8,0),"")</f>
        <v/>
      </c>
      <c r="G403" s="426" t="e">
        <f>IF(F404&gt;0,VLOOKUP(F404,女子登録情報!$O$2:$P$48,2,0),"")</f>
        <v>#N/A</v>
      </c>
      <c r="H403" s="426" t="str">
        <f t="shared" ref="H403" si="167">IF(C403&gt;0,TEXT(C403,"100000000"),"")</f>
        <v/>
      </c>
      <c r="I403" s="236"/>
      <c r="J403" s="5" t="s">
        <v>39</v>
      </c>
      <c r="K403" s="86"/>
      <c r="L403" s="7" t="str">
        <f>IF(K403&gt;0,VLOOKUP(K403,女子登録情報!$J$1:$K$21,2,0),"")</f>
        <v/>
      </c>
      <c r="M403" s="5" t="s">
        <v>40</v>
      </c>
      <c r="N403" s="88"/>
      <c r="O403" s="89" t="str">
        <f t="shared" ref="O403:O466" si="168">IF(L403="","",LEFT(L403,5)&amp;" "&amp;IF(OR(LEFT(L403,3)*1&lt;70,LEFT(L403,3)*1&gt;100),REPT(0,7-LEN(N403)),REPT(0,5-LEN(N403)))&amp;N403)</f>
        <v/>
      </c>
      <c r="P403" s="90"/>
      <c r="Q403" s="697"/>
      <c r="R403" s="698"/>
      <c r="S403" s="699"/>
      <c r="T403" s="700"/>
      <c r="U403" s="700"/>
      <c r="AA403" s="243" t="str">
        <f t="shared" ref="AA403:AA466" si="169">IF($C403="","",IF(E403="",1,0))</f>
        <v/>
      </c>
    </row>
    <row r="404" spans="1:27" s="20" customFormat="1" ht="18" hidden="1" customHeight="1" thickBot="1">
      <c r="A404" s="476"/>
      <c r="B404" s="712"/>
      <c r="C404" s="714"/>
      <c r="D404" s="714"/>
      <c r="E404" s="714"/>
      <c r="F404" s="85" t="str">
        <f>IF(C403&gt;0,VLOOKUP(C403,女子登録情報!$A$1:$H$2000,5,0),"")</f>
        <v/>
      </c>
      <c r="G404" s="427"/>
      <c r="H404" s="427"/>
      <c r="I404" s="236"/>
      <c r="J404" s="10" t="s">
        <v>41</v>
      </c>
      <c r="K404" s="86"/>
      <c r="L404" s="7" t="str">
        <f>IF(K404&gt;0,VLOOKUP(K404,女子登録情報!$J$2:$K$21,2,0),"")</f>
        <v/>
      </c>
      <c r="M404" s="10"/>
      <c r="N404" s="91"/>
      <c r="O404" s="89" t="str">
        <f t="shared" si="168"/>
        <v/>
      </c>
      <c r="P404" s="90"/>
      <c r="Q404" s="703"/>
      <c r="R404" s="704"/>
      <c r="S404" s="705"/>
      <c r="T404" s="701"/>
      <c r="U404" s="701"/>
      <c r="AA404" s="243" t="str">
        <f t="shared" si="169"/>
        <v/>
      </c>
    </row>
    <row r="405" spans="1:27" s="20" customFormat="1" ht="18" hidden="1" customHeight="1" thickBot="1">
      <c r="A405" s="477"/>
      <c r="B405" s="706" t="s">
        <v>42</v>
      </c>
      <c r="C405" s="707"/>
      <c r="D405" s="94"/>
      <c r="E405" s="94"/>
      <c r="F405" s="95"/>
      <c r="G405" s="428"/>
      <c r="H405" s="428"/>
      <c r="I405" s="237"/>
      <c r="J405" s="11" t="s">
        <v>43</v>
      </c>
      <c r="K405" s="87"/>
      <c r="L405" s="13" t="str">
        <f>IF(K405&gt;0,VLOOKUP(K405,女子登録情報!$J$2:$K$21,2,0),"")</f>
        <v/>
      </c>
      <c r="M405" s="14"/>
      <c r="N405" s="92"/>
      <c r="O405" s="89" t="str">
        <f t="shared" si="168"/>
        <v/>
      </c>
      <c r="P405" s="93"/>
      <c r="Q405" s="708"/>
      <c r="R405" s="709"/>
      <c r="S405" s="710"/>
      <c r="T405" s="702"/>
      <c r="U405" s="702"/>
      <c r="AA405" s="243" t="str">
        <f t="shared" si="169"/>
        <v/>
      </c>
    </row>
    <row r="406" spans="1:27" s="20" customFormat="1" ht="18" hidden="1" customHeight="1" thickTop="1" thickBot="1">
      <c r="A406" s="475">
        <v>130</v>
      </c>
      <c r="B406" s="711" t="s">
        <v>44</v>
      </c>
      <c r="C406" s="713"/>
      <c r="D406" s="713" t="str">
        <f>IF(C406&gt;0,VLOOKUP(C406,女子登録情報!$A$1:$H$2000,3,0),"")</f>
        <v/>
      </c>
      <c r="E406" s="713" t="str">
        <f>IF(C406&gt;0,VLOOKUP(C406,女子登録情報!$A$1:$H$2000,4,0),"")</f>
        <v/>
      </c>
      <c r="F406" s="84" t="str">
        <f>IF(C406&gt;0,VLOOKUP(C406,女子登録情報!$A$1:$H$2000,8,0),"")</f>
        <v/>
      </c>
      <c r="G406" s="426" t="e">
        <f>IF(F407&gt;0,VLOOKUP(F407,女子登録情報!$O$2:$P$48,2,0),"")</f>
        <v>#N/A</v>
      </c>
      <c r="H406" s="426" t="str">
        <f t="shared" ref="H406" si="170">IF(C406&gt;0,TEXT(C406,"100000000"),"")</f>
        <v/>
      </c>
      <c r="I406" s="236"/>
      <c r="J406" s="5" t="s">
        <v>39</v>
      </c>
      <c r="K406" s="86"/>
      <c r="L406" s="7" t="str">
        <f>IF(K406&gt;0,VLOOKUP(K406,女子登録情報!$J$1:$K$21,2,0),"")</f>
        <v/>
      </c>
      <c r="M406" s="5" t="s">
        <v>40</v>
      </c>
      <c r="N406" s="88"/>
      <c r="O406" s="89" t="str">
        <f t="shared" si="168"/>
        <v/>
      </c>
      <c r="P406" s="90"/>
      <c r="Q406" s="697"/>
      <c r="R406" s="698"/>
      <c r="S406" s="699"/>
      <c r="T406" s="700"/>
      <c r="U406" s="700"/>
      <c r="AA406" s="243" t="str">
        <f t="shared" si="169"/>
        <v/>
      </c>
    </row>
    <row r="407" spans="1:27" s="20" customFormat="1" ht="18" hidden="1" customHeight="1" thickBot="1">
      <c r="A407" s="476"/>
      <c r="B407" s="712"/>
      <c r="C407" s="714"/>
      <c r="D407" s="714"/>
      <c r="E407" s="714"/>
      <c r="F407" s="85" t="str">
        <f>IF(C406&gt;0,VLOOKUP(C406,女子登録情報!$A$1:$H$2000,5,0),"")</f>
        <v/>
      </c>
      <c r="G407" s="427"/>
      <c r="H407" s="427"/>
      <c r="I407" s="236"/>
      <c r="J407" s="10" t="s">
        <v>41</v>
      </c>
      <c r="K407" s="86"/>
      <c r="L407" s="7" t="str">
        <f>IF(K407&gt;0,VLOOKUP(K407,女子登録情報!$J$2:$K$21,2,0),"")</f>
        <v/>
      </c>
      <c r="M407" s="10"/>
      <c r="N407" s="91"/>
      <c r="O407" s="89" t="str">
        <f t="shared" si="168"/>
        <v/>
      </c>
      <c r="P407" s="90"/>
      <c r="Q407" s="703"/>
      <c r="R407" s="704"/>
      <c r="S407" s="705"/>
      <c r="T407" s="701"/>
      <c r="U407" s="701"/>
      <c r="AA407" s="243" t="str">
        <f t="shared" si="169"/>
        <v/>
      </c>
    </row>
    <row r="408" spans="1:27" s="20" customFormat="1" ht="18" hidden="1" customHeight="1" thickBot="1">
      <c r="A408" s="477"/>
      <c r="B408" s="706" t="s">
        <v>42</v>
      </c>
      <c r="C408" s="707"/>
      <c r="D408" s="94"/>
      <c r="E408" s="94"/>
      <c r="F408" s="95"/>
      <c r="G408" s="428"/>
      <c r="H408" s="428"/>
      <c r="I408" s="237"/>
      <c r="J408" s="11" t="s">
        <v>43</v>
      </c>
      <c r="K408" s="87"/>
      <c r="L408" s="13" t="str">
        <f>IF(K408&gt;0,VLOOKUP(K408,女子登録情報!$J$2:$K$21,2,0),"")</f>
        <v/>
      </c>
      <c r="M408" s="14"/>
      <c r="N408" s="92"/>
      <c r="O408" s="89" t="str">
        <f t="shared" si="168"/>
        <v/>
      </c>
      <c r="P408" s="93"/>
      <c r="Q408" s="708"/>
      <c r="R408" s="709"/>
      <c r="S408" s="710"/>
      <c r="T408" s="702"/>
      <c r="U408" s="702"/>
      <c r="AA408" s="243" t="str">
        <f t="shared" si="169"/>
        <v/>
      </c>
    </row>
    <row r="409" spans="1:27" s="20" customFormat="1" ht="18" hidden="1" customHeight="1" thickTop="1" thickBot="1">
      <c r="A409" s="475">
        <v>131</v>
      </c>
      <c r="B409" s="711" t="s">
        <v>44</v>
      </c>
      <c r="C409" s="713"/>
      <c r="D409" s="713" t="str">
        <f>IF(C409&gt;0,VLOOKUP(C409,女子登録情報!$A$1:$H$2000,3,0),"")</f>
        <v/>
      </c>
      <c r="E409" s="713" t="str">
        <f>IF(C409&gt;0,VLOOKUP(C409,女子登録情報!$A$1:$H$2000,4,0),"")</f>
        <v/>
      </c>
      <c r="F409" s="84" t="str">
        <f>IF(C409&gt;0,VLOOKUP(C409,女子登録情報!$A$1:$H$2000,8,0),"")</f>
        <v/>
      </c>
      <c r="G409" s="426" t="e">
        <f>IF(F410&gt;0,VLOOKUP(F410,女子登録情報!$O$2:$P$48,2,0),"")</f>
        <v>#N/A</v>
      </c>
      <c r="H409" s="426" t="str">
        <f t="shared" ref="H409" si="171">IF(C409&gt;0,TEXT(C409,"100000000"),"")</f>
        <v/>
      </c>
      <c r="I409" s="236"/>
      <c r="J409" s="5" t="s">
        <v>39</v>
      </c>
      <c r="K409" s="86"/>
      <c r="L409" s="7" t="str">
        <f>IF(K409&gt;0,VLOOKUP(K409,女子登録情報!$J$1:$K$21,2,0),"")</f>
        <v/>
      </c>
      <c r="M409" s="5" t="s">
        <v>40</v>
      </c>
      <c r="N409" s="88"/>
      <c r="O409" s="89" t="str">
        <f t="shared" si="168"/>
        <v/>
      </c>
      <c r="P409" s="90"/>
      <c r="Q409" s="697"/>
      <c r="R409" s="698"/>
      <c r="S409" s="699"/>
      <c r="T409" s="700"/>
      <c r="U409" s="700"/>
      <c r="AA409" s="243" t="str">
        <f t="shared" si="169"/>
        <v/>
      </c>
    </row>
    <row r="410" spans="1:27" s="20" customFormat="1" ht="18" hidden="1" customHeight="1" thickBot="1">
      <c r="A410" s="476"/>
      <c r="B410" s="712"/>
      <c r="C410" s="714"/>
      <c r="D410" s="714"/>
      <c r="E410" s="714"/>
      <c r="F410" s="85" t="str">
        <f>IF(C409&gt;0,VLOOKUP(C409,女子登録情報!$A$1:$H$2000,5,0),"")</f>
        <v/>
      </c>
      <c r="G410" s="427"/>
      <c r="H410" s="427"/>
      <c r="I410" s="236"/>
      <c r="J410" s="10" t="s">
        <v>41</v>
      </c>
      <c r="K410" s="86"/>
      <c r="L410" s="7" t="str">
        <f>IF(K410&gt;0,VLOOKUP(K410,女子登録情報!$J$2:$K$21,2,0),"")</f>
        <v/>
      </c>
      <c r="M410" s="10"/>
      <c r="N410" s="91"/>
      <c r="O410" s="89" t="str">
        <f t="shared" si="168"/>
        <v/>
      </c>
      <c r="P410" s="90"/>
      <c r="Q410" s="703"/>
      <c r="R410" s="704"/>
      <c r="S410" s="705"/>
      <c r="T410" s="701"/>
      <c r="U410" s="701"/>
      <c r="AA410" s="243" t="str">
        <f t="shared" si="169"/>
        <v/>
      </c>
    </row>
    <row r="411" spans="1:27" s="20" customFormat="1" ht="18" hidden="1" customHeight="1" thickBot="1">
      <c r="A411" s="477"/>
      <c r="B411" s="706" t="s">
        <v>42</v>
      </c>
      <c r="C411" s="707"/>
      <c r="D411" s="94"/>
      <c r="E411" s="94"/>
      <c r="F411" s="95"/>
      <c r="G411" s="428"/>
      <c r="H411" s="428"/>
      <c r="I411" s="237"/>
      <c r="J411" s="11" t="s">
        <v>43</v>
      </c>
      <c r="K411" s="87"/>
      <c r="L411" s="13" t="str">
        <f>IF(K411&gt;0,VLOOKUP(K411,女子登録情報!$J$2:$K$21,2,0),"")</f>
        <v/>
      </c>
      <c r="M411" s="14"/>
      <c r="N411" s="92"/>
      <c r="O411" s="89" t="str">
        <f t="shared" si="168"/>
        <v/>
      </c>
      <c r="P411" s="93"/>
      <c r="Q411" s="708"/>
      <c r="R411" s="709"/>
      <c r="S411" s="710"/>
      <c r="T411" s="702"/>
      <c r="U411" s="702"/>
      <c r="AA411" s="243" t="str">
        <f t="shared" si="169"/>
        <v/>
      </c>
    </row>
    <row r="412" spans="1:27" s="20" customFormat="1" ht="18" hidden="1" customHeight="1" thickTop="1" thickBot="1">
      <c r="A412" s="475">
        <v>132</v>
      </c>
      <c r="B412" s="711" t="s">
        <v>44</v>
      </c>
      <c r="C412" s="713"/>
      <c r="D412" s="713" t="str">
        <f>IF(C412&gt;0,VLOOKUP(C412,女子登録情報!$A$1:$H$2000,3,0),"")</f>
        <v/>
      </c>
      <c r="E412" s="713" t="str">
        <f>IF(C412&gt;0,VLOOKUP(C412,女子登録情報!$A$1:$H$2000,4,0),"")</f>
        <v/>
      </c>
      <c r="F412" s="84" t="str">
        <f>IF(C412&gt;0,VLOOKUP(C412,女子登録情報!$A$1:$H$2000,8,0),"")</f>
        <v/>
      </c>
      <c r="G412" s="426" t="e">
        <f>IF(F413&gt;0,VLOOKUP(F413,女子登録情報!$O$2:$P$48,2,0),"")</f>
        <v>#N/A</v>
      </c>
      <c r="H412" s="426" t="str">
        <f t="shared" ref="H412" si="172">IF(C412&gt;0,TEXT(C412,"100000000"),"")</f>
        <v/>
      </c>
      <c r="I412" s="236"/>
      <c r="J412" s="5" t="s">
        <v>39</v>
      </c>
      <c r="K412" s="86"/>
      <c r="L412" s="7" t="str">
        <f>IF(K412&gt;0,VLOOKUP(K412,女子登録情報!$J$1:$K$21,2,0),"")</f>
        <v/>
      </c>
      <c r="M412" s="5" t="s">
        <v>40</v>
      </c>
      <c r="N412" s="88"/>
      <c r="O412" s="89" t="str">
        <f t="shared" si="168"/>
        <v/>
      </c>
      <c r="P412" s="90"/>
      <c r="Q412" s="697"/>
      <c r="R412" s="698"/>
      <c r="S412" s="699"/>
      <c r="T412" s="700"/>
      <c r="U412" s="700"/>
      <c r="AA412" s="243" t="str">
        <f t="shared" si="169"/>
        <v/>
      </c>
    </row>
    <row r="413" spans="1:27" s="20" customFormat="1" ht="18" hidden="1" customHeight="1" thickBot="1">
      <c r="A413" s="476"/>
      <c r="B413" s="712"/>
      <c r="C413" s="714"/>
      <c r="D413" s="714"/>
      <c r="E413" s="714"/>
      <c r="F413" s="85" t="str">
        <f>IF(C412&gt;0,VLOOKUP(C412,女子登録情報!$A$1:$H$2000,5,0),"")</f>
        <v/>
      </c>
      <c r="G413" s="427"/>
      <c r="H413" s="427"/>
      <c r="I413" s="236"/>
      <c r="J413" s="10" t="s">
        <v>41</v>
      </c>
      <c r="K413" s="86"/>
      <c r="L413" s="7" t="str">
        <f>IF(K413&gt;0,VLOOKUP(K413,女子登録情報!$J$2:$K$21,2,0),"")</f>
        <v/>
      </c>
      <c r="M413" s="10"/>
      <c r="N413" s="91"/>
      <c r="O413" s="89" t="str">
        <f t="shared" si="168"/>
        <v/>
      </c>
      <c r="P413" s="90"/>
      <c r="Q413" s="703"/>
      <c r="R413" s="704"/>
      <c r="S413" s="705"/>
      <c r="T413" s="701"/>
      <c r="U413" s="701"/>
      <c r="AA413" s="243" t="str">
        <f t="shared" si="169"/>
        <v/>
      </c>
    </row>
    <row r="414" spans="1:27" s="20" customFormat="1" ht="18" hidden="1" customHeight="1" thickBot="1">
      <c r="A414" s="477"/>
      <c r="B414" s="706" t="s">
        <v>42</v>
      </c>
      <c r="C414" s="707"/>
      <c r="D414" s="94"/>
      <c r="E414" s="94"/>
      <c r="F414" s="95"/>
      <c r="G414" s="428"/>
      <c r="H414" s="428"/>
      <c r="I414" s="237"/>
      <c r="J414" s="11" t="s">
        <v>43</v>
      </c>
      <c r="K414" s="87"/>
      <c r="L414" s="13" t="str">
        <f>IF(K414&gt;0,VLOOKUP(K414,女子登録情報!$J$2:$K$21,2,0),"")</f>
        <v/>
      </c>
      <c r="M414" s="14"/>
      <c r="N414" s="92"/>
      <c r="O414" s="89" t="str">
        <f t="shared" si="168"/>
        <v/>
      </c>
      <c r="P414" s="93"/>
      <c r="Q414" s="708"/>
      <c r="R414" s="709"/>
      <c r="S414" s="710"/>
      <c r="T414" s="702"/>
      <c r="U414" s="702"/>
      <c r="AA414" s="243" t="str">
        <f t="shared" si="169"/>
        <v/>
      </c>
    </row>
    <row r="415" spans="1:27" s="20" customFormat="1" ht="18" hidden="1" customHeight="1" thickTop="1" thickBot="1">
      <c r="A415" s="475">
        <v>133</v>
      </c>
      <c r="B415" s="711" t="s">
        <v>44</v>
      </c>
      <c r="C415" s="713"/>
      <c r="D415" s="713" t="str">
        <f>IF(C415&gt;0,VLOOKUP(C415,女子登録情報!$A$1:$H$2000,3,0),"")</f>
        <v/>
      </c>
      <c r="E415" s="713" t="str">
        <f>IF(C415&gt;0,VLOOKUP(C415,女子登録情報!$A$1:$H$2000,4,0),"")</f>
        <v/>
      </c>
      <c r="F415" s="84" t="str">
        <f>IF(C415&gt;0,VLOOKUP(C415,女子登録情報!$A$1:$H$2000,8,0),"")</f>
        <v/>
      </c>
      <c r="G415" s="426" t="e">
        <f>IF(F416&gt;0,VLOOKUP(F416,女子登録情報!$O$2:$P$48,2,0),"")</f>
        <v>#N/A</v>
      </c>
      <c r="H415" s="426" t="str">
        <f t="shared" ref="H415" si="173">IF(C415&gt;0,TEXT(C415,"100000000"),"")</f>
        <v/>
      </c>
      <c r="I415" s="236"/>
      <c r="J415" s="5" t="s">
        <v>39</v>
      </c>
      <c r="K415" s="86"/>
      <c r="L415" s="7" t="str">
        <f>IF(K415&gt;0,VLOOKUP(K415,女子登録情報!$J$1:$K$21,2,0),"")</f>
        <v/>
      </c>
      <c r="M415" s="5" t="s">
        <v>40</v>
      </c>
      <c r="N415" s="88"/>
      <c r="O415" s="89" t="str">
        <f t="shared" si="168"/>
        <v/>
      </c>
      <c r="P415" s="90"/>
      <c r="Q415" s="697"/>
      <c r="R415" s="698"/>
      <c r="S415" s="699"/>
      <c r="T415" s="700"/>
      <c r="U415" s="700"/>
      <c r="AA415" s="243" t="str">
        <f t="shared" si="169"/>
        <v/>
      </c>
    </row>
    <row r="416" spans="1:27" s="20" customFormat="1" ht="18" hidden="1" customHeight="1" thickBot="1">
      <c r="A416" s="476"/>
      <c r="B416" s="712"/>
      <c r="C416" s="714"/>
      <c r="D416" s="714"/>
      <c r="E416" s="714"/>
      <c r="F416" s="85" t="str">
        <f>IF(C415&gt;0,VLOOKUP(C415,女子登録情報!$A$1:$H$2000,5,0),"")</f>
        <v/>
      </c>
      <c r="G416" s="427"/>
      <c r="H416" s="427"/>
      <c r="I416" s="236"/>
      <c r="J416" s="10" t="s">
        <v>41</v>
      </c>
      <c r="K416" s="86"/>
      <c r="L416" s="7" t="str">
        <f>IF(K416&gt;0,VLOOKUP(K416,女子登録情報!$J$2:$K$21,2,0),"")</f>
        <v/>
      </c>
      <c r="M416" s="10"/>
      <c r="N416" s="91"/>
      <c r="O416" s="89" t="str">
        <f t="shared" si="168"/>
        <v/>
      </c>
      <c r="P416" s="90"/>
      <c r="Q416" s="703"/>
      <c r="R416" s="704"/>
      <c r="S416" s="705"/>
      <c r="T416" s="701"/>
      <c r="U416" s="701"/>
      <c r="AA416" s="243" t="str">
        <f t="shared" si="169"/>
        <v/>
      </c>
    </row>
    <row r="417" spans="1:27" s="20" customFormat="1" ht="18" hidden="1" customHeight="1" thickBot="1">
      <c r="A417" s="477"/>
      <c r="B417" s="706" t="s">
        <v>42</v>
      </c>
      <c r="C417" s="707"/>
      <c r="D417" s="94"/>
      <c r="E417" s="94"/>
      <c r="F417" s="95"/>
      <c r="G417" s="428"/>
      <c r="H417" s="428"/>
      <c r="I417" s="237"/>
      <c r="J417" s="11" t="s">
        <v>43</v>
      </c>
      <c r="K417" s="87"/>
      <c r="L417" s="13" t="str">
        <f>IF(K417&gt;0,VLOOKUP(K417,女子登録情報!$J$2:$K$21,2,0),"")</f>
        <v/>
      </c>
      <c r="M417" s="14"/>
      <c r="N417" s="92"/>
      <c r="O417" s="89" t="str">
        <f t="shared" si="168"/>
        <v/>
      </c>
      <c r="P417" s="93"/>
      <c r="Q417" s="708"/>
      <c r="R417" s="709"/>
      <c r="S417" s="710"/>
      <c r="T417" s="702"/>
      <c r="U417" s="702"/>
      <c r="AA417" s="243" t="str">
        <f t="shared" si="169"/>
        <v/>
      </c>
    </row>
    <row r="418" spans="1:27" s="20" customFormat="1" ht="18" hidden="1" customHeight="1" thickTop="1" thickBot="1">
      <c r="A418" s="475">
        <v>134</v>
      </c>
      <c r="B418" s="711" t="s">
        <v>44</v>
      </c>
      <c r="C418" s="713"/>
      <c r="D418" s="713" t="str">
        <f>IF(C418&gt;0,VLOOKUP(C418,女子登録情報!$A$1:$H$2000,3,0),"")</f>
        <v/>
      </c>
      <c r="E418" s="713" t="str">
        <f>IF(C418&gt;0,VLOOKUP(C418,女子登録情報!$A$1:$H$2000,4,0),"")</f>
        <v/>
      </c>
      <c r="F418" s="84" t="str">
        <f>IF(C418&gt;0,VLOOKUP(C418,女子登録情報!$A$1:$H$2000,8,0),"")</f>
        <v/>
      </c>
      <c r="G418" s="426" t="e">
        <f>IF(F419&gt;0,VLOOKUP(F419,女子登録情報!$O$2:$P$48,2,0),"")</f>
        <v>#N/A</v>
      </c>
      <c r="H418" s="426" t="str">
        <f t="shared" ref="H418" si="174">IF(C418&gt;0,TEXT(C418,"100000000"),"")</f>
        <v/>
      </c>
      <c r="I418" s="236"/>
      <c r="J418" s="5" t="s">
        <v>39</v>
      </c>
      <c r="K418" s="86"/>
      <c r="L418" s="7" t="str">
        <f>IF(K418&gt;0,VLOOKUP(K418,女子登録情報!$J$1:$K$21,2,0),"")</f>
        <v/>
      </c>
      <c r="M418" s="5" t="s">
        <v>40</v>
      </c>
      <c r="N418" s="88"/>
      <c r="O418" s="89" t="str">
        <f t="shared" si="168"/>
        <v/>
      </c>
      <c r="P418" s="90"/>
      <c r="Q418" s="697"/>
      <c r="R418" s="698"/>
      <c r="S418" s="699"/>
      <c r="T418" s="700"/>
      <c r="U418" s="700"/>
      <c r="AA418" s="243" t="str">
        <f t="shared" si="169"/>
        <v/>
      </c>
    </row>
    <row r="419" spans="1:27" s="20" customFormat="1" ht="18" hidden="1" customHeight="1" thickBot="1">
      <c r="A419" s="476"/>
      <c r="B419" s="712"/>
      <c r="C419" s="714"/>
      <c r="D419" s="714"/>
      <c r="E419" s="714"/>
      <c r="F419" s="85" t="str">
        <f>IF(C418&gt;0,VLOOKUP(C418,女子登録情報!$A$1:$H$2000,5,0),"")</f>
        <v/>
      </c>
      <c r="G419" s="427"/>
      <c r="H419" s="427"/>
      <c r="I419" s="236"/>
      <c r="J419" s="10" t="s">
        <v>41</v>
      </c>
      <c r="K419" s="86"/>
      <c r="L419" s="7" t="str">
        <f>IF(K419&gt;0,VLOOKUP(K419,女子登録情報!$J$2:$K$21,2,0),"")</f>
        <v/>
      </c>
      <c r="M419" s="10"/>
      <c r="N419" s="91"/>
      <c r="O419" s="89" t="str">
        <f t="shared" si="168"/>
        <v/>
      </c>
      <c r="P419" s="90"/>
      <c r="Q419" s="703"/>
      <c r="R419" s="704"/>
      <c r="S419" s="705"/>
      <c r="T419" s="701"/>
      <c r="U419" s="701"/>
      <c r="AA419" s="243" t="str">
        <f t="shared" si="169"/>
        <v/>
      </c>
    </row>
    <row r="420" spans="1:27" s="20" customFormat="1" ht="18" hidden="1" customHeight="1" thickBot="1">
      <c r="A420" s="477"/>
      <c r="B420" s="706" t="s">
        <v>42</v>
      </c>
      <c r="C420" s="707"/>
      <c r="D420" s="94"/>
      <c r="E420" s="94"/>
      <c r="F420" s="95"/>
      <c r="G420" s="428"/>
      <c r="H420" s="428"/>
      <c r="I420" s="237"/>
      <c r="J420" s="11" t="s">
        <v>43</v>
      </c>
      <c r="K420" s="87"/>
      <c r="L420" s="13" t="str">
        <f>IF(K420&gt;0,VLOOKUP(K420,女子登録情報!$J$2:$K$21,2,0),"")</f>
        <v/>
      </c>
      <c r="M420" s="14"/>
      <c r="N420" s="92"/>
      <c r="O420" s="89" t="str">
        <f t="shared" si="168"/>
        <v/>
      </c>
      <c r="P420" s="93"/>
      <c r="Q420" s="708"/>
      <c r="R420" s="709"/>
      <c r="S420" s="710"/>
      <c r="T420" s="702"/>
      <c r="U420" s="702"/>
      <c r="AA420" s="243" t="str">
        <f t="shared" si="169"/>
        <v/>
      </c>
    </row>
    <row r="421" spans="1:27" s="20" customFormat="1" ht="18" hidden="1" customHeight="1" thickTop="1" thickBot="1">
      <c r="A421" s="475">
        <v>135</v>
      </c>
      <c r="B421" s="711" t="s">
        <v>44</v>
      </c>
      <c r="C421" s="713"/>
      <c r="D421" s="713" t="str">
        <f>IF(C421&gt;0,VLOOKUP(C421,女子登録情報!$A$1:$H$2000,3,0),"")</f>
        <v/>
      </c>
      <c r="E421" s="713" t="str">
        <f>IF(C421&gt;0,VLOOKUP(C421,女子登録情報!$A$1:$H$2000,4,0),"")</f>
        <v/>
      </c>
      <c r="F421" s="84" t="str">
        <f>IF(C421&gt;0,VLOOKUP(C421,女子登録情報!$A$1:$H$2000,8,0),"")</f>
        <v/>
      </c>
      <c r="G421" s="426" t="e">
        <f>IF(F422&gt;0,VLOOKUP(F422,女子登録情報!$O$2:$P$48,2,0),"")</f>
        <v>#N/A</v>
      </c>
      <c r="H421" s="426" t="str">
        <f t="shared" ref="H421" si="175">IF(C421&gt;0,TEXT(C421,"100000000"),"")</f>
        <v/>
      </c>
      <c r="I421" s="236"/>
      <c r="J421" s="5" t="s">
        <v>39</v>
      </c>
      <c r="K421" s="86"/>
      <c r="L421" s="7" t="str">
        <f>IF(K421&gt;0,VLOOKUP(K421,女子登録情報!$J$1:$K$21,2,0),"")</f>
        <v/>
      </c>
      <c r="M421" s="5" t="s">
        <v>40</v>
      </c>
      <c r="N421" s="88"/>
      <c r="O421" s="89" t="str">
        <f t="shared" si="168"/>
        <v/>
      </c>
      <c r="P421" s="90"/>
      <c r="Q421" s="697"/>
      <c r="R421" s="698"/>
      <c r="S421" s="699"/>
      <c r="T421" s="700"/>
      <c r="U421" s="700"/>
      <c r="AA421" s="243" t="str">
        <f t="shared" si="169"/>
        <v/>
      </c>
    </row>
    <row r="422" spans="1:27" s="20" customFormat="1" ht="18" hidden="1" customHeight="1" thickBot="1">
      <c r="A422" s="476"/>
      <c r="B422" s="712"/>
      <c r="C422" s="714"/>
      <c r="D422" s="714"/>
      <c r="E422" s="714"/>
      <c r="F422" s="85" t="str">
        <f>IF(C421&gt;0,VLOOKUP(C421,女子登録情報!$A$1:$H$2000,5,0),"")</f>
        <v/>
      </c>
      <c r="G422" s="427"/>
      <c r="H422" s="427"/>
      <c r="I422" s="236"/>
      <c r="J422" s="10" t="s">
        <v>41</v>
      </c>
      <c r="K422" s="86"/>
      <c r="L422" s="7" t="str">
        <f>IF(K422&gt;0,VLOOKUP(K422,女子登録情報!$J$2:$K$21,2,0),"")</f>
        <v/>
      </c>
      <c r="M422" s="10"/>
      <c r="N422" s="91"/>
      <c r="O422" s="89" t="str">
        <f t="shared" si="168"/>
        <v/>
      </c>
      <c r="P422" s="90"/>
      <c r="Q422" s="703"/>
      <c r="R422" s="704"/>
      <c r="S422" s="705"/>
      <c r="T422" s="701"/>
      <c r="U422" s="701"/>
      <c r="AA422" s="243" t="str">
        <f t="shared" si="169"/>
        <v/>
      </c>
    </row>
    <row r="423" spans="1:27" s="20" customFormat="1" ht="18" hidden="1" customHeight="1" thickBot="1">
      <c r="A423" s="477"/>
      <c r="B423" s="706" t="s">
        <v>42</v>
      </c>
      <c r="C423" s="707"/>
      <c r="D423" s="94"/>
      <c r="E423" s="94"/>
      <c r="F423" s="95"/>
      <c r="G423" s="428"/>
      <c r="H423" s="428"/>
      <c r="I423" s="237"/>
      <c r="J423" s="11" t="s">
        <v>43</v>
      </c>
      <c r="K423" s="87"/>
      <c r="L423" s="13" t="str">
        <f>IF(K423&gt;0,VLOOKUP(K423,女子登録情報!$J$2:$K$21,2,0),"")</f>
        <v/>
      </c>
      <c r="M423" s="14"/>
      <c r="N423" s="92"/>
      <c r="O423" s="89" t="str">
        <f t="shared" si="168"/>
        <v/>
      </c>
      <c r="P423" s="93"/>
      <c r="Q423" s="708"/>
      <c r="R423" s="709"/>
      <c r="S423" s="710"/>
      <c r="T423" s="702"/>
      <c r="U423" s="702"/>
      <c r="AA423" s="243" t="str">
        <f t="shared" si="169"/>
        <v/>
      </c>
    </row>
    <row r="424" spans="1:27" s="20" customFormat="1" ht="18" hidden="1" customHeight="1" thickTop="1" thickBot="1">
      <c r="A424" s="475">
        <v>136</v>
      </c>
      <c r="B424" s="711" t="s">
        <v>44</v>
      </c>
      <c r="C424" s="713"/>
      <c r="D424" s="713" t="str">
        <f>IF(C424&gt;0,VLOOKUP(C424,女子登録情報!$A$1:$H$2000,3,0),"")</f>
        <v/>
      </c>
      <c r="E424" s="713" t="str">
        <f>IF(C424&gt;0,VLOOKUP(C424,女子登録情報!$A$1:$H$2000,4,0),"")</f>
        <v/>
      </c>
      <c r="F424" s="84" t="str">
        <f>IF(C424&gt;0,VLOOKUP(C424,女子登録情報!$A$1:$H$2000,8,0),"")</f>
        <v/>
      </c>
      <c r="G424" s="426" t="e">
        <f>IF(F425&gt;0,VLOOKUP(F425,女子登録情報!$O$2:$P$48,2,0),"")</f>
        <v>#N/A</v>
      </c>
      <c r="H424" s="426" t="str">
        <f t="shared" ref="H424" si="176">IF(C424&gt;0,TEXT(C424,"100000000"),"")</f>
        <v/>
      </c>
      <c r="I424" s="236"/>
      <c r="J424" s="5" t="s">
        <v>39</v>
      </c>
      <c r="K424" s="86"/>
      <c r="L424" s="7" t="str">
        <f>IF(K424&gt;0,VLOOKUP(K424,女子登録情報!$J$1:$K$21,2,0),"")</f>
        <v/>
      </c>
      <c r="M424" s="5" t="s">
        <v>40</v>
      </c>
      <c r="N424" s="88"/>
      <c r="O424" s="89" t="str">
        <f t="shared" si="168"/>
        <v/>
      </c>
      <c r="P424" s="90"/>
      <c r="Q424" s="697"/>
      <c r="R424" s="698"/>
      <c r="S424" s="699"/>
      <c r="T424" s="700"/>
      <c r="U424" s="700"/>
      <c r="AA424" s="243" t="str">
        <f t="shared" si="169"/>
        <v/>
      </c>
    </row>
    <row r="425" spans="1:27" s="20" customFormat="1" ht="18" hidden="1" customHeight="1" thickBot="1">
      <c r="A425" s="476"/>
      <c r="B425" s="712"/>
      <c r="C425" s="714"/>
      <c r="D425" s="714"/>
      <c r="E425" s="714"/>
      <c r="F425" s="85" t="str">
        <f>IF(C424&gt;0,VLOOKUP(C424,女子登録情報!$A$1:$H$2000,5,0),"")</f>
        <v/>
      </c>
      <c r="G425" s="427"/>
      <c r="H425" s="427"/>
      <c r="I425" s="236"/>
      <c r="J425" s="10" t="s">
        <v>41</v>
      </c>
      <c r="K425" s="86"/>
      <c r="L425" s="7" t="str">
        <f>IF(K425&gt;0,VLOOKUP(K425,女子登録情報!$J$2:$K$21,2,0),"")</f>
        <v/>
      </c>
      <c r="M425" s="10"/>
      <c r="N425" s="91"/>
      <c r="O425" s="89" t="str">
        <f t="shared" si="168"/>
        <v/>
      </c>
      <c r="P425" s="90"/>
      <c r="Q425" s="703"/>
      <c r="R425" s="704"/>
      <c r="S425" s="705"/>
      <c r="T425" s="701"/>
      <c r="U425" s="701"/>
      <c r="AA425" s="243" t="str">
        <f t="shared" si="169"/>
        <v/>
      </c>
    </row>
    <row r="426" spans="1:27" s="20" customFormat="1" ht="18" hidden="1" customHeight="1" thickBot="1">
      <c r="A426" s="477"/>
      <c r="B426" s="706" t="s">
        <v>42</v>
      </c>
      <c r="C426" s="707"/>
      <c r="D426" s="94"/>
      <c r="E426" s="94"/>
      <c r="F426" s="95"/>
      <c r="G426" s="428"/>
      <c r="H426" s="428"/>
      <c r="I426" s="237"/>
      <c r="J426" s="11" t="s">
        <v>43</v>
      </c>
      <c r="K426" s="87"/>
      <c r="L426" s="13" t="str">
        <f>IF(K426&gt;0,VLOOKUP(K426,女子登録情報!$J$2:$K$21,2,0),"")</f>
        <v/>
      </c>
      <c r="M426" s="14"/>
      <c r="N426" s="92"/>
      <c r="O426" s="89" t="str">
        <f t="shared" si="168"/>
        <v/>
      </c>
      <c r="P426" s="93"/>
      <c r="Q426" s="708"/>
      <c r="R426" s="709"/>
      <c r="S426" s="710"/>
      <c r="T426" s="702"/>
      <c r="U426" s="702"/>
      <c r="AA426" s="243" t="str">
        <f t="shared" si="169"/>
        <v/>
      </c>
    </row>
    <row r="427" spans="1:27" s="20" customFormat="1" ht="18" hidden="1" customHeight="1" thickTop="1" thickBot="1">
      <c r="A427" s="475">
        <v>137</v>
      </c>
      <c r="B427" s="711" t="s">
        <v>44</v>
      </c>
      <c r="C427" s="713"/>
      <c r="D427" s="713" t="str">
        <f>IF(C427&gt;0,VLOOKUP(C427,女子登録情報!$A$1:$H$2000,3,0),"")</f>
        <v/>
      </c>
      <c r="E427" s="713" t="str">
        <f>IF(C427&gt;0,VLOOKUP(C427,女子登録情報!$A$1:$H$2000,4,0),"")</f>
        <v/>
      </c>
      <c r="F427" s="84" t="str">
        <f>IF(C427&gt;0,VLOOKUP(C427,女子登録情報!$A$1:$H$2000,8,0),"")</f>
        <v/>
      </c>
      <c r="G427" s="426" t="e">
        <f>IF(F428&gt;0,VLOOKUP(F428,女子登録情報!$O$2:$P$48,2,0),"")</f>
        <v>#N/A</v>
      </c>
      <c r="H427" s="426" t="str">
        <f t="shared" ref="H427" si="177">IF(C427&gt;0,TEXT(C427,"100000000"),"")</f>
        <v/>
      </c>
      <c r="I427" s="236"/>
      <c r="J427" s="5" t="s">
        <v>39</v>
      </c>
      <c r="K427" s="86"/>
      <c r="L427" s="7" t="str">
        <f>IF(K427&gt;0,VLOOKUP(K427,女子登録情報!$J$1:$K$21,2,0),"")</f>
        <v/>
      </c>
      <c r="M427" s="5" t="s">
        <v>40</v>
      </c>
      <c r="N427" s="88"/>
      <c r="O427" s="89" t="str">
        <f t="shared" si="168"/>
        <v/>
      </c>
      <c r="P427" s="90"/>
      <c r="Q427" s="697"/>
      <c r="R427" s="698"/>
      <c r="S427" s="699"/>
      <c r="T427" s="700"/>
      <c r="U427" s="700"/>
      <c r="AA427" s="243" t="str">
        <f t="shared" si="169"/>
        <v/>
      </c>
    </row>
    <row r="428" spans="1:27" s="20" customFormat="1" ht="18" hidden="1" customHeight="1" thickBot="1">
      <c r="A428" s="476"/>
      <c r="B428" s="712"/>
      <c r="C428" s="714"/>
      <c r="D428" s="714"/>
      <c r="E428" s="714"/>
      <c r="F428" s="85" t="str">
        <f>IF(C427&gt;0,VLOOKUP(C427,女子登録情報!$A$1:$H$2000,5,0),"")</f>
        <v/>
      </c>
      <c r="G428" s="427"/>
      <c r="H428" s="427"/>
      <c r="I428" s="236"/>
      <c r="J428" s="10" t="s">
        <v>41</v>
      </c>
      <c r="K428" s="86"/>
      <c r="L428" s="7" t="str">
        <f>IF(K428&gt;0,VLOOKUP(K428,女子登録情報!$J$2:$K$21,2,0),"")</f>
        <v/>
      </c>
      <c r="M428" s="10"/>
      <c r="N428" s="91"/>
      <c r="O428" s="89" t="str">
        <f t="shared" si="168"/>
        <v/>
      </c>
      <c r="P428" s="90"/>
      <c r="Q428" s="703"/>
      <c r="R428" s="704"/>
      <c r="S428" s="705"/>
      <c r="T428" s="701"/>
      <c r="U428" s="701"/>
      <c r="AA428" s="243" t="str">
        <f t="shared" si="169"/>
        <v/>
      </c>
    </row>
    <row r="429" spans="1:27" s="20" customFormat="1" ht="18" hidden="1" customHeight="1" thickBot="1">
      <c r="A429" s="477"/>
      <c r="B429" s="706" t="s">
        <v>42</v>
      </c>
      <c r="C429" s="707"/>
      <c r="D429" s="94"/>
      <c r="E429" s="94"/>
      <c r="F429" s="95"/>
      <c r="G429" s="428"/>
      <c r="H429" s="428"/>
      <c r="I429" s="237"/>
      <c r="J429" s="11" t="s">
        <v>43</v>
      </c>
      <c r="K429" s="87"/>
      <c r="L429" s="13" t="str">
        <f>IF(K429&gt;0,VLOOKUP(K429,女子登録情報!$J$2:$K$21,2,0),"")</f>
        <v/>
      </c>
      <c r="M429" s="14"/>
      <c r="N429" s="92"/>
      <c r="O429" s="89" t="str">
        <f t="shared" si="168"/>
        <v/>
      </c>
      <c r="P429" s="93"/>
      <c r="Q429" s="708"/>
      <c r="R429" s="709"/>
      <c r="S429" s="710"/>
      <c r="T429" s="702"/>
      <c r="U429" s="702"/>
      <c r="AA429" s="243" t="str">
        <f t="shared" si="169"/>
        <v/>
      </c>
    </row>
    <row r="430" spans="1:27" s="20" customFormat="1" ht="18" hidden="1" customHeight="1" thickTop="1" thickBot="1">
      <c r="A430" s="475">
        <v>138</v>
      </c>
      <c r="B430" s="711" t="s">
        <v>44</v>
      </c>
      <c r="C430" s="713"/>
      <c r="D430" s="713" t="str">
        <f>IF(C430&gt;0,VLOOKUP(C430,女子登録情報!$A$1:$H$2000,3,0),"")</f>
        <v/>
      </c>
      <c r="E430" s="713" t="str">
        <f>IF(C430&gt;0,VLOOKUP(C430,女子登録情報!$A$1:$H$2000,4,0),"")</f>
        <v/>
      </c>
      <c r="F430" s="84" t="str">
        <f>IF(C430&gt;0,VLOOKUP(C430,女子登録情報!$A$1:$H$2000,8,0),"")</f>
        <v/>
      </c>
      <c r="G430" s="426" t="e">
        <f>IF(F431&gt;0,VLOOKUP(F431,女子登録情報!$O$2:$P$48,2,0),"")</f>
        <v>#N/A</v>
      </c>
      <c r="H430" s="426" t="str">
        <f t="shared" ref="H430" si="178">IF(C430&gt;0,TEXT(C430,"100000000"),"")</f>
        <v/>
      </c>
      <c r="I430" s="236"/>
      <c r="J430" s="5" t="s">
        <v>39</v>
      </c>
      <c r="K430" s="86"/>
      <c r="L430" s="7" t="str">
        <f>IF(K430&gt;0,VLOOKUP(K430,女子登録情報!$J$1:$K$21,2,0),"")</f>
        <v/>
      </c>
      <c r="M430" s="5" t="s">
        <v>40</v>
      </c>
      <c r="N430" s="88"/>
      <c r="O430" s="89" t="str">
        <f t="shared" si="168"/>
        <v/>
      </c>
      <c r="P430" s="90"/>
      <c r="Q430" s="697"/>
      <c r="R430" s="698"/>
      <c r="S430" s="699"/>
      <c r="T430" s="700"/>
      <c r="U430" s="700"/>
      <c r="AA430" s="243" t="str">
        <f t="shared" si="169"/>
        <v/>
      </c>
    </row>
    <row r="431" spans="1:27" s="20" customFormat="1" ht="18" hidden="1" customHeight="1" thickBot="1">
      <c r="A431" s="476"/>
      <c r="B431" s="712"/>
      <c r="C431" s="714"/>
      <c r="D431" s="714"/>
      <c r="E431" s="714"/>
      <c r="F431" s="85" t="str">
        <f>IF(C430&gt;0,VLOOKUP(C430,女子登録情報!$A$1:$H$2000,5,0),"")</f>
        <v/>
      </c>
      <c r="G431" s="427"/>
      <c r="H431" s="427"/>
      <c r="I431" s="236"/>
      <c r="J431" s="10" t="s">
        <v>41</v>
      </c>
      <c r="K431" s="86"/>
      <c r="L431" s="7" t="str">
        <f>IF(K431&gt;0,VLOOKUP(K431,女子登録情報!$J$2:$K$21,2,0),"")</f>
        <v/>
      </c>
      <c r="M431" s="10"/>
      <c r="N431" s="91"/>
      <c r="O431" s="89" t="str">
        <f t="shared" si="168"/>
        <v/>
      </c>
      <c r="P431" s="90"/>
      <c r="Q431" s="703"/>
      <c r="R431" s="704"/>
      <c r="S431" s="705"/>
      <c r="T431" s="701"/>
      <c r="U431" s="701"/>
      <c r="AA431" s="243" t="str">
        <f t="shared" si="169"/>
        <v/>
      </c>
    </row>
    <row r="432" spans="1:27" s="20" customFormat="1" ht="18" hidden="1" customHeight="1" thickBot="1">
      <c r="A432" s="477"/>
      <c r="B432" s="706" t="s">
        <v>42</v>
      </c>
      <c r="C432" s="707"/>
      <c r="D432" s="94"/>
      <c r="E432" s="94"/>
      <c r="F432" s="95"/>
      <c r="G432" s="428"/>
      <c r="H432" s="428"/>
      <c r="I432" s="237"/>
      <c r="J432" s="11" t="s">
        <v>43</v>
      </c>
      <c r="K432" s="87"/>
      <c r="L432" s="13" t="str">
        <f>IF(K432&gt;0,VLOOKUP(K432,女子登録情報!$J$2:$K$21,2,0),"")</f>
        <v/>
      </c>
      <c r="M432" s="14"/>
      <c r="N432" s="92"/>
      <c r="O432" s="89" t="str">
        <f t="shared" si="168"/>
        <v/>
      </c>
      <c r="P432" s="93"/>
      <c r="Q432" s="708"/>
      <c r="R432" s="709"/>
      <c r="S432" s="710"/>
      <c r="T432" s="702"/>
      <c r="U432" s="702"/>
      <c r="AA432" s="243" t="str">
        <f t="shared" si="169"/>
        <v/>
      </c>
    </row>
    <row r="433" spans="1:27" s="20" customFormat="1" ht="18" hidden="1" customHeight="1" thickTop="1" thickBot="1">
      <c r="A433" s="475">
        <v>139</v>
      </c>
      <c r="B433" s="711" t="s">
        <v>44</v>
      </c>
      <c r="C433" s="713"/>
      <c r="D433" s="713" t="str">
        <f>IF(C433&gt;0,VLOOKUP(C433,女子登録情報!$A$1:$H$2000,3,0),"")</f>
        <v/>
      </c>
      <c r="E433" s="713" t="str">
        <f>IF(C433&gt;0,VLOOKUP(C433,女子登録情報!$A$1:$H$2000,4,0),"")</f>
        <v/>
      </c>
      <c r="F433" s="84" t="str">
        <f>IF(C433&gt;0,VLOOKUP(C433,女子登録情報!$A$1:$H$2000,8,0),"")</f>
        <v/>
      </c>
      <c r="G433" s="426" t="e">
        <f>IF(F434&gt;0,VLOOKUP(F434,女子登録情報!$O$2:$P$48,2,0),"")</f>
        <v>#N/A</v>
      </c>
      <c r="H433" s="426" t="str">
        <f t="shared" ref="H433" si="179">IF(C433&gt;0,TEXT(C433,"100000000"),"")</f>
        <v/>
      </c>
      <c r="I433" s="236"/>
      <c r="J433" s="5" t="s">
        <v>39</v>
      </c>
      <c r="K433" s="86"/>
      <c r="L433" s="7" t="str">
        <f>IF(K433&gt;0,VLOOKUP(K433,女子登録情報!$J$1:$K$21,2,0),"")</f>
        <v/>
      </c>
      <c r="M433" s="5" t="s">
        <v>40</v>
      </c>
      <c r="N433" s="88"/>
      <c r="O433" s="89" t="str">
        <f t="shared" si="168"/>
        <v/>
      </c>
      <c r="P433" s="90"/>
      <c r="Q433" s="697"/>
      <c r="R433" s="698"/>
      <c r="S433" s="699"/>
      <c r="T433" s="700"/>
      <c r="U433" s="700"/>
      <c r="AA433" s="243" t="str">
        <f t="shared" si="169"/>
        <v/>
      </c>
    </row>
    <row r="434" spans="1:27" s="20" customFormat="1" ht="18" hidden="1" customHeight="1" thickBot="1">
      <c r="A434" s="476"/>
      <c r="B434" s="712"/>
      <c r="C434" s="714"/>
      <c r="D434" s="714"/>
      <c r="E434" s="714"/>
      <c r="F434" s="85" t="str">
        <f>IF(C433&gt;0,VLOOKUP(C433,女子登録情報!$A$1:$H$2000,5,0),"")</f>
        <v/>
      </c>
      <c r="G434" s="427"/>
      <c r="H434" s="427"/>
      <c r="I434" s="236"/>
      <c r="J434" s="10" t="s">
        <v>41</v>
      </c>
      <c r="K434" s="86"/>
      <c r="L434" s="7" t="str">
        <f>IF(K434&gt;0,VLOOKUP(K434,女子登録情報!$J$2:$K$21,2,0),"")</f>
        <v/>
      </c>
      <c r="M434" s="10"/>
      <c r="N434" s="91"/>
      <c r="O434" s="89" t="str">
        <f t="shared" si="168"/>
        <v/>
      </c>
      <c r="P434" s="90"/>
      <c r="Q434" s="703"/>
      <c r="R434" s="704"/>
      <c r="S434" s="705"/>
      <c r="T434" s="701"/>
      <c r="U434" s="701"/>
      <c r="AA434" s="243" t="str">
        <f t="shared" si="169"/>
        <v/>
      </c>
    </row>
    <row r="435" spans="1:27" s="20" customFormat="1" ht="18" hidden="1" customHeight="1" thickBot="1">
      <c r="A435" s="477"/>
      <c r="B435" s="706" t="s">
        <v>42</v>
      </c>
      <c r="C435" s="707"/>
      <c r="D435" s="94"/>
      <c r="E435" s="94"/>
      <c r="F435" s="95"/>
      <c r="G435" s="428"/>
      <c r="H435" s="428"/>
      <c r="I435" s="237"/>
      <c r="J435" s="11" t="s">
        <v>43</v>
      </c>
      <c r="K435" s="87"/>
      <c r="L435" s="13" t="str">
        <f>IF(K435&gt;0,VLOOKUP(K435,女子登録情報!$J$2:$K$21,2,0),"")</f>
        <v/>
      </c>
      <c r="M435" s="14"/>
      <c r="N435" s="92"/>
      <c r="O435" s="89" t="str">
        <f t="shared" si="168"/>
        <v/>
      </c>
      <c r="P435" s="93"/>
      <c r="Q435" s="708"/>
      <c r="R435" s="709"/>
      <c r="S435" s="710"/>
      <c r="T435" s="702"/>
      <c r="U435" s="702"/>
      <c r="AA435" s="243" t="str">
        <f t="shared" si="169"/>
        <v/>
      </c>
    </row>
    <row r="436" spans="1:27" s="20" customFormat="1" ht="18" hidden="1" customHeight="1" thickTop="1" thickBot="1">
      <c r="A436" s="475">
        <v>140</v>
      </c>
      <c r="B436" s="711" t="s">
        <v>44</v>
      </c>
      <c r="C436" s="713"/>
      <c r="D436" s="713" t="str">
        <f>IF(C436&gt;0,VLOOKUP(C436,女子登録情報!$A$1:$H$2000,3,0),"")</f>
        <v/>
      </c>
      <c r="E436" s="713" t="str">
        <f>IF(C436&gt;0,VLOOKUP(C436,女子登録情報!$A$1:$H$2000,4,0),"")</f>
        <v/>
      </c>
      <c r="F436" s="84" t="str">
        <f>IF(C436&gt;0,VLOOKUP(C436,女子登録情報!$A$1:$H$2000,8,0),"")</f>
        <v/>
      </c>
      <c r="G436" s="426" t="e">
        <f>IF(F437&gt;0,VLOOKUP(F437,女子登録情報!$O$2:$P$48,2,0),"")</f>
        <v>#N/A</v>
      </c>
      <c r="H436" s="426" t="str">
        <f t="shared" ref="H436" si="180">IF(C436&gt;0,TEXT(C436,"100000000"),"")</f>
        <v/>
      </c>
      <c r="I436" s="236"/>
      <c r="J436" s="5" t="s">
        <v>39</v>
      </c>
      <c r="K436" s="86"/>
      <c r="L436" s="7" t="str">
        <f>IF(K436&gt;0,VLOOKUP(K436,女子登録情報!$J$1:$K$21,2,0),"")</f>
        <v/>
      </c>
      <c r="M436" s="5" t="s">
        <v>40</v>
      </c>
      <c r="N436" s="88"/>
      <c r="O436" s="89" t="str">
        <f t="shared" si="168"/>
        <v/>
      </c>
      <c r="P436" s="90"/>
      <c r="Q436" s="697"/>
      <c r="R436" s="698"/>
      <c r="S436" s="699"/>
      <c r="T436" s="700"/>
      <c r="U436" s="700"/>
      <c r="AA436" s="243" t="str">
        <f t="shared" si="169"/>
        <v/>
      </c>
    </row>
    <row r="437" spans="1:27" s="20" customFormat="1" ht="18" hidden="1" customHeight="1" thickBot="1">
      <c r="A437" s="476"/>
      <c r="B437" s="712"/>
      <c r="C437" s="714"/>
      <c r="D437" s="714"/>
      <c r="E437" s="714"/>
      <c r="F437" s="85" t="str">
        <f>IF(C436&gt;0,VLOOKUP(C436,女子登録情報!$A$1:$H$2000,5,0),"")</f>
        <v/>
      </c>
      <c r="G437" s="427"/>
      <c r="H437" s="427"/>
      <c r="I437" s="236"/>
      <c r="J437" s="10" t="s">
        <v>41</v>
      </c>
      <c r="K437" s="86"/>
      <c r="L437" s="7" t="str">
        <f>IF(K437&gt;0,VLOOKUP(K437,女子登録情報!$J$2:$K$21,2,0),"")</f>
        <v/>
      </c>
      <c r="M437" s="10"/>
      <c r="N437" s="91"/>
      <c r="O437" s="89" t="str">
        <f t="shared" si="168"/>
        <v/>
      </c>
      <c r="P437" s="90"/>
      <c r="Q437" s="703"/>
      <c r="R437" s="704"/>
      <c r="S437" s="705"/>
      <c r="T437" s="701"/>
      <c r="U437" s="701"/>
      <c r="AA437" s="243" t="str">
        <f t="shared" si="169"/>
        <v/>
      </c>
    </row>
    <row r="438" spans="1:27" s="20" customFormat="1" ht="18" hidden="1" customHeight="1" thickBot="1">
      <c r="A438" s="477"/>
      <c r="B438" s="706" t="s">
        <v>42</v>
      </c>
      <c r="C438" s="707"/>
      <c r="D438" s="94"/>
      <c r="E438" s="94"/>
      <c r="F438" s="95"/>
      <c r="G438" s="428"/>
      <c r="H438" s="428"/>
      <c r="I438" s="237"/>
      <c r="J438" s="11" t="s">
        <v>43</v>
      </c>
      <c r="K438" s="87"/>
      <c r="L438" s="13" t="str">
        <f>IF(K438&gt;0,VLOOKUP(K438,女子登録情報!$J$2:$K$21,2,0),"")</f>
        <v/>
      </c>
      <c r="M438" s="14"/>
      <c r="N438" s="92"/>
      <c r="O438" s="89" t="str">
        <f t="shared" si="168"/>
        <v/>
      </c>
      <c r="P438" s="93"/>
      <c r="Q438" s="708"/>
      <c r="R438" s="709"/>
      <c r="S438" s="710"/>
      <c r="T438" s="702"/>
      <c r="U438" s="702"/>
      <c r="AA438" s="243" t="str">
        <f t="shared" si="169"/>
        <v/>
      </c>
    </row>
    <row r="439" spans="1:27" s="20" customFormat="1" ht="18" hidden="1" customHeight="1" thickTop="1" thickBot="1">
      <c r="A439" s="475">
        <v>141</v>
      </c>
      <c r="B439" s="711" t="s">
        <v>44</v>
      </c>
      <c r="C439" s="713"/>
      <c r="D439" s="713" t="str">
        <f>IF(C439&gt;0,VLOOKUP(C439,女子登録情報!$A$1:$H$2000,3,0),"")</f>
        <v/>
      </c>
      <c r="E439" s="713" t="str">
        <f>IF(C439&gt;0,VLOOKUP(C439,女子登録情報!$A$1:$H$2000,4,0),"")</f>
        <v/>
      </c>
      <c r="F439" s="84" t="str">
        <f>IF(C439&gt;0,VLOOKUP(C439,女子登録情報!$A$1:$H$2000,8,0),"")</f>
        <v/>
      </c>
      <c r="G439" s="426" t="e">
        <f>IF(F440&gt;0,VLOOKUP(F440,女子登録情報!$O$2:$P$48,2,0),"")</f>
        <v>#N/A</v>
      </c>
      <c r="H439" s="426" t="str">
        <f t="shared" ref="H439" si="181">IF(C439&gt;0,TEXT(C439,"100000000"),"")</f>
        <v/>
      </c>
      <c r="I439" s="236"/>
      <c r="J439" s="5" t="s">
        <v>39</v>
      </c>
      <c r="K439" s="86"/>
      <c r="L439" s="7" t="str">
        <f>IF(K439&gt;0,VLOOKUP(K439,女子登録情報!$J$1:$K$21,2,0),"")</f>
        <v/>
      </c>
      <c r="M439" s="5" t="s">
        <v>40</v>
      </c>
      <c r="N439" s="88"/>
      <c r="O439" s="89" t="str">
        <f t="shared" si="168"/>
        <v/>
      </c>
      <c r="P439" s="90"/>
      <c r="Q439" s="697"/>
      <c r="R439" s="698"/>
      <c r="S439" s="699"/>
      <c r="T439" s="700"/>
      <c r="U439" s="700"/>
      <c r="AA439" s="243" t="str">
        <f t="shared" si="169"/>
        <v/>
      </c>
    </row>
    <row r="440" spans="1:27" s="20" customFormat="1" ht="18" hidden="1" customHeight="1" thickBot="1">
      <c r="A440" s="476"/>
      <c r="B440" s="712"/>
      <c r="C440" s="714"/>
      <c r="D440" s="714"/>
      <c r="E440" s="714"/>
      <c r="F440" s="85" t="str">
        <f>IF(C439&gt;0,VLOOKUP(C439,女子登録情報!$A$1:$H$2000,5,0),"")</f>
        <v/>
      </c>
      <c r="G440" s="427"/>
      <c r="H440" s="427"/>
      <c r="I440" s="236"/>
      <c r="J440" s="10" t="s">
        <v>41</v>
      </c>
      <c r="K440" s="86"/>
      <c r="L440" s="7" t="str">
        <f>IF(K440&gt;0,VLOOKUP(K440,女子登録情報!$J$2:$K$21,2,0),"")</f>
        <v/>
      </c>
      <c r="M440" s="10"/>
      <c r="N440" s="91"/>
      <c r="O440" s="89" t="str">
        <f t="shared" si="168"/>
        <v/>
      </c>
      <c r="P440" s="90"/>
      <c r="Q440" s="703"/>
      <c r="R440" s="704"/>
      <c r="S440" s="705"/>
      <c r="T440" s="701"/>
      <c r="U440" s="701"/>
      <c r="AA440" s="243" t="str">
        <f t="shared" si="169"/>
        <v/>
      </c>
    </row>
    <row r="441" spans="1:27" s="20" customFormat="1" ht="18" hidden="1" customHeight="1" thickBot="1">
      <c r="A441" s="477"/>
      <c r="B441" s="706" t="s">
        <v>42</v>
      </c>
      <c r="C441" s="707"/>
      <c r="D441" s="94"/>
      <c r="E441" s="94"/>
      <c r="F441" s="95"/>
      <c r="G441" s="428"/>
      <c r="H441" s="428"/>
      <c r="I441" s="237"/>
      <c r="J441" s="11" t="s">
        <v>43</v>
      </c>
      <c r="K441" s="87"/>
      <c r="L441" s="13" t="str">
        <f>IF(K441&gt;0,VLOOKUP(K441,女子登録情報!$J$2:$K$21,2,0),"")</f>
        <v/>
      </c>
      <c r="M441" s="14"/>
      <c r="N441" s="92"/>
      <c r="O441" s="89" t="str">
        <f t="shared" si="168"/>
        <v/>
      </c>
      <c r="P441" s="93"/>
      <c r="Q441" s="708"/>
      <c r="R441" s="709"/>
      <c r="S441" s="710"/>
      <c r="T441" s="702"/>
      <c r="U441" s="702"/>
      <c r="AA441" s="243" t="str">
        <f t="shared" si="169"/>
        <v/>
      </c>
    </row>
    <row r="442" spans="1:27" s="20" customFormat="1" ht="18" hidden="1" customHeight="1" thickTop="1" thickBot="1">
      <c r="A442" s="475">
        <v>142</v>
      </c>
      <c r="B442" s="711" t="s">
        <v>44</v>
      </c>
      <c r="C442" s="713"/>
      <c r="D442" s="713" t="str">
        <f>IF(C442&gt;0,VLOOKUP(C442,女子登録情報!$A$1:$H$2000,3,0),"")</f>
        <v/>
      </c>
      <c r="E442" s="713" t="str">
        <f>IF(C442&gt;0,VLOOKUP(C442,女子登録情報!$A$1:$H$2000,4,0),"")</f>
        <v/>
      </c>
      <c r="F442" s="84" t="str">
        <f>IF(C442&gt;0,VLOOKUP(C442,女子登録情報!$A$1:$H$2000,8,0),"")</f>
        <v/>
      </c>
      <c r="G442" s="426" t="e">
        <f>IF(F443&gt;0,VLOOKUP(F443,女子登録情報!$O$2:$P$48,2,0),"")</f>
        <v>#N/A</v>
      </c>
      <c r="H442" s="426" t="str">
        <f t="shared" ref="H442" si="182">IF(C442&gt;0,TEXT(C442,"100000000"),"")</f>
        <v/>
      </c>
      <c r="I442" s="236"/>
      <c r="J442" s="5" t="s">
        <v>39</v>
      </c>
      <c r="K442" s="86"/>
      <c r="L442" s="7" t="str">
        <f>IF(K442&gt;0,VLOOKUP(K442,女子登録情報!$J$1:$K$21,2,0),"")</f>
        <v/>
      </c>
      <c r="M442" s="5" t="s">
        <v>40</v>
      </c>
      <c r="N442" s="88"/>
      <c r="O442" s="89" t="str">
        <f t="shared" si="168"/>
        <v/>
      </c>
      <c r="P442" s="90"/>
      <c r="Q442" s="697"/>
      <c r="R442" s="698"/>
      <c r="S442" s="699"/>
      <c r="T442" s="700"/>
      <c r="U442" s="700"/>
      <c r="AA442" s="243" t="str">
        <f t="shared" si="169"/>
        <v/>
      </c>
    </row>
    <row r="443" spans="1:27" s="20" customFormat="1" ht="18" hidden="1" customHeight="1" thickBot="1">
      <c r="A443" s="476"/>
      <c r="B443" s="712"/>
      <c r="C443" s="714"/>
      <c r="D443" s="714"/>
      <c r="E443" s="714"/>
      <c r="F443" s="85" t="str">
        <f>IF(C442&gt;0,VLOOKUP(C442,女子登録情報!$A$1:$H$2000,5,0),"")</f>
        <v/>
      </c>
      <c r="G443" s="427"/>
      <c r="H443" s="427"/>
      <c r="I443" s="236"/>
      <c r="J443" s="10" t="s">
        <v>41</v>
      </c>
      <c r="K443" s="86"/>
      <c r="L443" s="7" t="str">
        <f>IF(K443&gt;0,VLOOKUP(K443,女子登録情報!$J$2:$K$21,2,0),"")</f>
        <v/>
      </c>
      <c r="M443" s="10"/>
      <c r="N443" s="91"/>
      <c r="O443" s="89" t="str">
        <f t="shared" si="168"/>
        <v/>
      </c>
      <c r="P443" s="90"/>
      <c r="Q443" s="703"/>
      <c r="R443" s="704"/>
      <c r="S443" s="705"/>
      <c r="T443" s="701"/>
      <c r="U443" s="701"/>
      <c r="AA443" s="243" t="str">
        <f t="shared" si="169"/>
        <v/>
      </c>
    </row>
    <row r="444" spans="1:27" s="20" customFormat="1" ht="18" hidden="1" customHeight="1" thickBot="1">
      <c r="A444" s="477"/>
      <c r="B444" s="706" t="s">
        <v>42</v>
      </c>
      <c r="C444" s="707"/>
      <c r="D444" s="94"/>
      <c r="E444" s="94"/>
      <c r="F444" s="95"/>
      <c r="G444" s="428"/>
      <c r="H444" s="428"/>
      <c r="I444" s="237"/>
      <c r="J444" s="11" t="s">
        <v>43</v>
      </c>
      <c r="K444" s="87"/>
      <c r="L444" s="13" t="str">
        <f>IF(K444&gt;0,VLOOKUP(K444,女子登録情報!$J$2:$K$21,2,0),"")</f>
        <v/>
      </c>
      <c r="M444" s="14"/>
      <c r="N444" s="92"/>
      <c r="O444" s="89" t="str">
        <f t="shared" si="168"/>
        <v/>
      </c>
      <c r="P444" s="93"/>
      <c r="Q444" s="708"/>
      <c r="R444" s="709"/>
      <c r="S444" s="710"/>
      <c r="T444" s="702"/>
      <c r="U444" s="702"/>
      <c r="AA444" s="243" t="str">
        <f t="shared" si="169"/>
        <v/>
      </c>
    </row>
    <row r="445" spans="1:27" s="20" customFormat="1" ht="18" hidden="1" customHeight="1" thickTop="1" thickBot="1">
      <c r="A445" s="475">
        <v>143</v>
      </c>
      <c r="B445" s="711" t="s">
        <v>44</v>
      </c>
      <c r="C445" s="713"/>
      <c r="D445" s="713" t="str">
        <f>IF(C445&gt;0,VLOOKUP(C445,女子登録情報!$A$1:$H$2000,3,0),"")</f>
        <v/>
      </c>
      <c r="E445" s="713" t="str">
        <f>IF(C445&gt;0,VLOOKUP(C445,女子登録情報!$A$1:$H$2000,4,0),"")</f>
        <v/>
      </c>
      <c r="F445" s="84" t="str">
        <f>IF(C445&gt;0,VLOOKUP(C445,女子登録情報!$A$1:$H$2000,8,0),"")</f>
        <v/>
      </c>
      <c r="G445" s="426" t="e">
        <f>IF(F446&gt;0,VLOOKUP(F446,女子登録情報!$O$2:$P$48,2,0),"")</f>
        <v>#N/A</v>
      </c>
      <c r="H445" s="426" t="str">
        <f t="shared" ref="H445" si="183">IF(C445&gt;0,TEXT(C445,"100000000"),"")</f>
        <v/>
      </c>
      <c r="I445" s="236"/>
      <c r="J445" s="5" t="s">
        <v>39</v>
      </c>
      <c r="K445" s="86"/>
      <c r="L445" s="7" t="str">
        <f>IF(K445&gt;0,VLOOKUP(K445,女子登録情報!$J$1:$K$21,2,0),"")</f>
        <v/>
      </c>
      <c r="M445" s="5" t="s">
        <v>40</v>
      </c>
      <c r="N445" s="88"/>
      <c r="O445" s="89" t="str">
        <f t="shared" si="168"/>
        <v/>
      </c>
      <c r="P445" s="90"/>
      <c r="Q445" s="697"/>
      <c r="R445" s="698"/>
      <c r="S445" s="699"/>
      <c r="T445" s="700"/>
      <c r="U445" s="700"/>
      <c r="AA445" s="243" t="str">
        <f t="shared" si="169"/>
        <v/>
      </c>
    </row>
    <row r="446" spans="1:27" s="20" customFormat="1" ht="18" hidden="1" customHeight="1" thickBot="1">
      <c r="A446" s="476"/>
      <c r="B446" s="712"/>
      <c r="C446" s="714"/>
      <c r="D446" s="714"/>
      <c r="E446" s="714"/>
      <c r="F446" s="85" t="str">
        <f>IF(C445&gt;0,VLOOKUP(C445,女子登録情報!$A$1:$H$2000,5,0),"")</f>
        <v/>
      </c>
      <c r="G446" s="427"/>
      <c r="H446" s="427"/>
      <c r="I446" s="236"/>
      <c r="J446" s="10" t="s">
        <v>41</v>
      </c>
      <c r="K446" s="86"/>
      <c r="L446" s="7" t="str">
        <f>IF(K446&gt;0,VLOOKUP(K446,女子登録情報!$J$2:$K$21,2,0),"")</f>
        <v/>
      </c>
      <c r="M446" s="10"/>
      <c r="N446" s="91"/>
      <c r="O446" s="89" t="str">
        <f t="shared" si="168"/>
        <v/>
      </c>
      <c r="P446" s="90"/>
      <c r="Q446" s="703"/>
      <c r="R446" s="704"/>
      <c r="S446" s="705"/>
      <c r="T446" s="701"/>
      <c r="U446" s="701"/>
      <c r="AA446" s="243" t="str">
        <f t="shared" si="169"/>
        <v/>
      </c>
    </row>
    <row r="447" spans="1:27" s="20" customFormat="1" ht="18" hidden="1" customHeight="1" thickBot="1">
      <c r="A447" s="477"/>
      <c r="B447" s="706" t="s">
        <v>42</v>
      </c>
      <c r="C447" s="707"/>
      <c r="D447" s="94"/>
      <c r="E447" s="94"/>
      <c r="F447" s="95"/>
      <c r="G447" s="428"/>
      <c r="H447" s="428"/>
      <c r="I447" s="237"/>
      <c r="J447" s="11" t="s">
        <v>43</v>
      </c>
      <c r="K447" s="87"/>
      <c r="L447" s="13" t="str">
        <f>IF(K447&gt;0,VLOOKUP(K447,女子登録情報!$J$2:$K$21,2,0),"")</f>
        <v/>
      </c>
      <c r="M447" s="14"/>
      <c r="N447" s="92"/>
      <c r="O447" s="89" t="str">
        <f t="shared" si="168"/>
        <v/>
      </c>
      <c r="P447" s="93"/>
      <c r="Q447" s="708"/>
      <c r="R447" s="709"/>
      <c r="S447" s="710"/>
      <c r="T447" s="702"/>
      <c r="U447" s="702"/>
      <c r="AA447" s="243" t="str">
        <f t="shared" si="169"/>
        <v/>
      </c>
    </row>
    <row r="448" spans="1:27" s="20" customFormat="1" ht="18" hidden="1" customHeight="1" thickTop="1" thickBot="1">
      <c r="A448" s="475">
        <v>144</v>
      </c>
      <c r="B448" s="711" t="s">
        <v>44</v>
      </c>
      <c r="C448" s="713"/>
      <c r="D448" s="713" t="str">
        <f>IF(C448&gt;0,VLOOKUP(C448,女子登録情報!$A$1:$H$2000,3,0),"")</f>
        <v/>
      </c>
      <c r="E448" s="713" t="str">
        <f>IF(C448&gt;0,VLOOKUP(C448,女子登録情報!$A$1:$H$2000,4,0),"")</f>
        <v/>
      </c>
      <c r="F448" s="84" t="str">
        <f>IF(C448&gt;0,VLOOKUP(C448,女子登録情報!$A$1:$H$2000,8,0),"")</f>
        <v/>
      </c>
      <c r="G448" s="426" t="e">
        <f>IF(F449&gt;0,VLOOKUP(F449,女子登録情報!$O$2:$P$48,2,0),"")</f>
        <v>#N/A</v>
      </c>
      <c r="H448" s="426" t="str">
        <f t="shared" ref="H448" si="184">IF(C448&gt;0,TEXT(C448,"100000000"),"")</f>
        <v/>
      </c>
      <c r="I448" s="236"/>
      <c r="J448" s="5" t="s">
        <v>39</v>
      </c>
      <c r="K448" s="86"/>
      <c r="L448" s="7" t="str">
        <f>IF(K448&gt;0,VLOOKUP(K448,女子登録情報!$J$1:$K$21,2,0),"")</f>
        <v/>
      </c>
      <c r="M448" s="5" t="s">
        <v>40</v>
      </c>
      <c r="N448" s="88"/>
      <c r="O448" s="89" t="str">
        <f t="shared" si="168"/>
        <v/>
      </c>
      <c r="P448" s="90"/>
      <c r="Q448" s="697"/>
      <c r="R448" s="698"/>
      <c r="S448" s="699"/>
      <c r="T448" s="700"/>
      <c r="U448" s="700"/>
      <c r="AA448" s="243" t="str">
        <f t="shared" si="169"/>
        <v/>
      </c>
    </row>
    <row r="449" spans="1:27" s="20" customFormat="1" ht="18" hidden="1" customHeight="1" thickBot="1">
      <c r="A449" s="476"/>
      <c r="B449" s="712"/>
      <c r="C449" s="714"/>
      <c r="D449" s="714"/>
      <c r="E449" s="714"/>
      <c r="F449" s="85" t="str">
        <f>IF(C448&gt;0,VLOOKUP(C448,女子登録情報!$A$1:$H$2000,5,0),"")</f>
        <v/>
      </c>
      <c r="G449" s="427"/>
      <c r="H449" s="427"/>
      <c r="I449" s="236"/>
      <c r="J449" s="10" t="s">
        <v>41</v>
      </c>
      <c r="K449" s="86"/>
      <c r="L449" s="7" t="str">
        <f>IF(K449&gt;0,VLOOKUP(K449,女子登録情報!$J$2:$K$21,2,0),"")</f>
        <v/>
      </c>
      <c r="M449" s="10"/>
      <c r="N449" s="91"/>
      <c r="O449" s="89" t="str">
        <f t="shared" si="168"/>
        <v/>
      </c>
      <c r="P449" s="90"/>
      <c r="Q449" s="703"/>
      <c r="R449" s="704"/>
      <c r="S449" s="705"/>
      <c r="T449" s="701"/>
      <c r="U449" s="701"/>
      <c r="AA449" s="243" t="str">
        <f t="shared" si="169"/>
        <v/>
      </c>
    </row>
    <row r="450" spans="1:27" s="20" customFormat="1" ht="18" hidden="1" customHeight="1" thickBot="1">
      <c r="A450" s="477"/>
      <c r="B450" s="706" t="s">
        <v>42</v>
      </c>
      <c r="C450" s="707"/>
      <c r="D450" s="94"/>
      <c r="E450" s="94"/>
      <c r="F450" s="95"/>
      <c r="G450" s="428"/>
      <c r="H450" s="428"/>
      <c r="I450" s="237"/>
      <c r="J450" s="11" t="s">
        <v>43</v>
      </c>
      <c r="K450" s="87"/>
      <c r="L450" s="13" t="str">
        <f>IF(K450&gt;0,VLOOKUP(K450,女子登録情報!$J$2:$K$21,2,0),"")</f>
        <v/>
      </c>
      <c r="M450" s="14"/>
      <c r="N450" s="92"/>
      <c r="O450" s="89" t="str">
        <f t="shared" si="168"/>
        <v/>
      </c>
      <c r="P450" s="93"/>
      <c r="Q450" s="708"/>
      <c r="R450" s="709"/>
      <c r="S450" s="710"/>
      <c r="T450" s="702"/>
      <c r="U450" s="702"/>
      <c r="AA450" s="243" t="str">
        <f t="shared" si="169"/>
        <v/>
      </c>
    </row>
    <row r="451" spans="1:27" s="20" customFormat="1" ht="18" hidden="1" customHeight="1" thickTop="1" thickBot="1">
      <c r="A451" s="475">
        <v>145</v>
      </c>
      <c r="B451" s="711" t="s">
        <v>44</v>
      </c>
      <c r="C451" s="713"/>
      <c r="D451" s="713" t="str">
        <f>IF(C451&gt;0,VLOOKUP(C451,女子登録情報!$A$1:$H$2000,3,0),"")</f>
        <v/>
      </c>
      <c r="E451" s="713" t="str">
        <f>IF(C451&gt;0,VLOOKUP(C451,女子登録情報!$A$1:$H$2000,4,0),"")</f>
        <v/>
      </c>
      <c r="F451" s="84" t="str">
        <f>IF(C451&gt;0,VLOOKUP(C451,女子登録情報!$A$1:$H$2000,8,0),"")</f>
        <v/>
      </c>
      <c r="G451" s="426" t="e">
        <f>IF(F452&gt;0,VLOOKUP(F452,女子登録情報!$O$2:$P$48,2,0),"")</f>
        <v>#N/A</v>
      </c>
      <c r="H451" s="426" t="str">
        <f t="shared" ref="H451" si="185">IF(C451&gt;0,TEXT(C451,"100000000"),"")</f>
        <v/>
      </c>
      <c r="I451" s="236"/>
      <c r="J451" s="5" t="s">
        <v>39</v>
      </c>
      <c r="K451" s="86"/>
      <c r="L451" s="7" t="str">
        <f>IF(K451&gt;0,VLOOKUP(K451,女子登録情報!$J$1:$K$21,2,0),"")</f>
        <v/>
      </c>
      <c r="M451" s="5" t="s">
        <v>40</v>
      </c>
      <c r="N451" s="88"/>
      <c r="O451" s="89" t="str">
        <f t="shared" si="168"/>
        <v/>
      </c>
      <c r="P451" s="90"/>
      <c r="Q451" s="697"/>
      <c r="R451" s="698"/>
      <c r="S451" s="699"/>
      <c r="T451" s="700"/>
      <c r="U451" s="700"/>
      <c r="AA451" s="243" t="str">
        <f t="shared" si="169"/>
        <v/>
      </c>
    </row>
    <row r="452" spans="1:27" s="20" customFormat="1" ht="18" hidden="1" customHeight="1" thickBot="1">
      <c r="A452" s="476"/>
      <c r="B452" s="712"/>
      <c r="C452" s="714"/>
      <c r="D452" s="714"/>
      <c r="E452" s="714"/>
      <c r="F452" s="85" t="str">
        <f>IF(C451&gt;0,VLOOKUP(C451,女子登録情報!$A$1:$H$2000,5,0),"")</f>
        <v/>
      </c>
      <c r="G452" s="427"/>
      <c r="H452" s="427"/>
      <c r="I452" s="236"/>
      <c r="J452" s="10" t="s">
        <v>41</v>
      </c>
      <c r="K452" s="86"/>
      <c r="L452" s="7" t="str">
        <f>IF(K452&gt;0,VLOOKUP(K452,女子登録情報!$J$2:$K$21,2,0),"")</f>
        <v/>
      </c>
      <c r="M452" s="10"/>
      <c r="N452" s="91"/>
      <c r="O452" s="89" t="str">
        <f t="shared" si="168"/>
        <v/>
      </c>
      <c r="P452" s="90"/>
      <c r="Q452" s="703"/>
      <c r="R452" s="704"/>
      <c r="S452" s="705"/>
      <c r="T452" s="701"/>
      <c r="U452" s="701"/>
      <c r="AA452" s="243" t="str">
        <f t="shared" si="169"/>
        <v/>
      </c>
    </row>
    <row r="453" spans="1:27" s="20" customFormat="1" ht="18" hidden="1" customHeight="1" thickBot="1">
      <c r="A453" s="477"/>
      <c r="B453" s="706" t="s">
        <v>42</v>
      </c>
      <c r="C453" s="707"/>
      <c r="D453" s="94"/>
      <c r="E453" s="94"/>
      <c r="F453" s="95"/>
      <c r="G453" s="428"/>
      <c r="H453" s="428"/>
      <c r="I453" s="237"/>
      <c r="J453" s="11" t="s">
        <v>43</v>
      </c>
      <c r="K453" s="87"/>
      <c r="L453" s="13" t="str">
        <f>IF(K453&gt;0,VLOOKUP(K453,女子登録情報!$J$2:$K$21,2,0),"")</f>
        <v/>
      </c>
      <c r="M453" s="14"/>
      <c r="N453" s="92"/>
      <c r="O453" s="89" t="str">
        <f t="shared" si="168"/>
        <v/>
      </c>
      <c r="P453" s="93"/>
      <c r="Q453" s="708"/>
      <c r="R453" s="709"/>
      <c r="S453" s="710"/>
      <c r="T453" s="702"/>
      <c r="U453" s="702"/>
      <c r="AA453" s="243" t="str">
        <f t="shared" si="169"/>
        <v/>
      </c>
    </row>
    <row r="454" spans="1:27" s="20" customFormat="1" ht="18" hidden="1" customHeight="1" thickTop="1" thickBot="1">
      <c r="A454" s="475">
        <v>146</v>
      </c>
      <c r="B454" s="711" t="s">
        <v>44</v>
      </c>
      <c r="C454" s="713"/>
      <c r="D454" s="713" t="str">
        <f>IF(C454&gt;0,VLOOKUP(C454,女子登録情報!$A$1:$H$2000,3,0),"")</f>
        <v/>
      </c>
      <c r="E454" s="713" t="str">
        <f>IF(C454&gt;0,VLOOKUP(C454,女子登録情報!$A$1:$H$2000,4,0),"")</f>
        <v/>
      </c>
      <c r="F454" s="84" t="str">
        <f>IF(C454&gt;0,VLOOKUP(C454,女子登録情報!$A$1:$H$2000,8,0),"")</f>
        <v/>
      </c>
      <c r="G454" s="426" t="e">
        <f>IF(F455&gt;0,VLOOKUP(F455,女子登録情報!$O$2:$P$48,2,0),"")</f>
        <v>#N/A</v>
      </c>
      <c r="H454" s="426" t="str">
        <f t="shared" ref="H454" si="186">IF(C454&gt;0,TEXT(C454,"100000000"),"")</f>
        <v/>
      </c>
      <c r="I454" s="236"/>
      <c r="J454" s="5" t="s">
        <v>39</v>
      </c>
      <c r="K454" s="86"/>
      <c r="L454" s="7" t="str">
        <f>IF(K454&gt;0,VLOOKUP(K454,女子登録情報!$J$1:$K$21,2,0),"")</f>
        <v/>
      </c>
      <c r="M454" s="5" t="s">
        <v>40</v>
      </c>
      <c r="N454" s="88"/>
      <c r="O454" s="89" t="str">
        <f t="shared" si="168"/>
        <v/>
      </c>
      <c r="P454" s="90"/>
      <c r="Q454" s="697"/>
      <c r="R454" s="698"/>
      <c r="S454" s="699"/>
      <c r="T454" s="700"/>
      <c r="U454" s="700"/>
      <c r="AA454" s="243" t="str">
        <f t="shared" si="169"/>
        <v/>
      </c>
    </row>
    <row r="455" spans="1:27" s="20" customFormat="1" ht="18" hidden="1" customHeight="1" thickBot="1">
      <c r="A455" s="476"/>
      <c r="B455" s="712"/>
      <c r="C455" s="714"/>
      <c r="D455" s="714"/>
      <c r="E455" s="714"/>
      <c r="F455" s="85" t="str">
        <f>IF(C454&gt;0,VLOOKUP(C454,女子登録情報!$A$1:$H$2000,5,0),"")</f>
        <v/>
      </c>
      <c r="G455" s="427"/>
      <c r="H455" s="427"/>
      <c r="I455" s="236"/>
      <c r="J455" s="10" t="s">
        <v>41</v>
      </c>
      <c r="K455" s="86"/>
      <c r="L455" s="7" t="str">
        <f>IF(K455&gt;0,VLOOKUP(K455,女子登録情報!$J$2:$K$21,2,0),"")</f>
        <v/>
      </c>
      <c r="M455" s="10"/>
      <c r="N455" s="91"/>
      <c r="O455" s="89" t="str">
        <f t="shared" si="168"/>
        <v/>
      </c>
      <c r="P455" s="90"/>
      <c r="Q455" s="703"/>
      <c r="R455" s="704"/>
      <c r="S455" s="705"/>
      <c r="T455" s="701"/>
      <c r="U455" s="701"/>
      <c r="AA455" s="243" t="str">
        <f t="shared" si="169"/>
        <v/>
      </c>
    </row>
    <row r="456" spans="1:27" s="20" customFormat="1" ht="18" hidden="1" customHeight="1" thickBot="1">
      <c r="A456" s="477"/>
      <c r="B456" s="706" t="s">
        <v>42</v>
      </c>
      <c r="C456" s="707"/>
      <c r="D456" s="94"/>
      <c r="E456" s="94"/>
      <c r="F456" s="95"/>
      <c r="G456" s="428"/>
      <c r="H456" s="428"/>
      <c r="I456" s="237"/>
      <c r="J456" s="11" t="s">
        <v>43</v>
      </c>
      <c r="K456" s="87"/>
      <c r="L456" s="13" t="str">
        <f>IF(K456&gt;0,VLOOKUP(K456,女子登録情報!$J$2:$K$21,2,0),"")</f>
        <v/>
      </c>
      <c r="M456" s="14"/>
      <c r="N456" s="92"/>
      <c r="O456" s="89" t="str">
        <f t="shared" si="168"/>
        <v/>
      </c>
      <c r="P456" s="93"/>
      <c r="Q456" s="708"/>
      <c r="R456" s="709"/>
      <c r="S456" s="710"/>
      <c r="T456" s="702"/>
      <c r="U456" s="702"/>
      <c r="AA456" s="243" t="str">
        <f t="shared" si="169"/>
        <v/>
      </c>
    </row>
    <row r="457" spans="1:27" s="20" customFormat="1" ht="18" hidden="1" customHeight="1" thickTop="1" thickBot="1">
      <c r="A457" s="475">
        <v>147</v>
      </c>
      <c r="B457" s="711" t="s">
        <v>44</v>
      </c>
      <c r="C457" s="713"/>
      <c r="D457" s="713" t="str">
        <f>IF(C457&gt;0,VLOOKUP(C457,女子登録情報!$A$1:$H$2000,3,0),"")</f>
        <v/>
      </c>
      <c r="E457" s="713" t="str">
        <f>IF(C457&gt;0,VLOOKUP(C457,女子登録情報!$A$1:$H$2000,4,0),"")</f>
        <v/>
      </c>
      <c r="F457" s="84" t="str">
        <f>IF(C457&gt;0,VLOOKUP(C457,女子登録情報!$A$1:$H$2000,8,0),"")</f>
        <v/>
      </c>
      <c r="G457" s="426" t="e">
        <f>IF(F458&gt;0,VLOOKUP(F458,女子登録情報!$O$2:$P$48,2,0),"")</f>
        <v>#N/A</v>
      </c>
      <c r="H457" s="426" t="str">
        <f t="shared" ref="H457" si="187">IF(C457&gt;0,TEXT(C457,"100000000"),"")</f>
        <v/>
      </c>
      <c r="I457" s="236"/>
      <c r="J457" s="5" t="s">
        <v>39</v>
      </c>
      <c r="K457" s="86"/>
      <c r="L457" s="7" t="str">
        <f>IF(K457&gt;0,VLOOKUP(K457,女子登録情報!$J$1:$K$21,2,0),"")</f>
        <v/>
      </c>
      <c r="M457" s="5" t="s">
        <v>40</v>
      </c>
      <c r="N457" s="88"/>
      <c r="O457" s="89" t="str">
        <f t="shared" si="168"/>
        <v/>
      </c>
      <c r="P457" s="90"/>
      <c r="Q457" s="697"/>
      <c r="R457" s="698"/>
      <c r="S457" s="699"/>
      <c r="T457" s="700"/>
      <c r="U457" s="700"/>
      <c r="AA457" s="243" t="str">
        <f t="shared" si="169"/>
        <v/>
      </c>
    </row>
    <row r="458" spans="1:27" s="20" customFormat="1" ht="18" hidden="1" customHeight="1" thickBot="1">
      <c r="A458" s="476"/>
      <c r="B458" s="712"/>
      <c r="C458" s="714"/>
      <c r="D458" s="714"/>
      <c r="E458" s="714"/>
      <c r="F458" s="85" t="str">
        <f>IF(C457&gt;0,VLOOKUP(C457,女子登録情報!$A$1:$H$2000,5,0),"")</f>
        <v/>
      </c>
      <c r="G458" s="427"/>
      <c r="H458" s="427"/>
      <c r="I458" s="236"/>
      <c r="J458" s="10" t="s">
        <v>41</v>
      </c>
      <c r="K458" s="86"/>
      <c r="L458" s="7" t="str">
        <f>IF(K458&gt;0,VLOOKUP(K458,女子登録情報!$J$2:$K$21,2,0),"")</f>
        <v/>
      </c>
      <c r="M458" s="10"/>
      <c r="N458" s="91"/>
      <c r="O458" s="89" t="str">
        <f t="shared" si="168"/>
        <v/>
      </c>
      <c r="P458" s="90"/>
      <c r="Q458" s="703"/>
      <c r="R458" s="704"/>
      <c r="S458" s="705"/>
      <c r="T458" s="701"/>
      <c r="U458" s="701"/>
      <c r="AA458" s="243" t="str">
        <f t="shared" si="169"/>
        <v/>
      </c>
    </row>
    <row r="459" spans="1:27" s="20" customFormat="1" ht="18" hidden="1" customHeight="1" thickBot="1">
      <c r="A459" s="477"/>
      <c r="B459" s="706" t="s">
        <v>42</v>
      </c>
      <c r="C459" s="707"/>
      <c r="D459" s="94"/>
      <c r="E459" s="94"/>
      <c r="F459" s="95"/>
      <c r="G459" s="428"/>
      <c r="H459" s="428"/>
      <c r="I459" s="237"/>
      <c r="J459" s="11" t="s">
        <v>43</v>
      </c>
      <c r="K459" s="87"/>
      <c r="L459" s="13" t="str">
        <f>IF(K459&gt;0,VLOOKUP(K459,女子登録情報!$J$2:$K$21,2,0),"")</f>
        <v/>
      </c>
      <c r="M459" s="14"/>
      <c r="N459" s="92"/>
      <c r="O459" s="89" t="str">
        <f t="shared" si="168"/>
        <v/>
      </c>
      <c r="P459" s="93"/>
      <c r="Q459" s="708"/>
      <c r="R459" s="709"/>
      <c r="S459" s="710"/>
      <c r="T459" s="702"/>
      <c r="U459" s="702"/>
      <c r="AA459" s="243" t="str">
        <f t="shared" si="169"/>
        <v/>
      </c>
    </row>
    <row r="460" spans="1:27" s="20" customFormat="1" ht="18" hidden="1" customHeight="1" thickTop="1" thickBot="1">
      <c r="A460" s="475">
        <v>148</v>
      </c>
      <c r="B460" s="711" t="s">
        <v>44</v>
      </c>
      <c r="C460" s="713"/>
      <c r="D460" s="713" t="str">
        <f>IF(C460&gt;0,VLOOKUP(C460,女子登録情報!$A$1:$H$2000,3,0),"")</f>
        <v/>
      </c>
      <c r="E460" s="713" t="str">
        <f>IF(C460&gt;0,VLOOKUP(C460,女子登録情報!$A$1:$H$2000,4,0),"")</f>
        <v/>
      </c>
      <c r="F460" s="84" t="str">
        <f>IF(C460&gt;0,VLOOKUP(C460,女子登録情報!$A$1:$H$2000,8,0),"")</f>
        <v/>
      </c>
      <c r="G460" s="426" t="e">
        <f>IF(F461&gt;0,VLOOKUP(F461,女子登録情報!$O$2:$P$48,2,0),"")</f>
        <v>#N/A</v>
      </c>
      <c r="H460" s="426" t="str">
        <f t="shared" ref="H460" si="188">IF(C460&gt;0,TEXT(C460,"100000000"),"")</f>
        <v/>
      </c>
      <c r="I460" s="236"/>
      <c r="J460" s="5" t="s">
        <v>39</v>
      </c>
      <c r="K460" s="86"/>
      <c r="L460" s="7" t="str">
        <f>IF(K460&gt;0,VLOOKUP(K460,女子登録情報!$J$1:$K$21,2,0),"")</f>
        <v/>
      </c>
      <c r="M460" s="5" t="s">
        <v>40</v>
      </c>
      <c r="N460" s="88"/>
      <c r="O460" s="89" t="str">
        <f t="shared" si="168"/>
        <v/>
      </c>
      <c r="P460" s="90"/>
      <c r="Q460" s="697"/>
      <c r="R460" s="698"/>
      <c r="S460" s="699"/>
      <c r="T460" s="700"/>
      <c r="U460" s="700"/>
      <c r="AA460" s="243" t="str">
        <f t="shared" si="169"/>
        <v/>
      </c>
    </row>
    <row r="461" spans="1:27" s="20" customFormat="1" ht="18" hidden="1" customHeight="1" thickBot="1">
      <c r="A461" s="476"/>
      <c r="B461" s="712"/>
      <c r="C461" s="714"/>
      <c r="D461" s="714"/>
      <c r="E461" s="714"/>
      <c r="F461" s="85" t="str">
        <f>IF(C460&gt;0,VLOOKUP(C460,女子登録情報!$A$1:$H$2000,5,0),"")</f>
        <v/>
      </c>
      <c r="G461" s="427"/>
      <c r="H461" s="427"/>
      <c r="I461" s="236"/>
      <c r="J461" s="10" t="s">
        <v>41</v>
      </c>
      <c r="K461" s="86"/>
      <c r="L461" s="7" t="str">
        <f>IF(K461&gt;0,VLOOKUP(K461,女子登録情報!$J$2:$K$21,2,0),"")</f>
        <v/>
      </c>
      <c r="M461" s="10"/>
      <c r="N461" s="91"/>
      <c r="O461" s="89" t="str">
        <f t="shared" si="168"/>
        <v/>
      </c>
      <c r="P461" s="90"/>
      <c r="Q461" s="703"/>
      <c r="R461" s="704"/>
      <c r="S461" s="705"/>
      <c r="T461" s="701"/>
      <c r="U461" s="701"/>
      <c r="AA461" s="243" t="str">
        <f t="shared" si="169"/>
        <v/>
      </c>
    </row>
    <row r="462" spans="1:27" s="20" customFormat="1" ht="18" hidden="1" customHeight="1" thickBot="1">
      <c r="A462" s="477"/>
      <c r="B462" s="706" t="s">
        <v>42</v>
      </c>
      <c r="C462" s="707"/>
      <c r="D462" s="94"/>
      <c r="E462" s="94"/>
      <c r="F462" s="95"/>
      <c r="G462" s="428"/>
      <c r="H462" s="428"/>
      <c r="I462" s="237"/>
      <c r="J462" s="11" t="s">
        <v>43</v>
      </c>
      <c r="K462" s="87"/>
      <c r="L462" s="13" t="str">
        <f>IF(K462&gt;0,VLOOKUP(K462,女子登録情報!$J$2:$K$21,2,0),"")</f>
        <v/>
      </c>
      <c r="M462" s="14"/>
      <c r="N462" s="92"/>
      <c r="O462" s="89" t="str">
        <f t="shared" si="168"/>
        <v/>
      </c>
      <c r="P462" s="93"/>
      <c r="Q462" s="708"/>
      <c r="R462" s="709"/>
      <c r="S462" s="710"/>
      <c r="T462" s="702"/>
      <c r="U462" s="702"/>
      <c r="AA462" s="243" t="str">
        <f t="shared" si="169"/>
        <v/>
      </c>
    </row>
    <row r="463" spans="1:27" s="20" customFormat="1" ht="18" hidden="1" customHeight="1" thickTop="1" thickBot="1">
      <c r="A463" s="475">
        <v>149</v>
      </c>
      <c r="B463" s="711" t="s">
        <v>44</v>
      </c>
      <c r="C463" s="713"/>
      <c r="D463" s="713" t="str">
        <f>IF(C463&gt;0,VLOOKUP(C463,女子登録情報!$A$1:$H$2000,3,0),"")</f>
        <v/>
      </c>
      <c r="E463" s="713" t="str">
        <f>IF(C463&gt;0,VLOOKUP(C463,女子登録情報!$A$1:$H$2000,4,0),"")</f>
        <v/>
      </c>
      <c r="F463" s="84" t="str">
        <f>IF(C463&gt;0,VLOOKUP(C463,女子登録情報!$A$1:$H$2000,8,0),"")</f>
        <v/>
      </c>
      <c r="G463" s="426" t="e">
        <f>IF(F464&gt;0,VLOOKUP(F464,女子登録情報!$O$2:$P$48,2,0),"")</f>
        <v>#N/A</v>
      </c>
      <c r="H463" s="426" t="str">
        <f t="shared" ref="H463" si="189">IF(C463&gt;0,TEXT(C463,"100000000"),"")</f>
        <v/>
      </c>
      <c r="I463" s="236"/>
      <c r="J463" s="5" t="s">
        <v>39</v>
      </c>
      <c r="K463" s="86"/>
      <c r="L463" s="7" t="str">
        <f>IF(K463&gt;0,VLOOKUP(K463,女子登録情報!$J$1:$K$21,2,0),"")</f>
        <v/>
      </c>
      <c r="M463" s="5" t="s">
        <v>40</v>
      </c>
      <c r="N463" s="88"/>
      <c r="O463" s="89" t="str">
        <f t="shared" si="168"/>
        <v/>
      </c>
      <c r="P463" s="90"/>
      <c r="Q463" s="697"/>
      <c r="R463" s="698"/>
      <c r="S463" s="699"/>
      <c r="T463" s="700"/>
      <c r="U463" s="700"/>
      <c r="AA463" s="243" t="str">
        <f t="shared" si="169"/>
        <v/>
      </c>
    </row>
    <row r="464" spans="1:27" s="20" customFormat="1" ht="18" hidden="1" customHeight="1" thickBot="1">
      <c r="A464" s="476"/>
      <c r="B464" s="712"/>
      <c r="C464" s="714"/>
      <c r="D464" s="714"/>
      <c r="E464" s="714"/>
      <c r="F464" s="85" t="str">
        <f>IF(C463&gt;0,VLOOKUP(C463,女子登録情報!$A$1:$H$2000,5,0),"")</f>
        <v/>
      </c>
      <c r="G464" s="427"/>
      <c r="H464" s="427"/>
      <c r="I464" s="236"/>
      <c r="J464" s="10" t="s">
        <v>41</v>
      </c>
      <c r="K464" s="86"/>
      <c r="L464" s="7" t="str">
        <f>IF(K464&gt;0,VLOOKUP(K464,女子登録情報!$J$2:$K$21,2,0),"")</f>
        <v/>
      </c>
      <c r="M464" s="10"/>
      <c r="N464" s="91"/>
      <c r="O464" s="89" t="str">
        <f t="shared" si="168"/>
        <v/>
      </c>
      <c r="P464" s="90"/>
      <c r="Q464" s="703"/>
      <c r="R464" s="704"/>
      <c r="S464" s="705"/>
      <c r="T464" s="701"/>
      <c r="U464" s="701"/>
      <c r="AA464" s="243" t="str">
        <f t="shared" si="169"/>
        <v/>
      </c>
    </row>
    <row r="465" spans="1:27" s="20" customFormat="1" ht="18" hidden="1" customHeight="1" thickBot="1">
      <c r="A465" s="477"/>
      <c r="B465" s="706" t="s">
        <v>42</v>
      </c>
      <c r="C465" s="707"/>
      <c r="D465" s="94"/>
      <c r="E465" s="94"/>
      <c r="F465" s="95"/>
      <c r="G465" s="428"/>
      <c r="H465" s="428"/>
      <c r="I465" s="237"/>
      <c r="J465" s="11" t="s">
        <v>43</v>
      </c>
      <c r="K465" s="87"/>
      <c r="L465" s="13" t="str">
        <f>IF(K465&gt;0,VLOOKUP(K465,女子登録情報!$J$2:$K$21,2,0),"")</f>
        <v/>
      </c>
      <c r="M465" s="14"/>
      <c r="N465" s="92"/>
      <c r="O465" s="89" t="str">
        <f t="shared" si="168"/>
        <v/>
      </c>
      <c r="P465" s="93"/>
      <c r="Q465" s="708"/>
      <c r="R465" s="709"/>
      <c r="S465" s="710"/>
      <c r="T465" s="702"/>
      <c r="U465" s="702"/>
      <c r="AA465" s="243" t="str">
        <f t="shared" si="169"/>
        <v/>
      </c>
    </row>
    <row r="466" spans="1:27" s="20" customFormat="1" ht="18" hidden="1" customHeight="1" thickTop="1" thickBot="1">
      <c r="A466" s="475">
        <v>150</v>
      </c>
      <c r="B466" s="711" t="s">
        <v>44</v>
      </c>
      <c r="C466" s="713"/>
      <c r="D466" s="713" t="str">
        <f>IF(C466&gt;0,VLOOKUP(C466,女子登録情報!$A$1:$H$2000,3,0),"")</f>
        <v/>
      </c>
      <c r="E466" s="713" t="str">
        <f>IF(C466&gt;0,VLOOKUP(C466,女子登録情報!$A$1:$H$2000,4,0),"")</f>
        <v/>
      </c>
      <c r="F466" s="84" t="str">
        <f>IF(C466&gt;0,VLOOKUP(C466,女子登録情報!$A$1:$H$2000,8,0),"")</f>
        <v/>
      </c>
      <c r="G466" s="426" t="e">
        <f>IF(F467&gt;0,VLOOKUP(F467,女子登録情報!$O$2:$P$48,2,0),"")</f>
        <v>#N/A</v>
      </c>
      <c r="H466" s="426" t="str">
        <f t="shared" ref="H466" si="190">IF(C466&gt;0,TEXT(C466,"100000000"),"")</f>
        <v/>
      </c>
      <c r="I466" s="236"/>
      <c r="J466" s="5" t="s">
        <v>39</v>
      </c>
      <c r="K466" s="86"/>
      <c r="L466" s="7" t="str">
        <f>IF(K466&gt;0,VLOOKUP(K466,女子登録情報!$J$1:$K$21,2,0),"")</f>
        <v/>
      </c>
      <c r="M466" s="5" t="s">
        <v>40</v>
      </c>
      <c r="N466" s="88"/>
      <c r="O466" s="89" t="str">
        <f t="shared" si="168"/>
        <v/>
      </c>
      <c r="P466" s="90"/>
      <c r="Q466" s="697"/>
      <c r="R466" s="698"/>
      <c r="S466" s="699"/>
      <c r="T466" s="700"/>
      <c r="U466" s="700"/>
      <c r="AA466" s="243" t="str">
        <f t="shared" si="169"/>
        <v/>
      </c>
    </row>
    <row r="467" spans="1:27" s="20" customFormat="1" ht="18" hidden="1" customHeight="1" thickBot="1">
      <c r="A467" s="476"/>
      <c r="B467" s="712"/>
      <c r="C467" s="714"/>
      <c r="D467" s="714"/>
      <c r="E467" s="714"/>
      <c r="F467" s="85" t="str">
        <f>IF(C466&gt;0,VLOOKUP(C466,女子登録情報!$A$1:$H$2000,5,0),"")</f>
        <v/>
      </c>
      <c r="G467" s="427"/>
      <c r="H467" s="427"/>
      <c r="I467" s="236"/>
      <c r="J467" s="10" t="s">
        <v>41</v>
      </c>
      <c r="K467" s="86"/>
      <c r="L467" s="7" t="str">
        <f>IF(K467&gt;0,VLOOKUP(K467,女子登録情報!$J$2:$K$21,2,0),"")</f>
        <v/>
      </c>
      <c r="M467" s="10"/>
      <c r="N467" s="91"/>
      <c r="O467" s="89" t="str">
        <f t="shared" ref="O467:O468" si="191">IF(L467="","",LEFT(L467,5)&amp;" "&amp;IF(OR(LEFT(L467,3)*1&lt;70,LEFT(L467,3)*1&gt;100),REPT(0,7-LEN(N467)),REPT(0,5-LEN(N467)))&amp;N467)</f>
        <v/>
      </c>
      <c r="P467" s="90"/>
      <c r="Q467" s="703"/>
      <c r="R467" s="704"/>
      <c r="S467" s="705"/>
      <c r="T467" s="701"/>
      <c r="U467" s="701"/>
      <c r="AA467" s="243" t="str">
        <f t="shared" ref="AA467:AA468" si="192">IF($C467="","",IF(E467="",1,0))</f>
        <v/>
      </c>
    </row>
    <row r="468" spans="1:27" s="20" customFormat="1" ht="18" hidden="1" customHeight="1" thickBot="1">
      <c r="A468" s="477"/>
      <c r="B468" s="706" t="s">
        <v>42</v>
      </c>
      <c r="C468" s="707"/>
      <c r="D468" s="94"/>
      <c r="E468" s="94"/>
      <c r="F468" s="95"/>
      <c r="G468" s="428"/>
      <c r="H468" s="428"/>
      <c r="I468" s="237"/>
      <c r="J468" s="11" t="s">
        <v>43</v>
      </c>
      <c r="K468" s="87"/>
      <c r="L468" s="13" t="str">
        <f>IF(K468&gt;0,VLOOKUP(K468,女子登録情報!$J$2:$K$21,2,0),"")</f>
        <v/>
      </c>
      <c r="M468" s="14"/>
      <c r="N468" s="92"/>
      <c r="O468" s="89" t="str">
        <f t="shared" si="191"/>
        <v/>
      </c>
      <c r="P468" s="93"/>
      <c r="Q468" s="708"/>
      <c r="R468" s="709"/>
      <c r="S468" s="710"/>
      <c r="T468" s="702"/>
      <c r="U468" s="702"/>
      <c r="AA468" s="243" t="str">
        <f t="shared" si="192"/>
        <v/>
      </c>
    </row>
    <row r="469" spans="1:27" ht="13.5" thickTop="1"/>
  </sheetData>
  <protectedRanges>
    <protectedRange sqref="R6:R8 S9:T14" name="範囲1"/>
    <protectedRange sqref="Q11:Q12 P10:Q10 R10:R12" name="範囲1_1_2"/>
    <protectedRange sqref="S6:S8" name="範囲1_1_3"/>
  </protectedRanges>
  <mergeCells count="2037">
    <mergeCell ref="A9:M9"/>
    <mergeCell ref="A10:M10"/>
    <mergeCell ref="A11:M11"/>
    <mergeCell ref="A14:M14"/>
    <mergeCell ref="N94:N96"/>
    <mergeCell ref="P91:P93"/>
    <mergeCell ref="N91:N93"/>
    <mergeCell ref="P88:P90"/>
    <mergeCell ref="N88:N90"/>
    <mergeCell ref="Q94:R96"/>
    <mergeCell ref="Q97:R99"/>
    <mergeCell ref="Q100:R102"/>
    <mergeCell ref="Q103:R105"/>
    <mergeCell ref="Q106:R108"/>
    <mergeCell ref="Q43:R45"/>
    <mergeCell ref="Q46:R48"/>
    <mergeCell ref="Q49:R51"/>
    <mergeCell ref="Q52:R54"/>
    <mergeCell ref="Q55:R57"/>
    <mergeCell ref="Q58:R60"/>
    <mergeCell ref="Q61:R63"/>
    <mergeCell ref="Q64:R66"/>
    <mergeCell ref="Q67:R69"/>
    <mergeCell ref="Q70:R72"/>
    <mergeCell ref="Q73:R75"/>
    <mergeCell ref="Q76:R78"/>
    <mergeCell ref="Q79:R81"/>
    <mergeCell ref="Q82:R84"/>
    <mergeCell ref="Q85:R87"/>
    <mergeCell ref="Q88:R90"/>
    <mergeCell ref="Q91:R93"/>
    <mergeCell ref="D15:R15"/>
    <mergeCell ref="D16:R16"/>
    <mergeCell ref="P11:P12"/>
    <mergeCell ref="Q11:Q12"/>
    <mergeCell ref="R11:R12"/>
    <mergeCell ref="Q19:R21"/>
    <mergeCell ref="Q22:R24"/>
    <mergeCell ref="Q25:R27"/>
    <mergeCell ref="Q28:R30"/>
    <mergeCell ref="Q31:R33"/>
    <mergeCell ref="N106:N108"/>
    <mergeCell ref="P103:P105"/>
    <mergeCell ref="N103:N105"/>
    <mergeCell ref="N100:N102"/>
    <mergeCell ref="P100:P102"/>
    <mergeCell ref="P97:P99"/>
    <mergeCell ref="N97:N99"/>
    <mergeCell ref="Y17:AD17"/>
    <mergeCell ref="Y19:Y21"/>
    <mergeCell ref="Y22:Y24"/>
    <mergeCell ref="Y25:Y27"/>
    <mergeCell ref="Y28:Y30"/>
    <mergeCell ref="I17:I18"/>
    <mergeCell ref="I19:I21"/>
    <mergeCell ref="T19:T21"/>
    <mergeCell ref="U19:U21"/>
    <mergeCell ref="B21:C21"/>
    <mergeCell ref="D21:F21"/>
    <mergeCell ref="B27:C27"/>
    <mergeCell ref="A25:A27"/>
    <mergeCell ref="B25:B26"/>
    <mergeCell ref="C25:C26"/>
    <mergeCell ref="D25:D26"/>
    <mergeCell ref="E25:E26"/>
    <mergeCell ref="G25:G27"/>
    <mergeCell ref="N19:N21"/>
    <mergeCell ref="N22:N24"/>
    <mergeCell ref="P22:P24"/>
    <mergeCell ref="P25:P27"/>
    <mergeCell ref="N25:N27"/>
    <mergeCell ref="N28:N30"/>
    <mergeCell ref="P28:P30"/>
    <mergeCell ref="C22:C23"/>
    <mergeCell ref="B30:C30"/>
    <mergeCell ref="D30:F30"/>
    <mergeCell ref="A28:A30"/>
    <mergeCell ref="B28:B29"/>
    <mergeCell ref="C28:C29"/>
    <mergeCell ref="D28:D29"/>
    <mergeCell ref="Y37:Y39"/>
    <mergeCell ref="Y40:Y42"/>
    <mergeCell ref="H22:H24"/>
    <mergeCell ref="T22:T24"/>
    <mergeCell ref="U22:U24"/>
    <mergeCell ref="D24:F24"/>
    <mergeCell ref="D22:D23"/>
    <mergeCell ref="E22:E23"/>
    <mergeCell ref="G22:G24"/>
    <mergeCell ref="H28:H30"/>
    <mergeCell ref="T28:T30"/>
    <mergeCell ref="U28:U30"/>
    <mergeCell ref="I22:I24"/>
    <mergeCell ref="I25:I27"/>
    <mergeCell ref="H37:H39"/>
    <mergeCell ref="T37:T39"/>
    <mergeCell ref="U37:U39"/>
    <mergeCell ref="H25:H27"/>
    <mergeCell ref="T25:T27"/>
    <mergeCell ref="U25:U27"/>
    <mergeCell ref="D27:F27"/>
    <mergeCell ref="H40:H42"/>
    <mergeCell ref="T40:T42"/>
    <mergeCell ref="U40:U42"/>
    <mergeCell ref="N31:N33"/>
    <mergeCell ref="P31:P33"/>
    <mergeCell ref="N34:N36"/>
    <mergeCell ref="P34:P36"/>
    <mergeCell ref="N37:N39"/>
    <mergeCell ref="P37:P39"/>
    <mergeCell ref="E28:E29"/>
    <mergeCell ref="G28:G30"/>
    <mergeCell ref="AK17:AQ17"/>
    <mergeCell ref="B24:C24"/>
    <mergeCell ref="A34:A36"/>
    <mergeCell ref="B34:B35"/>
    <mergeCell ref="C34:C35"/>
    <mergeCell ref="D34:D35"/>
    <mergeCell ref="E34:E35"/>
    <mergeCell ref="G34:G36"/>
    <mergeCell ref="H31:H33"/>
    <mergeCell ref="T31:T33"/>
    <mergeCell ref="U31:U33"/>
    <mergeCell ref="B33:C33"/>
    <mergeCell ref="D33:F33"/>
    <mergeCell ref="A31:A33"/>
    <mergeCell ref="Y31:Y33"/>
    <mergeCell ref="Y34:Y36"/>
    <mergeCell ref="A22:A24"/>
    <mergeCell ref="B22:B23"/>
    <mergeCell ref="I28:I30"/>
    <mergeCell ref="H34:H36"/>
    <mergeCell ref="T34:T36"/>
    <mergeCell ref="U34:U36"/>
    <mergeCell ref="B36:C36"/>
    <mergeCell ref="D36:F36"/>
    <mergeCell ref="B31:B32"/>
    <mergeCell ref="C31:C32"/>
    <mergeCell ref="D31:D32"/>
    <mergeCell ref="E31:E32"/>
    <mergeCell ref="G31:G33"/>
    <mergeCell ref="I31:I33"/>
    <mergeCell ref="I34:I36"/>
    <mergeCell ref="T17:T18"/>
    <mergeCell ref="A1:U3"/>
    <mergeCell ref="A19:A21"/>
    <mergeCell ref="B19:B20"/>
    <mergeCell ref="C19:C20"/>
    <mergeCell ref="D19:D20"/>
    <mergeCell ref="E19:E20"/>
    <mergeCell ref="G19:G21"/>
    <mergeCell ref="H19:H21"/>
    <mergeCell ref="A17:A18"/>
    <mergeCell ref="D17:D18"/>
    <mergeCell ref="E17:E18"/>
    <mergeCell ref="F17:F18"/>
    <mergeCell ref="J17:K18"/>
    <mergeCell ref="L17:L18"/>
    <mergeCell ref="B17:C17"/>
    <mergeCell ref="B18:C18"/>
    <mergeCell ref="A15:C15"/>
    <mergeCell ref="A16:C16"/>
    <mergeCell ref="A5:B5"/>
    <mergeCell ref="A7:B7"/>
    <mergeCell ref="C7:D7"/>
    <mergeCell ref="C5:D5"/>
    <mergeCell ref="F5:N5"/>
    <mergeCell ref="F7:N7"/>
    <mergeCell ref="Q6:Q7"/>
    <mergeCell ref="P19:P21"/>
    <mergeCell ref="S6:S8"/>
    <mergeCell ref="A12:N12"/>
    <mergeCell ref="A13:N13"/>
    <mergeCell ref="R6:R8"/>
    <mergeCell ref="N17:R17"/>
    <mergeCell ref="Q18:R18"/>
    <mergeCell ref="B42:C42"/>
    <mergeCell ref="D42:F42"/>
    <mergeCell ref="N40:N42"/>
    <mergeCell ref="P40:P42"/>
    <mergeCell ref="Q34:R36"/>
    <mergeCell ref="Q37:R39"/>
    <mergeCell ref="Q40:R42"/>
    <mergeCell ref="A40:A42"/>
    <mergeCell ref="B40:B41"/>
    <mergeCell ref="C40:C41"/>
    <mergeCell ref="D40:D41"/>
    <mergeCell ref="E40:E41"/>
    <mergeCell ref="G40:G42"/>
    <mergeCell ref="B39:C39"/>
    <mergeCell ref="D39:F39"/>
    <mergeCell ref="A37:A39"/>
    <mergeCell ref="B37:B38"/>
    <mergeCell ref="C37:C38"/>
    <mergeCell ref="D37:D38"/>
    <mergeCell ref="E37:E38"/>
    <mergeCell ref="G37:G39"/>
    <mergeCell ref="I37:I39"/>
    <mergeCell ref="I40:I42"/>
    <mergeCell ref="H46:H48"/>
    <mergeCell ref="T46:T48"/>
    <mergeCell ref="U46:U48"/>
    <mergeCell ref="B48:C48"/>
    <mergeCell ref="D48:F48"/>
    <mergeCell ref="A46:A48"/>
    <mergeCell ref="B46:B47"/>
    <mergeCell ref="C46:C47"/>
    <mergeCell ref="D46:D47"/>
    <mergeCell ref="E46:E47"/>
    <mergeCell ref="G46:G48"/>
    <mergeCell ref="H43:H45"/>
    <mergeCell ref="T43:T45"/>
    <mergeCell ref="U43:U45"/>
    <mergeCell ref="B45:C45"/>
    <mergeCell ref="D45:F45"/>
    <mergeCell ref="A43:A45"/>
    <mergeCell ref="B43:B44"/>
    <mergeCell ref="C43:C44"/>
    <mergeCell ref="D43:D44"/>
    <mergeCell ref="E43:E44"/>
    <mergeCell ref="G43:G45"/>
    <mergeCell ref="I43:I45"/>
    <mergeCell ref="I46:I48"/>
    <mergeCell ref="P43:P45"/>
    <mergeCell ref="N43:N45"/>
    <mergeCell ref="P46:P48"/>
    <mergeCell ref="N46:N48"/>
    <mergeCell ref="H52:H54"/>
    <mergeCell ref="T52:T54"/>
    <mergeCell ref="U52:U54"/>
    <mergeCell ref="B54:C54"/>
    <mergeCell ref="A52:A54"/>
    <mergeCell ref="B52:B53"/>
    <mergeCell ref="C52:C53"/>
    <mergeCell ref="D52:D53"/>
    <mergeCell ref="E52:E53"/>
    <mergeCell ref="G52:G54"/>
    <mergeCell ref="H49:H51"/>
    <mergeCell ref="T49:T51"/>
    <mergeCell ref="U49:U51"/>
    <mergeCell ref="B51:C51"/>
    <mergeCell ref="A49:A51"/>
    <mergeCell ref="B49:B50"/>
    <mergeCell ref="C49:C50"/>
    <mergeCell ref="D49:D50"/>
    <mergeCell ref="E49:E50"/>
    <mergeCell ref="G49:G51"/>
    <mergeCell ref="I49:I51"/>
    <mergeCell ref="I52:I54"/>
    <mergeCell ref="P52:P54"/>
    <mergeCell ref="P49:P51"/>
    <mergeCell ref="N52:N54"/>
    <mergeCell ref="N49:N51"/>
    <mergeCell ref="H58:H60"/>
    <mergeCell ref="T58:T60"/>
    <mergeCell ref="U58:U60"/>
    <mergeCell ref="B60:C60"/>
    <mergeCell ref="A58:A60"/>
    <mergeCell ref="B58:B59"/>
    <mergeCell ref="C58:C59"/>
    <mergeCell ref="D58:D59"/>
    <mergeCell ref="E58:E59"/>
    <mergeCell ref="G58:G60"/>
    <mergeCell ref="H55:H57"/>
    <mergeCell ref="T55:T57"/>
    <mergeCell ref="U55:U57"/>
    <mergeCell ref="B57:C57"/>
    <mergeCell ref="A55:A57"/>
    <mergeCell ref="B55:B56"/>
    <mergeCell ref="C55:C56"/>
    <mergeCell ref="D55:D56"/>
    <mergeCell ref="E55:E56"/>
    <mergeCell ref="G55:G57"/>
    <mergeCell ref="I55:I57"/>
    <mergeCell ref="I58:I60"/>
    <mergeCell ref="N55:N57"/>
    <mergeCell ref="P58:P60"/>
    <mergeCell ref="N58:N60"/>
    <mergeCell ref="P55:P57"/>
    <mergeCell ref="H64:H66"/>
    <mergeCell ref="T64:T66"/>
    <mergeCell ref="U64:U66"/>
    <mergeCell ref="B66:C66"/>
    <mergeCell ref="A64:A66"/>
    <mergeCell ref="B64:B65"/>
    <mergeCell ref="C64:C65"/>
    <mergeCell ref="D64:D65"/>
    <mergeCell ref="E64:E65"/>
    <mergeCell ref="G64:G66"/>
    <mergeCell ref="H61:H63"/>
    <mergeCell ref="T61:T63"/>
    <mergeCell ref="U61:U63"/>
    <mergeCell ref="B63:C63"/>
    <mergeCell ref="A61:A63"/>
    <mergeCell ref="B61:B62"/>
    <mergeCell ref="C61:C62"/>
    <mergeCell ref="D61:D62"/>
    <mergeCell ref="E61:E62"/>
    <mergeCell ref="G61:G63"/>
    <mergeCell ref="I61:I63"/>
    <mergeCell ref="I64:I66"/>
    <mergeCell ref="P64:P66"/>
    <mergeCell ref="N64:N66"/>
    <mergeCell ref="P61:P63"/>
    <mergeCell ref="N61:N63"/>
    <mergeCell ref="H70:H72"/>
    <mergeCell ref="T70:T72"/>
    <mergeCell ref="U70:U72"/>
    <mergeCell ref="B72:C72"/>
    <mergeCell ref="A70:A72"/>
    <mergeCell ref="B70:B71"/>
    <mergeCell ref="C70:C71"/>
    <mergeCell ref="D70:D71"/>
    <mergeCell ref="E70:E71"/>
    <mergeCell ref="G70:G72"/>
    <mergeCell ref="H67:H69"/>
    <mergeCell ref="T67:T69"/>
    <mergeCell ref="U67:U69"/>
    <mergeCell ref="B69:C69"/>
    <mergeCell ref="A67:A69"/>
    <mergeCell ref="B67:B68"/>
    <mergeCell ref="C67:C68"/>
    <mergeCell ref="D67:D68"/>
    <mergeCell ref="E67:E68"/>
    <mergeCell ref="G67:G69"/>
    <mergeCell ref="I67:I69"/>
    <mergeCell ref="I70:I72"/>
    <mergeCell ref="P70:P72"/>
    <mergeCell ref="N70:N72"/>
    <mergeCell ref="P67:P69"/>
    <mergeCell ref="N67:N69"/>
    <mergeCell ref="H76:H78"/>
    <mergeCell ref="T76:T78"/>
    <mergeCell ref="U76:U78"/>
    <mergeCell ref="B78:C78"/>
    <mergeCell ref="A76:A78"/>
    <mergeCell ref="B76:B77"/>
    <mergeCell ref="C76:C77"/>
    <mergeCell ref="D76:D77"/>
    <mergeCell ref="E76:E77"/>
    <mergeCell ref="G76:G78"/>
    <mergeCell ref="H73:H75"/>
    <mergeCell ref="T73:T75"/>
    <mergeCell ref="U73:U75"/>
    <mergeCell ref="B75:C75"/>
    <mergeCell ref="A73:A75"/>
    <mergeCell ref="B73:B74"/>
    <mergeCell ref="C73:C74"/>
    <mergeCell ref="D73:D74"/>
    <mergeCell ref="E73:E74"/>
    <mergeCell ref="G73:G75"/>
    <mergeCell ref="I73:I75"/>
    <mergeCell ref="I76:I78"/>
    <mergeCell ref="P76:P78"/>
    <mergeCell ref="N76:N78"/>
    <mergeCell ref="P73:P75"/>
    <mergeCell ref="N73:N75"/>
    <mergeCell ref="H82:H84"/>
    <mergeCell ref="T82:T84"/>
    <mergeCell ref="U82:U84"/>
    <mergeCell ref="B84:C84"/>
    <mergeCell ref="A82:A84"/>
    <mergeCell ref="B82:B83"/>
    <mergeCell ref="C82:C83"/>
    <mergeCell ref="D82:D83"/>
    <mergeCell ref="E82:E83"/>
    <mergeCell ref="G82:G84"/>
    <mergeCell ref="H79:H81"/>
    <mergeCell ref="T79:T81"/>
    <mergeCell ref="U79:U81"/>
    <mergeCell ref="B81:C81"/>
    <mergeCell ref="A79:A81"/>
    <mergeCell ref="B79:B80"/>
    <mergeCell ref="C79:C80"/>
    <mergeCell ref="D79:D80"/>
    <mergeCell ref="E79:E80"/>
    <mergeCell ref="G79:G81"/>
    <mergeCell ref="I79:I81"/>
    <mergeCell ref="I82:I84"/>
    <mergeCell ref="P82:P84"/>
    <mergeCell ref="N82:N84"/>
    <mergeCell ref="P79:P81"/>
    <mergeCell ref="N79:N81"/>
    <mergeCell ref="H88:H90"/>
    <mergeCell ref="T88:T90"/>
    <mergeCell ref="U88:U90"/>
    <mergeCell ref="B90:C90"/>
    <mergeCell ref="A88:A90"/>
    <mergeCell ref="B88:B89"/>
    <mergeCell ref="C88:C89"/>
    <mergeCell ref="D88:D89"/>
    <mergeCell ref="E88:E89"/>
    <mergeCell ref="G88:G90"/>
    <mergeCell ref="H85:H87"/>
    <mergeCell ref="T85:T87"/>
    <mergeCell ref="U85:U87"/>
    <mergeCell ref="B87:C87"/>
    <mergeCell ref="A85:A87"/>
    <mergeCell ref="B85:B86"/>
    <mergeCell ref="C85:C86"/>
    <mergeCell ref="D85:D86"/>
    <mergeCell ref="E85:E86"/>
    <mergeCell ref="G85:G87"/>
    <mergeCell ref="I85:I87"/>
    <mergeCell ref="I88:I90"/>
    <mergeCell ref="P85:P87"/>
    <mergeCell ref="N85:N87"/>
    <mergeCell ref="H94:H96"/>
    <mergeCell ref="T94:T96"/>
    <mergeCell ref="U94:U96"/>
    <mergeCell ref="B96:C96"/>
    <mergeCell ref="A94:A96"/>
    <mergeCell ref="B94:B95"/>
    <mergeCell ref="C94:C95"/>
    <mergeCell ref="D94:D95"/>
    <mergeCell ref="E94:E95"/>
    <mergeCell ref="G94:G96"/>
    <mergeCell ref="H91:H93"/>
    <mergeCell ref="T91:T93"/>
    <mergeCell ref="U91:U93"/>
    <mergeCell ref="B93:C93"/>
    <mergeCell ref="A91:A93"/>
    <mergeCell ref="B91:B92"/>
    <mergeCell ref="C91:C92"/>
    <mergeCell ref="D91:D92"/>
    <mergeCell ref="E91:E92"/>
    <mergeCell ref="G91:G93"/>
    <mergeCell ref="I91:I93"/>
    <mergeCell ref="I94:I96"/>
    <mergeCell ref="P94:P96"/>
    <mergeCell ref="H100:H102"/>
    <mergeCell ref="T100:T102"/>
    <mergeCell ref="U100:U102"/>
    <mergeCell ref="B102:C102"/>
    <mergeCell ref="A100:A102"/>
    <mergeCell ref="B100:B101"/>
    <mergeCell ref="C100:C101"/>
    <mergeCell ref="D100:D101"/>
    <mergeCell ref="E100:E101"/>
    <mergeCell ref="G100:G102"/>
    <mergeCell ref="H97:H99"/>
    <mergeCell ref="T97:T99"/>
    <mergeCell ref="U97:U99"/>
    <mergeCell ref="B99:C99"/>
    <mergeCell ref="A97:A99"/>
    <mergeCell ref="B97:B98"/>
    <mergeCell ref="C97:C98"/>
    <mergeCell ref="D97:D98"/>
    <mergeCell ref="E97:E98"/>
    <mergeCell ref="G97:G99"/>
    <mergeCell ref="I97:I99"/>
    <mergeCell ref="I100:I102"/>
    <mergeCell ref="H106:H108"/>
    <mergeCell ref="T106:T108"/>
    <mergeCell ref="U106:U108"/>
    <mergeCell ref="B108:C108"/>
    <mergeCell ref="A106:A108"/>
    <mergeCell ref="B106:B107"/>
    <mergeCell ref="C106:C107"/>
    <mergeCell ref="D106:D107"/>
    <mergeCell ref="E106:E107"/>
    <mergeCell ref="G106:G108"/>
    <mergeCell ref="H103:H105"/>
    <mergeCell ref="T103:T105"/>
    <mergeCell ref="U103:U105"/>
    <mergeCell ref="B105:C105"/>
    <mergeCell ref="A103:A105"/>
    <mergeCell ref="B103:B104"/>
    <mergeCell ref="C103:C104"/>
    <mergeCell ref="D103:D104"/>
    <mergeCell ref="E103:E104"/>
    <mergeCell ref="G103:G105"/>
    <mergeCell ref="I103:I105"/>
    <mergeCell ref="I106:I108"/>
    <mergeCell ref="P106:P108"/>
    <mergeCell ref="H112:H114"/>
    <mergeCell ref="Q112:S112"/>
    <mergeCell ref="T112:T114"/>
    <mergeCell ref="U112:U114"/>
    <mergeCell ref="Q113:S113"/>
    <mergeCell ref="B114:C114"/>
    <mergeCell ref="Q114:S114"/>
    <mergeCell ref="A112:A114"/>
    <mergeCell ref="B112:B113"/>
    <mergeCell ref="C112:C113"/>
    <mergeCell ref="D112:D113"/>
    <mergeCell ref="E112:E113"/>
    <mergeCell ref="G112:G114"/>
    <mergeCell ref="H109:H111"/>
    <mergeCell ref="Q109:S109"/>
    <mergeCell ref="T109:T111"/>
    <mergeCell ref="U109:U111"/>
    <mergeCell ref="Q110:S110"/>
    <mergeCell ref="B111:C111"/>
    <mergeCell ref="Q111:S111"/>
    <mergeCell ref="A109:A111"/>
    <mergeCell ref="B109:B110"/>
    <mergeCell ref="C109:C110"/>
    <mergeCell ref="D109:D110"/>
    <mergeCell ref="E109:E110"/>
    <mergeCell ref="G109:G111"/>
    <mergeCell ref="H118:H120"/>
    <mergeCell ref="Q118:S118"/>
    <mergeCell ref="T118:T120"/>
    <mergeCell ref="U118:U120"/>
    <mergeCell ref="Q119:S119"/>
    <mergeCell ref="B120:C120"/>
    <mergeCell ref="Q120:S120"/>
    <mergeCell ref="A118:A120"/>
    <mergeCell ref="B118:B119"/>
    <mergeCell ref="C118:C119"/>
    <mergeCell ref="D118:D119"/>
    <mergeCell ref="E118:E119"/>
    <mergeCell ref="G118:G120"/>
    <mergeCell ref="H115:H117"/>
    <mergeCell ref="Q115:S115"/>
    <mergeCell ref="T115:T117"/>
    <mergeCell ref="U115:U117"/>
    <mergeCell ref="Q116:S116"/>
    <mergeCell ref="B117:C117"/>
    <mergeCell ref="Q117:S117"/>
    <mergeCell ref="A115:A117"/>
    <mergeCell ref="B115:B116"/>
    <mergeCell ref="C115:C116"/>
    <mergeCell ref="D115:D116"/>
    <mergeCell ref="E115:E116"/>
    <mergeCell ref="G115:G117"/>
    <mergeCell ref="H124:H126"/>
    <mergeCell ref="Q124:S124"/>
    <mergeCell ref="T124:T126"/>
    <mergeCell ref="U124:U126"/>
    <mergeCell ref="Q125:S125"/>
    <mergeCell ref="B126:C126"/>
    <mergeCell ref="Q126:S126"/>
    <mergeCell ref="A124:A126"/>
    <mergeCell ref="B124:B125"/>
    <mergeCell ref="C124:C125"/>
    <mergeCell ref="D124:D125"/>
    <mergeCell ref="E124:E125"/>
    <mergeCell ref="G124:G126"/>
    <mergeCell ref="H121:H123"/>
    <mergeCell ref="Q121:S121"/>
    <mergeCell ref="T121:T123"/>
    <mergeCell ref="U121:U123"/>
    <mergeCell ref="Q122:S122"/>
    <mergeCell ref="B123:C123"/>
    <mergeCell ref="Q123:S123"/>
    <mergeCell ref="A121:A123"/>
    <mergeCell ref="B121:B122"/>
    <mergeCell ref="C121:C122"/>
    <mergeCell ref="D121:D122"/>
    <mergeCell ref="E121:E122"/>
    <mergeCell ref="G121:G123"/>
    <mergeCell ref="H130:H132"/>
    <mergeCell ref="Q130:S130"/>
    <mergeCell ref="T130:T132"/>
    <mergeCell ref="U130:U132"/>
    <mergeCell ref="Q131:S131"/>
    <mergeCell ref="B132:C132"/>
    <mergeCell ref="Q132:S132"/>
    <mergeCell ref="A130:A132"/>
    <mergeCell ref="B130:B131"/>
    <mergeCell ref="C130:C131"/>
    <mergeCell ref="D130:D131"/>
    <mergeCell ref="E130:E131"/>
    <mergeCell ref="G130:G132"/>
    <mergeCell ref="H127:H129"/>
    <mergeCell ref="Q127:S127"/>
    <mergeCell ref="T127:T129"/>
    <mergeCell ref="U127:U129"/>
    <mergeCell ref="Q128:S128"/>
    <mergeCell ref="B129:C129"/>
    <mergeCell ref="Q129:S129"/>
    <mergeCell ref="A127:A129"/>
    <mergeCell ref="B127:B128"/>
    <mergeCell ref="C127:C128"/>
    <mergeCell ref="D127:D128"/>
    <mergeCell ref="E127:E128"/>
    <mergeCell ref="G127:G129"/>
    <mergeCell ref="H136:H138"/>
    <mergeCell ref="Q136:S136"/>
    <mergeCell ref="T136:T138"/>
    <mergeCell ref="U136:U138"/>
    <mergeCell ref="Q137:S137"/>
    <mergeCell ref="B138:C138"/>
    <mergeCell ref="Q138:S138"/>
    <mergeCell ref="A136:A138"/>
    <mergeCell ref="B136:B137"/>
    <mergeCell ref="C136:C137"/>
    <mergeCell ref="D136:D137"/>
    <mergeCell ref="E136:E137"/>
    <mergeCell ref="G136:G138"/>
    <mergeCell ref="H133:H135"/>
    <mergeCell ref="Q133:S133"/>
    <mergeCell ref="T133:T135"/>
    <mergeCell ref="U133:U135"/>
    <mergeCell ref="Q134:S134"/>
    <mergeCell ref="B135:C135"/>
    <mergeCell ref="Q135:S135"/>
    <mergeCell ref="A133:A135"/>
    <mergeCell ref="B133:B134"/>
    <mergeCell ref="C133:C134"/>
    <mergeCell ref="D133:D134"/>
    <mergeCell ref="E133:E134"/>
    <mergeCell ref="G133:G135"/>
    <mergeCell ref="H142:H144"/>
    <mergeCell ref="Q142:S142"/>
    <mergeCell ref="T142:T144"/>
    <mergeCell ref="U142:U144"/>
    <mergeCell ref="Q143:S143"/>
    <mergeCell ref="B144:C144"/>
    <mergeCell ref="Q144:S144"/>
    <mergeCell ref="A142:A144"/>
    <mergeCell ref="B142:B143"/>
    <mergeCell ref="C142:C143"/>
    <mergeCell ref="D142:D143"/>
    <mergeCell ref="E142:E143"/>
    <mergeCell ref="G142:G144"/>
    <mergeCell ref="H139:H141"/>
    <mergeCell ref="Q139:S139"/>
    <mergeCell ref="T139:T141"/>
    <mergeCell ref="U139:U141"/>
    <mergeCell ref="Q140:S140"/>
    <mergeCell ref="B141:C141"/>
    <mergeCell ref="Q141:S141"/>
    <mergeCell ref="A139:A141"/>
    <mergeCell ref="B139:B140"/>
    <mergeCell ref="C139:C140"/>
    <mergeCell ref="D139:D140"/>
    <mergeCell ref="E139:E140"/>
    <mergeCell ref="G139:G141"/>
    <mergeCell ref="H148:H150"/>
    <mergeCell ref="Q148:S148"/>
    <mergeCell ref="T148:T150"/>
    <mergeCell ref="U148:U150"/>
    <mergeCell ref="Q149:S149"/>
    <mergeCell ref="B150:C150"/>
    <mergeCell ref="Q150:S150"/>
    <mergeCell ref="A148:A150"/>
    <mergeCell ref="B148:B149"/>
    <mergeCell ref="C148:C149"/>
    <mergeCell ref="D148:D149"/>
    <mergeCell ref="E148:E149"/>
    <mergeCell ref="G148:G150"/>
    <mergeCell ref="H145:H147"/>
    <mergeCell ref="Q145:S145"/>
    <mergeCell ref="T145:T147"/>
    <mergeCell ref="U145:U147"/>
    <mergeCell ref="Q146:S146"/>
    <mergeCell ref="B147:C147"/>
    <mergeCell ref="Q147:S147"/>
    <mergeCell ref="A145:A147"/>
    <mergeCell ref="B145:B146"/>
    <mergeCell ref="C145:C146"/>
    <mergeCell ref="D145:D146"/>
    <mergeCell ref="E145:E146"/>
    <mergeCell ref="G145:G147"/>
    <mergeCell ref="H154:H156"/>
    <mergeCell ref="Q154:S154"/>
    <mergeCell ref="T154:T156"/>
    <mergeCell ref="U154:U156"/>
    <mergeCell ref="Q155:S155"/>
    <mergeCell ref="B156:C156"/>
    <mergeCell ref="Q156:S156"/>
    <mergeCell ref="A154:A156"/>
    <mergeCell ref="B154:B155"/>
    <mergeCell ref="C154:C155"/>
    <mergeCell ref="D154:D155"/>
    <mergeCell ref="E154:E155"/>
    <mergeCell ref="G154:G156"/>
    <mergeCell ref="H151:H153"/>
    <mergeCell ref="Q151:S151"/>
    <mergeCell ref="T151:T153"/>
    <mergeCell ref="U151:U153"/>
    <mergeCell ref="Q152:S152"/>
    <mergeCell ref="B153:C153"/>
    <mergeCell ref="Q153:S153"/>
    <mergeCell ref="A151:A153"/>
    <mergeCell ref="B151:B152"/>
    <mergeCell ref="C151:C152"/>
    <mergeCell ref="D151:D152"/>
    <mergeCell ref="E151:E152"/>
    <mergeCell ref="G151:G153"/>
    <mergeCell ref="H160:H162"/>
    <mergeCell ref="Q160:S160"/>
    <mergeCell ref="T160:T162"/>
    <mergeCell ref="U160:U162"/>
    <mergeCell ref="Q161:S161"/>
    <mergeCell ref="B162:C162"/>
    <mergeCell ref="Q162:S162"/>
    <mergeCell ref="A160:A162"/>
    <mergeCell ref="B160:B161"/>
    <mergeCell ref="C160:C161"/>
    <mergeCell ref="D160:D161"/>
    <mergeCell ref="E160:E161"/>
    <mergeCell ref="G160:G162"/>
    <mergeCell ref="H157:H159"/>
    <mergeCell ref="Q157:S157"/>
    <mergeCell ref="T157:T159"/>
    <mergeCell ref="U157:U159"/>
    <mergeCell ref="Q158:S158"/>
    <mergeCell ref="B159:C159"/>
    <mergeCell ref="Q159:S159"/>
    <mergeCell ref="A157:A159"/>
    <mergeCell ref="B157:B158"/>
    <mergeCell ref="C157:C158"/>
    <mergeCell ref="D157:D158"/>
    <mergeCell ref="E157:E158"/>
    <mergeCell ref="G157:G159"/>
    <mergeCell ref="H166:H168"/>
    <mergeCell ref="Q166:S166"/>
    <mergeCell ref="T166:T168"/>
    <mergeCell ref="U166:U168"/>
    <mergeCell ref="Q167:S167"/>
    <mergeCell ref="B168:C168"/>
    <mergeCell ref="Q168:S168"/>
    <mergeCell ref="A166:A168"/>
    <mergeCell ref="B166:B167"/>
    <mergeCell ref="C166:C167"/>
    <mergeCell ref="D166:D167"/>
    <mergeCell ref="E166:E167"/>
    <mergeCell ref="G166:G168"/>
    <mergeCell ref="H163:H165"/>
    <mergeCell ref="Q163:S163"/>
    <mergeCell ref="T163:T165"/>
    <mergeCell ref="U163:U165"/>
    <mergeCell ref="Q164:S164"/>
    <mergeCell ref="B165:C165"/>
    <mergeCell ref="Q165:S165"/>
    <mergeCell ref="A163:A165"/>
    <mergeCell ref="B163:B164"/>
    <mergeCell ref="C163:C164"/>
    <mergeCell ref="D163:D164"/>
    <mergeCell ref="E163:E164"/>
    <mergeCell ref="G163:G165"/>
    <mergeCell ref="H172:H174"/>
    <mergeCell ref="Q172:S172"/>
    <mergeCell ref="T172:T174"/>
    <mergeCell ref="U172:U174"/>
    <mergeCell ref="Q173:S173"/>
    <mergeCell ref="B174:C174"/>
    <mergeCell ref="Q174:S174"/>
    <mergeCell ref="A172:A174"/>
    <mergeCell ref="B172:B173"/>
    <mergeCell ref="C172:C173"/>
    <mergeCell ref="D172:D173"/>
    <mergeCell ref="E172:E173"/>
    <mergeCell ref="G172:G174"/>
    <mergeCell ref="H169:H171"/>
    <mergeCell ref="Q169:S169"/>
    <mergeCell ref="T169:T171"/>
    <mergeCell ref="U169:U171"/>
    <mergeCell ref="Q170:S170"/>
    <mergeCell ref="B171:C171"/>
    <mergeCell ref="Q171:S171"/>
    <mergeCell ref="A169:A171"/>
    <mergeCell ref="B169:B170"/>
    <mergeCell ref="C169:C170"/>
    <mergeCell ref="D169:D170"/>
    <mergeCell ref="E169:E170"/>
    <mergeCell ref="G169:G171"/>
    <mergeCell ref="H178:H180"/>
    <mergeCell ref="Q178:S178"/>
    <mergeCell ref="T178:T180"/>
    <mergeCell ref="U178:U180"/>
    <mergeCell ref="Q179:S179"/>
    <mergeCell ref="B180:C180"/>
    <mergeCell ref="Q180:S180"/>
    <mergeCell ref="A178:A180"/>
    <mergeCell ref="B178:B179"/>
    <mergeCell ref="C178:C179"/>
    <mergeCell ref="D178:D179"/>
    <mergeCell ref="E178:E179"/>
    <mergeCell ref="G178:G180"/>
    <mergeCell ref="H175:H177"/>
    <mergeCell ref="Q175:S175"/>
    <mergeCell ref="T175:T177"/>
    <mergeCell ref="U175:U177"/>
    <mergeCell ref="Q176:S176"/>
    <mergeCell ref="B177:C177"/>
    <mergeCell ref="Q177:S177"/>
    <mergeCell ref="A175:A177"/>
    <mergeCell ref="B175:B176"/>
    <mergeCell ref="C175:C176"/>
    <mergeCell ref="D175:D176"/>
    <mergeCell ref="E175:E176"/>
    <mergeCell ref="G175:G177"/>
    <mergeCell ref="H184:H186"/>
    <mergeCell ref="Q184:S184"/>
    <mergeCell ref="T184:T186"/>
    <mergeCell ref="U184:U186"/>
    <mergeCell ref="Q185:S185"/>
    <mergeCell ref="B186:C186"/>
    <mergeCell ref="Q186:S186"/>
    <mergeCell ref="A184:A186"/>
    <mergeCell ref="B184:B185"/>
    <mergeCell ref="C184:C185"/>
    <mergeCell ref="D184:D185"/>
    <mergeCell ref="E184:E185"/>
    <mergeCell ref="G184:G186"/>
    <mergeCell ref="H181:H183"/>
    <mergeCell ref="Q181:S181"/>
    <mergeCell ref="T181:T183"/>
    <mergeCell ref="U181:U183"/>
    <mergeCell ref="Q182:S182"/>
    <mergeCell ref="B183:C183"/>
    <mergeCell ref="Q183:S183"/>
    <mergeCell ref="A181:A183"/>
    <mergeCell ref="B181:B182"/>
    <mergeCell ref="C181:C182"/>
    <mergeCell ref="D181:D182"/>
    <mergeCell ref="E181:E182"/>
    <mergeCell ref="G181:G183"/>
    <mergeCell ref="H190:H192"/>
    <mergeCell ref="Q190:S190"/>
    <mergeCell ref="T190:T192"/>
    <mergeCell ref="U190:U192"/>
    <mergeCell ref="Q191:S191"/>
    <mergeCell ref="B192:C192"/>
    <mergeCell ref="Q192:S192"/>
    <mergeCell ref="A190:A192"/>
    <mergeCell ref="B190:B191"/>
    <mergeCell ref="C190:C191"/>
    <mergeCell ref="D190:D191"/>
    <mergeCell ref="E190:E191"/>
    <mergeCell ref="G190:G192"/>
    <mergeCell ref="H187:H189"/>
    <mergeCell ref="Q187:S187"/>
    <mergeCell ref="T187:T189"/>
    <mergeCell ref="U187:U189"/>
    <mergeCell ref="Q188:S188"/>
    <mergeCell ref="B189:C189"/>
    <mergeCell ref="Q189:S189"/>
    <mergeCell ref="A187:A189"/>
    <mergeCell ref="B187:B188"/>
    <mergeCell ref="C187:C188"/>
    <mergeCell ref="D187:D188"/>
    <mergeCell ref="E187:E188"/>
    <mergeCell ref="G187:G189"/>
    <mergeCell ref="H196:H198"/>
    <mergeCell ref="Q196:S196"/>
    <mergeCell ref="T196:T198"/>
    <mergeCell ref="U196:U198"/>
    <mergeCell ref="Q197:S197"/>
    <mergeCell ref="B198:C198"/>
    <mergeCell ref="Q198:S198"/>
    <mergeCell ref="A196:A198"/>
    <mergeCell ref="B196:B197"/>
    <mergeCell ref="C196:C197"/>
    <mergeCell ref="D196:D197"/>
    <mergeCell ref="E196:E197"/>
    <mergeCell ref="G196:G198"/>
    <mergeCell ref="H193:H195"/>
    <mergeCell ref="Q193:S193"/>
    <mergeCell ref="T193:T195"/>
    <mergeCell ref="U193:U195"/>
    <mergeCell ref="Q194:S194"/>
    <mergeCell ref="B195:C195"/>
    <mergeCell ref="Q195:S195"/>
    <mergeCell ref="A193:A195"/>
    <mergeCell ref="B193:B194"/>
    <mergeCell ref="C193:C194"/>
    <mergeCell ref="D193:D194"/>
    <mergeCell ref="E193:E194"/>
    <mergeCell ref="G193:G195"/>
    <mergeCell ref="H202:H204"/>
    <mergeCell ref="Q202:S202"/>
    <mergeCell ref="T202:T204"/>
    <mergeCell ref="U202:U204"/>
    <mergeCell ref="Q203:S203"/>
    <mergeCell ref="B204:C204"/>
    <mergeCell ref="Q204:S204"/>
    <mergeCell ref="A202:A204"/>
    <mergeCell ref="B202:B203"/>
    <mergeCell ref="C202:C203"/>
    <mergeCell ref="D202:D203"/>
    <mergeCell ref="E202:E203"/>
    <mergeCell ref="G202:G204"/>
    <mergeCell ref="H199:H201"/>
    <mergeCell ref="Q199:S199"/>
    <mergeCell ref="T199:T201"/>
    <mergeCell ref="U199:U201"/>
    <mergeCell ref="Q200:S200"/>
    <mergeCell ref="B201:C201"/>
    <mergeCell ref="Q201:S201"/>
    <mergeCell ref="A199:A201"/>
    <mergeCell ref="B199:B200"/>
    <mergeCell ref="C199:C200"/>
    <mergeCell ref="D199:D200"/>
    <mergeCell ref="E199:E200"/>
    <mergeCell ref="G199:G201"/>
    <mergeCell ref="H208:H210"/>
    <mergeCell ref="Q208:S208"/>
    <mergeCell ref="T208:T210"/>
    <mergeCell ref="U208:U210"/>
    <mergeCell ref="Q209:S209"/>
    <mergeCell ref="B210:C210"/>
    <mergeCell ref="Q210:S210"/>
    <mergeCell ref="A208:A210"/>
    <mergeCell ref="B208:B209"/>
    <mergeCell ref="C208:C209"/>
    <mergeCell ref="D208:D209"/>
    <mergeCell ref="E208:E209"/>
    <mergeCell ref="G208:G210"/>
    <mergeCell ref="H205:H207"/>
    <mergeCell ref="Q205:S205"/>
    <mergeCell ref="T205:T207"/>
    <mergeCell ref="U205:U207"/>
    <mergeCell ref="Q206:S206"/>
    <mergeCell ref="B207:C207"/>
    <mergeCell ref="Q207:S207"/>
    <mergeCell ref="A205:A207"/>
    <mergeCell ref="B205:B206"/>
    <mergeCell ref="C205:C206"/>
    <mergeCell ref="D205:D206"/>
    <mergeCell ref="E205:E206"/>
    <mergeCell ref="G205:G207"/>
    <mergeCell ref="H214:H216"/>
    <mergeCell ref="Q214:S214"/>
    <mergeCell ref="T214:T216"/>
    <mergeCell ref="U214:U216"/>
    <mergeCell ref="Q215:S215"/>
    <mergeCell ref="B216:C216"/>
    <mergeCell ref="Q216:S216"/>
    <mergeCell ref="A214:A216"/>
    <mergeCell ref="B214:B215"/>
    <mergeCell ref="C214:C215"/>
    <mergeCell ref="D214:D215"/>
    <mergeCell ref="E214:E215"/>
    <mergeCell ref="G214:G216"/>
    <mergeCell ref="H211:H213"/>
    <mergeCell ref="Q211:S211"/>
    <mergeCell ref="T211:T213"/>
    <mergeCell ref="U211:U213"/>
    <mergeCell ref="Q212:S212"/>
    <mergeCell ref="B213:C213"/>
    <mergeCell ref="Q213:S213"/>
    <mergeCell ref="A211:A213"/>
    <mergeCell ref="B211:B212"/>
    <mergeCell ref="C211:C212"/>
    <mergeCell ref="D211:D212"/>
    <mergeCell ref="E211:E212"/>
    <mergeCell ref="G211:G213"/>
    <mergeCell ref="H220:H222"/>
    <mergeCell ref="Q220:S220"/>
    <mergeCell ref="T220:T222"/>
    <mergeCell ref="U220:U222"/>
    <mergeCell ref="Q221:S221"/>
    <mergeCell ref="B222:C222"/>
    <mergeCell ref="Q222:S222"/>
    <mergeCell ref="A220:A222"/>
    <mergeCell ref="B220:B221"/>
    <mergeCell ref="C220:C221"/>
    <mergeCell ref="D220:D221"/>
    <mergeCell ref="E220:E221"/>
    <mergeCell ref="G220:G222"/>
    <mergeCell ref="H217:H219"/>
    <mergeCell ref="Q217:S217"/>
    <mergeCell ref="T217:T219"/>
    <mergeCell ref="U217:U219"/>
    <mergeCell ref="Q218:S218"/>
    <mergeCell ref="B219:C219"/>
    <mergeCell ref="Q219:S219"/>
    <mergeCell ref="A217:A219"/>
    <mergeCell ref="B217:B218"/>
    <mergeCell ref="C217:C218"/>
    <mergeCell ref="D217:D218"/>
    <mergeCell ref="E217:E218"/>
    <mergeCell ref="G217:G219"/>
    <mergeCell ref="H226:H228"/>
    <mergeCell ref="Q226:S226"/>
    <mergeCell ref="T226:T228"/>
    <mergeCell ref="U226:U228"/>
    <mergeCell ref="Q227:S227"/>
    <mergeCell ref="B228:C228"/>
    <mergeCell ref="Q228:S228"/>
    <mergeCell ref="A226:A228"/>
    <mergeCell ref="B226:B227"/>
    <mergeCell ref="C226:C227"/>
    <mergeCell ref="D226:D227"/>
    <mergeCell ref="E226:E227"/>
    <mergeCell ref="G226:G228"/>
    <mergeCell ref="H223:H225"/>
    <mergeCell ref="Q223:S223"/>
    <mergeCell ref="T223:T225"/>
    <mergeCell ref="U223:U225"/>
    <mergeCell ref="Q224:S224"/>
    <mergeCell ref="B225:C225"/>
    <mergeCell ref="Q225:S225"/>
    <mergeCell ref="A223:A225"/>
    <mergeCell ref="B223:B224"/>
    <mergeCell ref="C223:C224"/>
    <mergeCell ref="D223:D224"/>
    <mergeCell ref="E223:E224"/>
    <mergeCell ref="G223:G225"/>
    <mergeCell ref="H232:H234"/>
    <mergeCell ref="Q232:S232"/>
    <mergeCell ref="T232:T234"/>
    <mergeCell ref="U232:U234"/>
    <mergeCell ref="Q233:S233"/>
    <mergeCell ref="B234:C234"/>
    <mergeCell ref="Q234:S234"/>
    <mergeCell ref="A232:A234"/>
    <mergeCell ref="B232:B233"/>
    <mergeCell ref="C232:C233"/>
    <mergeCell ref="D232:D233"/>
    <mergeCell ref="E232:E233"/>
    <mergeCell ref="G232:G234"/>
    <mergeCell ref="H229:H231"/>
    <mergeCell ref="Q229:S229"/>
    <mergeCell ref="T229:T231"/>
    <mergeCell ref="U229:U231"/>
    <mergeCell ref="Q230:S230"/>
    <mergeCell ref="B231:C231"/>
    <mergeCell ref="Q231:S231"/>
    <mergeCell ref="A229:A231"/>
    <mergeCell ref="B229:B230"/>
    <mergeCell ref="C229:C230"/>
    <mergeCell ref="D229:D230"/>
    <mergeCell ref="E229:E230"/>
    <mergeCell ref="G229:G231"/>
    <mergeCell ref="H238:H240"/>
    <mergeCell ref="Q238:S238"/>
    <mergeCell ref="T238:T240"/>
    <mergeCell ref="U238:U240"/>
    <mergeCell ref="Q239:S239"/>
    <mergeCell ref="B240:C240"/>
    <mergeCell ref="Q240:S240"/>
    <mergeCell ref="A238:A240"/>
    <mergeCell ref="B238:B239"/>
    <mergeCell ref="C238:C239"/>
    <mergeCell ref="D238:D239"/>
    <mergeCell ref="E238:E239"/>
    <mergeCell ref="G238:G240"/>
    <mergeCell ref="H235:H237"/>
    <mergeCell ref="Q235:S235"/>
    <mergeCell ref="T235:T237"/>
    <mergeCell ref="U235:U237"/>
    <mergeCell ref="Q236:S236"/>
    <mergeCell ref="B237:C237"/>
    <mergeCell ref="Q237:S237"/>
    <mergeCell ref="A235:A237"/>
    <mergeCell ref="B235:B236"/>
    <mergeCell ref="C235:C236"/>
    <mergeCell ref="D235:D236"/>
    <mergeCell ref="E235:E236"/>
    <mergeCell ref="G235:G237"/>
    <mergeCell ref="H244:H246"/>
    <mergeCell ref="Q244:S244"/>
    <mergeCell ref="T244:T246"/>
    <mergeCell ref="U244:U246"/>
    <mergeCell ref="Q245:S245"/>
    <mergeCell ref="B246:C246"/>
    <mergeCell ref="Q246:S246"/>
    <mergeCell ref="A244:A246"/>
    <mergeCell ref="B244:B245"/>
    <mergeCell ref="C244:C245"/>
    <mergeCell ref="D244:D245"/>
    <mergeCell ref="E244:E245"/>
    <mergeCell ref="G244:G246"/>
    <mergeCell ref="H241:H243"/>
    <mergeCell ref="Q241:S241"/>
    <mergeCell ref="T241:T243"/>
    <mergeCell ref="U241:U243"/>
    <mergeCell ref="Q242:S242"/>
    <mergeCell ref="B243:C243"/>
    <mergeCell ref="Q243:S243"/>
    <mergeCell ref="A241:A243"/>
    <mergeCell ref="B241:B242"/>
    <mergeCell ref="C241:C242"/>
    <mergeCell ref="D241:D242"/>
    <mergeCell ref="E241:E242"/>
    <mergeCell ref="G241:G243"/>
    <mergeCell ref="H250:H252"/>
    <mergeCell ref="Q250:S250"/>
    <mergeCell ref="T250:T252"/>
    <mergeCell ref="U250:U252"/>
    <mergeCell ref="Q251:S251"/>
    <mergeCell ref="B252:C252"/>
    <mergeCell ref="Q252:S252"/>
    <mergeCell ref="A250:A252"/>
    <mergeCell ref="B250:B251"/>
    <mergeCell ref="C250:C251"/>
    <mergeCell ref="D250:D251"/>
    <mergeCell ref="E250:E251"/>
    <mergeCell ref="G250:G252"/>
    <mergeCell ref="H247:H249"/>
    <mergeCell ref="Q247:S247"/>
    <mergeCell ref="T247:T249"/>
    <mergeCell ref="U247:U249"/>
    <mergeCell ref="Q248:S248"/>
    <mergeCell ref="B249:C249"/>
    <mergeCell ref="Q249:S249"/>
    <mergeCell ref="A247:A249"/>
    <mergeCell ref="B247:B248"/>
    <mergeCell ref="C247:C248"/>
    <mergeCell ref="D247:D248"/>
    <mergeCell ref="E247:E248"/>
    <mergeCell ref="G247:G249"/>
    <mergeCell ref="H256:H258"/>
    <mergeCell ref="Q256:S256"/>
    <mergeCell ref="T256:T258"/>
    <mergeCell ref="U256:U258"/>
    <mergeCell ref="Q257:S257"/>
    <mergeCell ref="B258:C258"/>
    <mergeCell ref="Q258:S258"/>
    <mergeCell ref="A256:A258"/>
    <mergeCell ref="B256:B257"/>
    <mergeCell ref="C256:C257"/>
    <mergeCell ref="D256:D257"/>
    <mergeCell ref="E256:E257"/>
    <mergeCell ref="G256:G258"/>
    <mergeCell ref="H253:H255"/>
    <mergeCell ref="Q253:S253"/>
    <mergeCell ref="T253:T255"/>
    <mergeCell ref="U253:U255"/>
    <mergeCell ref="Q254:S254"/>
    <mergeCell ref="B255:C255"/>
    <mergeCell ref="Q255:S255"/>
    <mergeCell ref="A253:A255"/>
    <mergeCell ref="B253:B254"/>
    <mergeCell ref="C253:C254"/>
    <mergeCell ref="D253:D254"/>
    <mergeCell ref="E253:E254"/>
    <mergeCell ref="G253:G255"/>
    <mergeCell ref="H262:H264"/>
    <mergeCell ref="Q262:S262"/>
    <mergeCell ref="T262:T264"/>
    <mergeCell ref="U262:U264"/>
    <mergeCell ref="Q263:S263"/>
    <mergeCell ref="B264:C264"/>
    <mergeCell ref="Q264:S264"/>
    <mergeCell ref="A262:A264"/>
    <mergeCell ref="B262:B263"/>
    <mergeCell ref="C262:C263"/>
    <mergeCell ref="D262:D263"/>
    <mergeCell ref="E262:E263"/>
    <mergeCell ref="G262:G264"/>
    <mergeCell ref="H259:H261"/>
    <mergeCell ref="Q259:S259"/>
    <mergeCell ref="T259:T261"/>
    <mergeCell ref="U259:U261"/>
    <mergeCell ref="Q260:S260"/>
    <mergeCell ref="B261:C261"/>
    <mergeCell ref="Q261:S261"/>
    <mergeCell ref="A259:A261"/>
    <mergeCell ref="B259:B260"/>
    <mergeCell ref="C259:C260"/>
    <mergeCell ref="D259:D260"/>
    <mergeCell ref="E259:E260"/>
    <mergeCell ref="G259:G261"/>
    <mergeCell ref="H268:H270"/>
    <mergeCell ref="Q268:S268"/>
    <mergeCell ref="T268:T270"/>
    <mergeCell ref="U268:U270"/>
    <mergeCell ref="Q269:S269"/>
    <mergeCell ref="B270:C270"/>
    <mergeCell ref="Q270:S270"/>
    <mergeCell ref="A268:A270"/>
    <mergeCell ref="B268:B269"/>
    <mergeCell ref="C268:C269"/>
    <mergeCell ref="D268:D269"/>
    <mergeCell ref="E268:E269"/>
    <mergeCell ref="G268:G270"/>
    <mergeCell ref="H265:H267"/>
    <mergeCell ref="Q265:S265"/>
    <mergeCell ref="T265:T267"/>
    <mergeCell ref="U265:U267"/>
    <mergeCell ref="Q266:S266"/>
    <mergeCell ref="B267:C267"/>
    <mergeCell ref="Q267:S267"/>
    <mergeCell ref="A265:A267"/>
    <mergeCell ref="B265:B266"/>
    <mergeCell ref="C265:C266"/>
    <mergeCell ref="D265:D266"/>
    <mergeCell ref="E265:E266"/>
    <mergeCell ref="G265:G267"/>
    <mergeCell ref="H274:H276"/>
    <mergeCell ref="Q274:S274"/>
    <mergeCell ref="T274:T276"/>
    <mergeCell ref="U274:U276"/>
    <mergeCell ref="Q275:S275"/>
    <mergeCell ref="B276:C276"/>
    <mergeCell ref="Q276:S276"/>
    <mergeCell ref="A274:A276"/>
    <mergeCell ref="B274:B275"/>
    <mergeCell ref="C274:C275"/>
    <mergeCell ref="D274:D275"/>
    <mergeCell ref="E274:E275"/>
    <mergeCell ref="G274:G276"/>
    <mergeCell ref="H271:H273"/>
    <mergeCell ref="Q271:S271"/>
    <mergeCell ref="T271:T273"/>
    <mergeCell ref="U271:U273"/>
    <mergeCell ref="Q272:S272"/>
    <mergeCell ref="B273:C273"/>
    <mergeCell ref="Q273:S273"/>
    <mergeCell ref="A271:A273"/>
    <mergeCell ref="B271:B272"/>
    <mergeCell ref="C271:C272"/>
    <mergeCell ref="D271:D272"/>
    <mergeCell ref="E271:E272"/>
    <mergeCell ref="G271:G273"/>
    <mergeCell ref="H280:H282"/>
    <mergeCell ref="Q280:S280"/>
    <mergeCell ref="T280:T282"/>
    <mergeCell ref="U280:U282"/>
    <mergeCell ref="Q281:S281"/>
    <mergeCell ref="B282:C282"/>
    <mergeCell ref="Q282:S282"/>
    <mergeCell ref="A280:A282"/>
    <mergeCell ref="B280:B281"/>
    <mergeCell ref="C280:C281"/>
    <mergeCell ref="D280:D281"/>
    <mergeCell ref="E280:E281"/>
    <mergeCell ref="G280:G282"/>
    <mergeCell ref="H277:H279"/>
    <mergeCell ref="Q277:S277"/>
    <mergeCell ref="T277:T279"/>
    <mergeCell ref="U277:U279"/>
    <mergeCell ref="Q278:S278"/>
    <mergeCell ref="B279:C279"/>
    <mergeCell ref="Q279:S279"/>
    <mergeCell ref="A277:A279"/>
    <mergeCell ref="B277:B278"/>
    <mergeCell ref="C277:C278"/>
    <mergeCell ref="D277:D278"/>
    <mergeCell ref="E277:E278"/>
    <mergeCell ref="G277:G279"/>
    <mergeCell ref="H286:H288"/>
    <mergeCell ref="Q286:S286"/>
    <mergeCell ref="T286:T288"/>
    <mergeCell ref="U286:U288"/>
    <mergeCell ref="Q287:S287"/>
    <mergeCell ref="B288:C288"/>
    <mergeCell ref="Q288:S288"/>
    <mergeCell ref="A286:A288"/>
    <mergeCell ref="B286:B287"/>
    <mergeCell ref="C286:C287"/>
    <mergeCell ref="D286:D287"/>
    <mergeCell ref="E286:E287"/>
    <mergeCell ref="G286:G288"/>
    <mergeCell ref="H283:H285"/>
    <mergeCell ref="Q283:S283"/>
    <mergeCell ref="T283:T285"/>
    <mergeCell ref="U283:U285"/>
    <mergeCell ref="Q284:S284"/>
    <mergeCell ref="B285:C285"/>
    <mergeCell ref="Q285:S285"/>
    <mergeCell ref="A283:A285"/>
    <mergeCell ref="B283:B284"/>
    <mergeCell ref="C283:C284"/>
    <mergeCell ref="D283:D284"/>
    <mergeCell ref="E283:E284"/>
    <mergeCell ref="G283:G285"/>
    <mergeCell ref="H292:H294"/>
    <mergeCell ref="Q292:S292"/>
    <mergeCell ref="T292:T294"/>
    <mergeCell ref="U292:U294"/>
    <mergeCell ref="Q293:S293"/>
    <mergeCell ref="B294:C294"/>
    <mergeCell ref="Q294:S294"/>
    <mergeCell ref="A292:A294"/>
    <mergeCell ref="B292:B293"/>
    <mergeCell ref="C292:C293"/>
    <mergeCell ref="D292:D293"/>
    <mergeCell ref="E292:E293"/>
    <mergeCell ref="G292:G294"/>
    <mergeCell ref="H289:H291"/>
    <mergeCell ref="Q289:S289"/>
    <mergeCell ref="T289:T291"/>
    <mergeCell ref="U289:U291"/>
    <mergeCell ref="Q290:S290"/>
    <mergeCell ref="B291:C291"/>
    <mergeCell ref="Q291:S291"/>
    <mergeCell ref="A289:A291"/>
    <mergeCell ref="B289:B290"/>
    <mergeCell ref="C289:C290"/>
    <mergeCell ref="D289:D290"/>
    <mergeCell ref="E289:E290"/>
    <mergeCell ref="G289:G291"/>
    <mergeCell ref="H298:H300"/>
    <mergeCell ref="Q298:S298"/>
    <mergeCell ref="T298:T300"/>
    <mergeCell ref="U298:U300"/>
    <mergeCell ref="Q299:S299"/>
    <mergeCell ref="B300:C300"/>
    <mergeCell ref="Q300:S300"/>
    <mergeCell ref="A298:A300"/>
    <mergeCell ref="B298:B299"/>
    <mergeCell ref="C298:C299"/>
    <mergeCell ref="D298:D299"/>
    <mergeCell ref="E298:E299"/>
    <mergeCell ref="G298:G300"/>
    <mergeCell ref="H295:H297"/>
    <mergeCell ref="Q295:S295"/>
    <mergeCell ref="T295:T297"/>
    <mergeCell ref="U295:U297"/>
    <mergeCell ref="Q296:S296"/>
    <mergeCell ref="B297:C297"/>
    <mergeCell ref="Q297:S297"/>
    <mergeCell ref="A295:A297"/>
    <mergeCell ref="B295:B296"/>
    <mergeCell ref="C295:C296"/>
    <mergeCell ref="D295:D296"/>
    <mergeCell ref="E295:E296"/>
    <mergeCell ref="G295:G297"/>
    <mergeCell ref="H304:H306"/>
    <mergeCell ref="Q304:S304"/>
    <mergeCell ref="T304:T306"/>
    <mergeCell ref="U304:U306"/>
    <mergeCell ref="Q305:S305"/>
    <mergeCell ref="B306:C306"/>
    <mergeCell ref="Q306:S306"/>
    <mergeCell ref="A304:A306"/>
    <mergeCell ref="B304:B305"/>
    <mergeCell ref="C304:C305"/>
    <mergeCell ref="D304:D305"/>
    <mergeCell ref="E304:E305"/>
    <mergeCell ref="G304:G306"/>
    <mergeCell ref="H301:H303"/>
    <mergeCell ref="Q301:S301"/>
    <mergeCell ref="T301:T303"/>
    <mergeCell ref="U301:U303"/>
    <mergeCell ref="Q302:S302"/>
    <mergeCell ref="B303:C303"/>
    <mergeCell ref="Q303:S303"/>
    <mergeCell ref="A301:A303"/>
    <mergeCell ref="B301:B302"/>
    <mergeCell ref="C301:C302"/>
    <mergeCell ref="D301:D302"/>
    <mergeCell ref="E301:E302"/>
    <mergeCell ref="G301:G303"/>
    <mergeCell ref="H310:H312"/>
    <mergeCell ref="Q310:S310"/>
    <mergeCell ref="T310:T312"/>
    <mergeCell ref="U310:U312"/>
    <mergeCell ref="Q311:S311"/>
    <mergeCell ref="B312:C312"/>
    <mergeCell ref="Q312:S312"/>
    <mergeCell ref="A310:A312"/>
    <mergeCell ref="B310:B311"/>
    <mergeCell ref="C310:C311"/>
    <mergeCell ref="D310:D311"/>
    <mergeCell ref="E310:E311"/>
    <mergeCell ref="G310:G312"/>
    <mergeCell ref="H307:H309"/>
    <mergeCell ref="Q307:S307"/>
    <mergeCell ref="T307:T309"/>
    <mergeCell ref="U307:U309"/>
    <mergeCell ref="Q308:S308"/>
    <mergeCell ref="B309:C309"/>
    <mergeCell ref="Q309:S309"/>
    <mergeCell ref="A307:A309"/>
    <mergeCell ref="B307:B308"/>
    <mergeCell ref="C307:C308"/>
    <mergeCell ref="D307:D308"/>
    <mergeCell ref="E307:E308"/>
    <mergeCell ref="G307:G309"/>
    <mergeCell ref="H316:H318"/>
    <mergeCell ref="Q316:S316"/>
    <mergeCell ref="T316:T318"/>
    <mergeCell ref="U316:U318"/>
    <mergeCell ref="Q317:S317"/>
    <mergeCell ref="B318:C318"/>
    <mergeCell ref="Q318:S318"/>
    <mergeCell ref="A316:A318"/>
    <mergeCell ref="B316:B317"/>
    <mergeCell ref="C316:C317"/>
    <mergeCell ref="D316:D317"/>
    <mergeCell ref="E316:E317"/>
    <mergeCell ref="G316:G318"/>
    <mergeCell ref="H313:H315"/>
    <mergeCell ref="Q313:S313"/>
    <mergeCell ref="T313:T315"/>
    <mergeCell ref="U313:U315"/>
    <mergeCell ref="Q314:S314"/>
    <mergeCell ref="B315:C315"/>
    <mergeCell ref="Q315:S315"/>
    <mergeCell ref="A313:A315"/>
    <mergeCell ref="B313:B314"/>
    <mergeCell ref="C313:C314"/>
    <mergeCell ref="D313:D314"/>
    <mergeCell ref="E313:E314"/>
    <mergeCell ref="G313:G315"/>
    <mergeCell ref="H322:H324"/>
    <mergeCell ref="Q322:S322"/>
    <mergeCell ref="T322:T324"/>
    <mergeCell ref="U322:U324"/>
    <mergeCell ref="Q323:S323"/>
    <mergeCell ref="B324:C324"/>
    <mergeCell ref="Q324:S324"/>
    <mergeCell ref="A322:A324"/>
    <mergeCell ref="B322:B323"/>
    <mergeCell ref="C322:C323"/>
    <mergeCell ref="D322:D323"/>
    <mergeCell ref="E322:E323"/>
    <mergeCell ref="G322:G324"/>
    <mergeCell ref="H319:H321"/>
    <mergeCell ref="Q319:S319"/>
    <mergeCell ref="T319:T321"/>
    <mergeCell ref="U319:U321"/>
    <mergeCell ref="Q320:S320"/>
    <mergeCell ref="B321:C321"/>
    <mergeCell ref="Q321:S321"/>
    <mergeCell ref="A319:A321"/>
    <mergeCell ref="B319:B320"/>
    <mergeCell ref="C319:C320"/>
    <mergeCell ref="D319:D320"/>
    <mergeCell ref="E319:E320"/>
    <mergeCell ref="G319:G321"/>
    <mergeCell ref="H328:H330"/>
    <mergeCell ref="Q328:S328"/>
    <mergeCell ref="T328:T330"/>
    <mergeCell ref="U328:U330"/>
    <mergeCell ref="Q329:S329"/>
    <mergeCell ref="B330:C330"/>
    <mergeCell ref="Q330:S330"/>
    <mergeCell ref="A328:A330"/>
    <mergeCell ref="B328:B329"/>
    <mergeCell ref="C328:C329"/>
    <mergeCell ref="D328:D329"/>
    <mergeCell ref="E328:E329"/>
    <mergeCell ref="G328:G330"/>
    <mergeCell ref="H325:H327"/>
    <mergeCell ref="Q325:S325"/>
    <mergeCell ref="T325:T327"/>
    <mergeCell ref="U325:U327"/>
    <mergeCell ref="Q326:S326"/>
    <mergeCell ref="B327:C327"/>
    <mergeCell ref="Q327:S327"/>
    <mergeCell ref="A325:A327"/>
    <mergeCell ref="B325:B326"/>
    <mergeCell ref="C325:C326"/>
    <mergeCell ref="D325:D326"/>
    <mergeCell ref="E325:E326"/>
    <mergeCell ref="G325:G327"/>
    <mergeCell ref="H334:H336"/>
    <mergeCell ref="Q334:S334"/>
    <mergeCell ref="T334:T336"/>
    <mergeCell ref="U334:U336"/>
    <mergeCell ref="Q335:S335"/>
    <mergeCell ref="B336:C336"/>
    <mergeCell ref="Q336:S336"/>
    <mergeCell ref="A334:A336"/>
    <mergeCell ref="B334:B335"/>
    <mergeCell ref="C334:C335"/>
    <mergeCell ref="D334:D335"/>
    <mergeCell ref="E334:E335"/>
    <mergeCell ref="G334:G336"/>
    <mergeCell ref="H331:H333"/>
    <mergeCell ref="Q331:S331"/>
    <mergeCell ref="T331:T333"/>
    <mergeCell ref="U331:U333"/>
    <mergeCell ref="Q332:S332"/>
    <mergeCell ref="B333:C333"/>
    <mergeCell ref="Q333:S333"/>
    <mergeCell ref="A331:A333"/>
    <mergeCell ref="B331:B332"/>
    <mergeCell ref="C331:C332"/>
    <mergeCell ref="D331:D332"/>
    <mergeCell ref="E331:E332"/>
    <mergeCell ref="G331:G333"/>
    <mergeCell ref="H340:H342"/>
    <mergeCell ref="Q340:S340"/>
    <mergeCell ref="T340:T342"/>
    <mergeCell ref="U340:U342"/>
    <mergeCell ref="Q341:S341"/>
    <mergeCell ref="B342:C342"/>
    <mergeCell ref="Q342:S342"/>
    <mergeCell ref="A340:A342"/>
    <mergeCell ref="B340:B341"/>
    <mergeCell ref="C340:C341"/>
    <mergeCell ref="D340:D341"/>
    <mergeCell ref="E340:E341"/>
    <mergeCell ref="G340:G342"/>
    <mergeCell ref="H337:H339"/>
    <mergeCell ref="Q337:S337"/>
    <mergeCell ref="T337:T339"/>
    <mergeCell ref="U337:U339"/>
    <mergeCell ref="Q338:S338"/>
    <mergeCell ref="B339:C339"/>
    <mergeCell ref="Q339:S339"/>
    <mergeCell ref="A337:A339"/>
    <mergeCell ref="B337:B338"/>
    <mergeCell ref="C337:C338"/>
    <mergeCell ref="D337:D338"/>
    <mergeCell ref="E337:E338"/>
    <mergeCell ref="G337:G339"/>
    <mergeCell ref="H346:H348"/>
    <mergeCell ref="Q346:S346"/>
    <mergeCell ref="T346:T348"/>
    <mergeCell ref="U346:U348"/>
    <mergeCell ref="Q347:S347"/>
    <mergeCell ref="B348:C348"/>
    <mergeCell ref="Q348:S348"/>
    <mergeCell ref="A346:A348"/>
    <mergeCell ref="B346:B347"/>
    <mergeCell ref="C346:C347"/>
    <mergeCell ref="D346:D347"/>
    <mergeCell ref="E346:E347"/>
    <mergeCell ref="G346:G348"/>
    <mergeCell ref="H343:H345"/>
    <mergeCell ref="Q343:S343"/>
    <mergeCell ref="T343:T345"/>
    <mergeCell ref="U343:U345"/>
    <mergeCell ref="Q344:S344"/>
    <mergeCell ref="B345:C345"/>
    <mergeCell ref="Q345:S345"/>
    <mergeCell ref="A343:A345"/>
    <mergeCell ref="B343:B344"/>
    <mergeCell ref="C343:C344"/>
    <mergeCell ref="D343:D344"/>
    <mergeCell ref="E343:E344"/>
    <mergeCell ref="G343:G345"/>
    <mergeCell ref="H352:H354"/>
    <mergeCell ref="Q352:S352"/>
    <mergeCell ref="T352:T354"/>
    <mergeCell ref="U352:U354"/>
    <mergeCell ref="Q353:S353"/>
    <mergeCell ref="B354:C354"/>
    <mergeCell ref="Q354:S354"/>
    <mergeCell ref="A352:A354"/>
    <mergeCell ref="B352:B353"/>
    <mergeCell ref="C352:C353"/>
    <mergeCell ref="D352:D353"/>
    <mergeCell ref="E352:E353"/>
    <mergeCell ref="G352:G354"/>
    <mergeCell ref="H349:H351"/>
    <mergeCell ref="Q349:S349"/>
    <mergeCell ref="T349:T351"/>
    <mergeCell ref="U349:U351"/>
    <mergeCell ref="Q350:S350"/>
    <mergeCell ref="B351:C351"/>
    <mergeCell ref="Q351:S351"/>
    <mergeCell ref="A349:A351"/>
    <mergeCell ref="B349:B350"/>
    <mergeCell ref="C349:C350"/>
    <mergeCell ref="D349:D350"/>
    <mergeCell ref="E349:E350"/>
    <mergeCell ref="G349:G351"/>
    <mergeCell ref="H358:H360"/>
    <mergeCell ref="Q358:S358"/>
    <mergeCell ref="T358:T360"/>
    <mergeCell ref="U358:U360"/>
    <mergeCell ref="Q359:S359"/>
    <mergeCell ref="B360:C360"/>
    <mergeCell ref="Q360:S360"/>
    <mergeCell ref="A358:A360"/>
    <mergeCell ref="B358:B359"/>
    <mergeCell ref="C358:C359"/>
    <mergeCell ref="D358:D359"/>
    <mergeCell ref="E358:E359"/>
    <mergeCell ref="G358:G360"/>
    <mergeCell ref="H355:H357"/>
    <mergeCell ref="Q355:S355"/>
    <mergeCell ref="T355:T357"/>
    <mergeCell ref="U355:U357"/>
    <mergeCell ref="Q356:S356"/>
    <mergeCell ref="B357:C357"/>
    <mergeCell ref="Q357:S357"/>
    <mergeCell ref="A355:A357"/>
    <mergeCell ref="B355:B356"/>
    <mergeCell ref="C355:C356"/>
    <mergeCell ref="D355:D356"/>
    <mergeCell ref="E355:E356"/>
    <mergeCell ref="G355:G357"/>
    <mergeCell ref="H364:H366"/>
    <mergeCell ref="Q364:S364"/>
    <mergeCell ref="T364:T366"/>
    <mergeCell ref="U364:U366"/>
    <mergeCell ref="Q365:S365"/>
    <mergeCell ref="B366:C366"/>
    <mergeCell ref="Q366:S366"/>
    <mergeCell ref="A364:A366"/>
    <mergeCell ref="B364:B365"/>
    <mergeCell ref="C364:C365"/>
    <mergeCell ref="D364:D365"/>
    <mergeCell ref="E364:E365"/>
    <mergeCell ref="G364:G366"/>
    <mergeCell ref="H361:H363"/>
    <mergeCell ref="Q361:S361"/>
    <mergeCell ref="T361:T363"/>
    <mergeCell ref="U361:U363"/>
    <mergeCell ref="Q362:S362"/>
    <mergeCell ref="B363:C363"/>
    <mergeCell ref="Q363:S363"/>
    <mergeCell ref="A361:A363"/>
    <mergeCell ref="B361:B362"/>
    <mergeCell ref="C361:C362"/>
    <mergeCell ref="D361:D362"/>
    <mergeCell ref="E361:E362"/>
    <mergeCell ref="G361:G363"/>
    <mergeCell ref="H370:H372"/>
    <mergeCell ref="Q370:S370"/>
    <mergeCell ref="T370:T372"/>
    <mergeCell ref="U370:U372"/>
    <mergeCell ref="Q371:S371"/>
    <mergeCell ref="B372:C372"/>
    <mergeCell ref="Q372:S372"/>
    <mergeCell ref="A370:A372"/>
    <mergeCell ref="B370:B371"/>
    <mergeCell ref="C370:C371"/>
    <mergeCell ref="D370:D371"/>
    <mergeCell ref="E370:E371"/>
    <mergeCell ref="G370:G372"/>
    <mergeCell ref="H367:H369"/>
    <mergeCell ref="Q367:S367"/>
    <mergeCell ref="T367:T369"/>
    <mergeCell ref="U367:U369"/>
    <mergeCell ref="Q368:S368"/>
    <mergeCell ref="B369:C369"/>
    <mergeCell ref="Q369:S369"/>
    <mergeCell ref="A367:A369"/>
    <mergeCell ref="B367:B368"/>
    <mergeCell ref="C367:C368"/>
    <mergeCell ref="D367:D368"/>
    <mergeCell ref="E367:E368"/>
    <mergeCell ref="G367:G369"/>
    <mergeCell ref="H376:H378"/>
    <mergeCell ref="Q376:S376"/>
    <mergeCell ref="T376:T378"/>
    <mergeCell ref="U376:U378"/>
    <mergeCell ref="Q377:S377"/>
    <mergeCell ref="B378:C378"/>
    <mergeCell ref="Q378:S378"/>
    <mergeCell ref="A376:A378"/>
    <mergeCell ref="B376:B377"/>
    <mergeCell ref="C376:C377"/>
    <mergeCell ref="D376:D377"/>
    <mergeCell ref="E376:E377"/>
    <mergeCell ref="G376:G378"/>
    <mergeCell ref="H373:H375"/>
    <mergeCell ref="Q373:S373"/>
    <mergeCell ref="T373:T375"/>
    <mergeCell ref="U373:U375"/>
    <mergeCell ref="Q374:S374"/>
    <mergeCell ref="B375:C375"/>
    <mergeCell ref="Q375:S375"/>
    <mergeCell ref="A373:A375"/>
    <mergeCell ref="B373:B374"/>
    <mergeCell ref="C373:C374"/>
    <mergeCell ref="D373:D374"/>
    <mergeCell ref="E373:E374"/>
    <mergeCell ref="G373:G375"/>
    <mergeCell ref="H382:H384"/>
    <mergeCell ref="Q382:S382"/>
    <mergeCell ref="T382:T384"/>
    <mergeCell ref="U382:U384"/>
    <mergeCell ref="Q383:S383"/>
    <mergeCell ref="B384:C384"/>
    <mergeCell ref="Q384:S384"/>
    <mergeCell ref="A382:A384"/>
    <mergeCell ref="B382:B383"/>
    <mergeCell ref="C382:C383"/>
    <mergeCell ref="D382:D383"/>
    <mergeCell ref="E382:E383"/>
    <mergeCell ref="G382:G384"/>
    <mergeCell ref="H379:H381"/>
    <mergeCell ref="Q379:S379"/>
    <mergeCell ref="T379:T381"/>
    <mergeCell ref="U379:U381"/>
    <mergeCell ref="Q380:S380"/>
    <mergeCell ref="B381:C381"/>
    <mergeCell ref="Q381:S381"/>
    <mergeCell ref="A379:A381"/>
    <mergeCell ref="B379:B380"/>
    <mergeCell ref="C379:C380"/>
    <mergeCell ref="D379:D380"/>
    <mergeCell ref="E379:E380"/>
    <mergeCell ref="G379:G381"/>
    <mergeCell ref="H388:H390"/>
    <mergeCell ref="Q388:S388"/>
    <mergeCell ref="T388:T390"/>
    <mergeCell ref="U388:U390"/>
    <mergeCell ref="Q389:S389"/>
    <mergeCell ref="B390:C390"/>
    <mergeCell ref="Q390:S390"/>
    <mergeCell ref="A388:A390"/>
    <mergeCell ref="B388:B389"/>
    <mergeCell ref="C388:C389"/>
    <mergeCell ref="D388:D389"/>
    <mergeCell ref="E388:E389"/>
    <mergeCell ref="G388:G390"/>
    <mergeCell ref="H385:H387"/>
    <mergeCell ref="Q385:S385"/>
    <mergeCell ref="T385:T387"/>
    <mergeCell ref="U385:U387"/>
    <mergeCell ref="Q386:S386"/>
    <mergeCell ref="B387:C387"/>
    <mergeCell ref="Q387:S387"/>
    <mergeCell ref="A385:A387"/>
    <mergeCell ref="B385:B386"/>
    <mergeCell ref="C385:C386"/>
    <mergeCell ref="D385:D386"/>
    <mergeCell ref="E385:E386"/>
    <mergeCell ref="G385:G387"/>
    <mergeCell ref="H394:H396"/>
    <mergeCell ref="Q394:S394"/>
    <mergeCell ref="T394:T396"/>
    <mergeCell ref="U394:U396"/>
    <mergeCell ref="Q395:S395"/>
    <mergeCell ref="B396:C396"/>
    <mergeCell ref="Q396:S396"/>
    <mergeCell ref="A394:A396"/>
    <mergeCell ref="B394:B395"/>
    <mergeCell ref="C394:C395"/>
    <mergeCell ref="D394:D395"/>
    <mergeCell ref="E394:E395"/>
    <mergeCell ref="G394:G396"/>
    <mergeCell ref="H391:H393"/>
    <mergeCell ref="Q391:S391"/>
    <mergeCell ref="T391:T393"/>
    <mergeCell ref="U391:U393"/>
    <mergeCell ref="Q392:S392"/>
    <mergeCell ref="B393:C393"/>
    <mergeCell ref="Q393:S393"/>
    <mergeCell ref="A391:A393"/>
    <mergeCell ref="B391:B392"/>
    <mergeCell ref="C391:C392"/>
    <mergeCell ref="D391:D392"/>
    <mergeCell ref="E391:E392"/>
    <mergeCell ref="G391:G393"/>
    <mergeCell ref="H400:H402"/>
    <mergeCell ref="Q400:S400"/>
    <mergeCell ref="T400:T402"/>
    <mergeCell ref="U400:U402"/>
    <mergeCell ref="Q401:S401"/>
    <mergeCell ref="B402:C402"/>
    <mergeCell ref="Q402:S402"/>
    <mergeCell ref="A400:A402"/>
    <mergeCell ref="B400:B401"/>
    <mergeCell ref="C400:C401"/>
    <mergeCell ref="D400:D401"/>
    <mergeCell ref="E400:E401"/>
    <mergeCell ref="G400:G402"/>
    <mergeCell ref="H397:H399"/>
    <mergeCell ref="Q397:S397"/>
    <mergeCell ref="T397:T399"/>
    <mergeCell ref="U397:U399"/>
    <mergeCell ref="Q398:S398"/>
    <mergeCell ref="B399:C399"/>
    <mergeCell ref="Q399:S399"/>
    <mergeCell ref="A397:A399"/>
    <mergeCell ref="B397:B398"/>
    <mergeCell ref="C397:C398"/>
    <mergeCell ref="D397:D398"/>
    <mergeCell ref="E397:E398"/>
    <mergeCell ref="G397:G399"/>
    <mergeCell ref="H406:H408"/>
    <mergeCell ref="Q406:S406"/>
    <mergeCell ref="T406:T408"/>
    <mergeCell ref="U406:U408"/>
    <mergeCell ref="Q407:S407"/>
    <mergeCell ref="B408:C408"/>
    <mergeCell ref="Q408:S408"/>
    <mergeCell ref="A406:A408"/>
    <mergeCell ref="B406:B407"/>
    <mergeCell ref="C406:C407"/>
    <mergeCell ref="D406:D407"/>
    <mergeCell ref="E406:E407"/>
    <mergeCell ref="G406:G408"/>
    <mergeCell ref="H403:H405"/>
    <mergeCell ref="Q403:S403"/>
    <mergeCell ref="T403:T405"/>
    <mergeCell ref="U403:U405"/>
    <mergeCell ref="Q404:S404"/>
    <mergeCell ref="B405:C405"/>
    <mergeCell ref="Q405:S405"/>
    <mergeCell ref="A403:A405"/>
    <mergeCell ref="B403:B404"/>
    <mergeCell ref="C403:C404"/>
    <mergeCell ref="D403:D404"/>
    <mergeCell ref="E403:E404"/>
    <mergeCell ref="G403:G405"/>
    <mergeCell ref="H412:H414"/>
    <mergeCell ref="Q412:S412"/>
    <mergeCell ref="T412:T414"/>
    <mergeCell ref="U412:U414"/>
    <mergeCell ref="Q413:S413"/>
    <mergeCell ref="B414:C414"/>
    <mergeCell ref="Q414:S414"/>
    <mergeCell ref="A412:A414"/>
    <mergeCell ref="B412:B413"/>
    <mergeCell ref="C412:C413"/>
    <mergeCell ref="D412:D413"/>
    <mergeCell ref="E412:E413"/>
    <mergeCell ref="G412:G414"/>
    <mergeCell ref="H409:H411"/>
    <mergeCell ref="Q409:S409"/>
    <mergeCell ref="T409:T411"/>
    <mergeCell ref="U409:U411"/>
    <mergeCell ref="Q410:S410"/>
    <mergeCell ref="B411:C411"/>
    <mergeCell ref="Q411:S411"/>
    <mergeCell ref="A409:A411"/>
    <mergeCell ref="B409:B410"/>
    <mergeCell ref="C409:C410"/>
    <mergeCell ref="D409:D410"/>
    <mergeCell ref="E409:E410"/>
    <mergeCell ref="G409:G411"/>
    <mergeCell ref="H418:H420"/>
    <mergeCell ref="Q418:S418"/>
    <mergeCell ref="T418:T420"/>
    <mergeCell ref="U418:U420"/>
    <mergeCell ref="Q419:S419"/>
    <mergeCell ref="B420:C420"/>
    <mergeCell ref="Q420:S420"/>
    <mergeCell ref="A418:A420"/>
    <mergeCell ref="B418:B419"/>
    <mergeCell ref="C418:C419"/>
    <mergeCell ref="D418:D419"/>
    <mergeCell ref="E418:E419"/>
    <mergeCell ref="G418:G420"/>
    <mergeCell ref="H415:H417"/>
    <mergeCell ref="Q415:S415"/>
    <mergeCell ref="T415:T417"/>
    <mergeCell ref="U415:U417"/>
    <mergeCell ref="Q416:S416"/>
    <mergeCell ref="B417:C417"/>
    <mergeCell ref="Q417:S417"/>
    <mergeCell ref="A415:A417"/>
    <mergeCell ref="B415:B416"/>
    <mergeCell ref="C415:C416"/>
    <mergeCell ref="D415:D416"/>
    <mergeCell ref="E415:E416"/>
    <mergeCell ref="G415:G417"/>
    <mergeCell ref="H424:H426"/>
    <mergeCell ref="Q424:S424"/>
    <mergeCell ref="T424:T426"/>
    <mergeCell ref="U424:U426"/>
    <mergeCell ref="Q425:S425"/>
    <mergeCell ref="B426:C426"/>
    <mergeCell ref="Q426:S426"/>
    <mergeCell ref="A424:A426"/>
    <mergeCell ref="B424:B425"/>
    <mergeCell ref="C424:C425"/>
    <mergeCell ref="D424:D425"/>
    <mergeCell ref="E424:E425"/>
    <mergeCell ref="G424:G426"/>
    <mergeCell ref="H421:H423"/>
    <mergeCell ref="Q421:S421"/>
    <mergeCell ref="T421:T423"/>
    <mergeCell ref="U421:U423"/>
    <mergeCell ref="Q422:S422"/>
    <mergeCell ref="B423:C423"/>
    <mergeCell ref="Q423:S423"/>
    <mergeCell ref="A421:A423"/>
    <mergeCell ref="B421:B422"/>
    <mergeCell ref="C421:C422"/>
    <mergeCell ref="D421:D422"/>
    <mergeCell ref="E421:E422"/>
    <mergeCell ref="G421:G423"/>
    <mergeCell ref="H430:H432"/>
    <mergeCell ref="Q430:S430"/>
    <mergeCell ref="T430:T432"/>
    <mergeCell ref="U430:U432"/>
    <mergeCell ref="Q431:S431"/>
    <mergeCell ref="B432:C432"/>
    <mergeCell ref="Q432:S432"/>
    <mergeCell ref="A430:A432"/>
    <mergeCell ref="B430:B431"/>
    <mergeCell ref="C430:C431"/>
    <mergeCell ref="D430:D431"/>
    <mergeCell ref="E430:E431"/>
    <mergeCell ref="G430:G432"/>
    <mergeCell ref="H427:H429"/>
    <mergeCell ref="Q427:S427"/>
    <mergeCell ref="T427:T429"/>
    <mergeCell ref="U427:U429"/>
    <mergeCell ref="Q428:S428"/>
    <mergeCell ref="B429:C429"/>
    <mergeCell ref="Q429:S429"/>
    <mergeCell ref="A427:A429"/>
    <mergeCell ref="B427:B428"/>
    <mergeCell ref="C427:C428"/>
    <mergeCell ref="D427:D428"/>
    <mergeCell ref="E427:E428"/>
    <mergeCell ref="G427:G429"/>
    <mergeCell ref="H436:H438"/>
    <mergeCell ref="Q436:S436"/>
    <mergeCell ref="T436:T438"/>
    <mergeCell ref="U436:U438"/>
    <mergeCell ref="Q437:S437"/>
    <mergeCell ref="B438:C438"/>
    <mergeCell ref="Q438:S438"/>
    <mergeCell ref="A436:A438"/>
    <mergeCell ref="B436:B437"/>
    <mergeCell ref="C436:C437"/>
    <mergeCell ref="D436:D437"/>
    <mergeCell ref="E436:E437"/>
    <mergeCell ref="G436:G438"/>
    <mergeCell ref="H433:H435"/>
    <mergeCell ref="Q433:S433"/>
    <mergeCell ref="T433:T435"/>
    <mergeCell ref="U433:U435"/>
    <mergeCell ref="Q434:S434"/>
    <mergeCell ref="B435:C435"/>
    <mergeCell ref="Q435:S435"/>
    <mergeCell ref="A433:A435"/>
    <mergeCell ref="B433:B434"/>
    <mergeCell ref="C433:C434"/>
    <mergeCell ref="D433:D434"/>
    <mergeCell ref="E433:E434"/>
    <mergeCell ref="G433:G435"/>
    <mergeCell ref="H442:H444"/>
    <mergeCell ref="Q442:S442"/>
    <mergeCell ref="T442:T444"/>
    <mergeCell ref="U442:U444"/>
    <mergeCell ref="Q443:S443"/>
    <mergeCell ref="B444:C444"/>
    <mergeCell ref="Q444:S444"/>
    <mergeCell ref="A442:A444"/>
    <mergeCell ref="B442:B443"/>
    <mergeCell ref="C442:C443"/>
    <mergeCell ref="D442:D443"/>
    <mergeCell ref="E442:E443"/>
    <mergeCell ref="G442:G444"/>
    <mergeCell ref="H439:H441"/>
    <mergeCell ref="Q439:S439"/>
    <mergeCell ref="T439:T441"/>
    <mergeCell ref="U439:U441"/>
    <mergeCell ref="Q440:S440"/>
    <mergeCell ref="B441:C441"/>
    <mergeCell ref="Q441:S441"/>
    <mergeCell ref="A439:A441"/>
    <mergeCell ref="B439:B440"/>
    <mergeCell ref="C439:C440"/>
    <mergeCell ref="D439:D440"/>
    <mergeCell ref="E439:E440"/>
    <mergeCell ref="G439:G441"/>
    <mergeCell ref="H448:H450"/>
    <mergeCell ref="Q448:S448"/>
    <mergeCell ref="T448:T450"/>
    <mergeCell ref="U448:U450"/>
    <mergeCell ref="Q449:S449"/>
    <mergeCell ref="B450:C450"/>
    <mergeCell ref="Q450:S450"/>
    <mergeCell ref="A448:A450"/>
    <mergeCell ref="B448:B449"/>
    <mergeCell ref="C448:C449"/>
    <mergeCell ref="D448:D449"/>
    <mergeCell ref="E448:E449"/>
    <mergeCell ref="G448:G450"/>
    <mergeCell ref="H445:H447"/>
    <mergeCell ref="Q445:S445"/>
    <mergeCell ref="T445:T447"/>
    <mergeCell ref="U445:U447"/>
    <mergeCell ref="Q446:S446"/>
    <mergeCell ref="B447:C447"/>
    <mergeCell ref="Q447:S447"/>
    <mergeCell ref="A445:A447"/>
    <mergeCell ref="B445:B446"/>
    <mergeCell ref="C445:C446"/>
    <mergeCell ref="D445:D446"/>
    <mergeCell ref="E445:E446"/>
    <mergeCell ref="G445:G447"/>
    <mergeCell ref="H454:H456"/>
    <mergeCell ref="Q454:S454"/>
    <mergeCell ref="T454:T456"/>
    <mergeCell ref="U454:U456"/>
    <mergeCell ref="Q455:S455"/>
    <mergeCell ref="B456:C456"/>
    <mergeCell ref="Q456:S456"/>
    <mergeCell ref="A454:A456"/>
    <mergeCell ref="B454:B455"/>
    <mergeCell ref="C454:C455"/>
    <mergeCell ref="D454:D455"/>
    <mergeCell ref="E454:E455"/>
    <mergeCell ref="G454:G456"/>
    <mergeCell ref="H451:H453"/>
    <mergeCell ref="Q451:S451"/>
    <mergeCell ref="T451:T453"/>
    <mergeCell ref="U451:U453"/>
    <mergeCell ref="Q452:S452"/>
    <mergeCell ref="B453:C453"/>
    <mergeCell ref="Q453:S453"/>
    <mergeCell ref="A451:A453"/>
    <mergeCell ref="B451:B452"/>
    <mergeCell ref="C451:C452"/>
    <mergeCell ref="D451:D452"/>
    <mergeCell ref="E451:E452"/>
    <mergeCell ref="G451:G453"/>
    <mergeCell ref="B460:B461"/>
    <mergeCell ref="C460:C461"/>
    <mergeCell ref="D460:D461"/>
    <mergeCell ref="E460:E461"/>
    <mergeCell ref="G460:G462"/>
    <mergeCell ref="H457:H459"/>
    <mergeCell ref="Q457:S457"/>
    <mergeCell ref="T457:T459"/>
    <mergeCell ref="U457:U459"/>
    <mergeCell ref="Q458:S458"/>
    <mergeCell ref="B459:C459"/>
    <mergeCell ref="Q459:S459"/>
    <mergeCell ref="A457:A459"/>
    <mergeCell ref="B457:B458"/>
    <mergeCell ref="C457:C458"/>
    <mergeCell ref="D457:D458"/>
    <mergeCell ref="E457:E458"/>
    <mergeCell ref="G457:G459"/>
    <mergeCell ref="H460:H462"/>
    <mergeCell ref="Q460:S460"/>
    <mergeCell ref="T460:T462"/>
    <mergeCell ref="U460:U462"/>
    <mergeCell ref="Y43:Y45"/>
    <mergeCell ref="Y46:Y48"/>
    <mergeCell ref="H466:H468"/>
    <mergeCell ref="Q466:S466"/>
    <mergeCell ref="T466:T468"/>
    <mergeCell ref="U466:U468"/>
    <mergeCell ref="Q467:S467"/>
    <mergeCell ref="B468:C468"/>
    <mergeCell ref="Q468:S468"/>
    <mergeCell ref="A466:A468"/>
    <mergeCell ref="B466:B467"/>
    <mergeCell ref="C466:C467"/>
    <mergeCell ref="D466:D467"/>
    <mergeCell ref="E466:E467"/>
    <mergeCell ref="G466:G468"/>
    <mergeCell ref="H463:H465"/>
    <mergeCell ref="Q463:S463"/>
    <mergeCell ref="T463:T465"/>
    <mergeCell ref="U463:U465"/>
    <mergeCell ref="Q464:S464"/>
    <mergeCell ref="B465:C465"/>
    <mergeCell ref="Q465:S465"/>
    <mergeCell ref="A463:A465"/>
    <mergeCell ref="B463:B464"/>
    <mergeCell ref="C463:C464"/>
    <mergeCell ref="D463:D464"/>
    <mergeCell ref="E463:E464"/>
    <mergeCell ref="G463:G465"/>
    <mergeCell ref="Q461:S461"/>
    <mergeCell ref="B462:C462"/>
    <mergeCell ref="Q462:S462"/>
    <mergeCell ref="A460:A462"/>
  </mergeCells>
  <phoneticPr fontId="1"/>
  <dataValidations count="2">
    <dataValidation imeMode="halfKatakana" allowBlank="1" showInputMessage="1" showErrorMessage="1" sqref="E466:E467 E22:E23 E25:E26 E28:E29 E31:E32 E34:E35 E37:E38 E40:E41 E43:E44 E46:E47 E49:E50 E52:E53 E55:E56 E58:E59 E61:E62 E64:E65 E67:E68 E70:E71 E73:E74 E76:E77 E79:E80 E82:E83 E85:E86 E88:E89 E91:E92 E94:E95 E97:E98 E100:E101 E103:E104 E106:E107 E109:E110 E112:E113 E115:E116 E118:E119 E121:E122 E124:E125 E127:E128 E130:E131 E133:E134 E136:E137 E139:E140 E142:E143 E145:E146 E148:E149 E151:E152 E154:E155 E157:E158 E160:E161 E163:E164 E166:E167 E169:E170 E172:E173 E175:E176 E178:E179 E181:E182 E184:E185 E187:E188 E190:E191 E193:E194 E196:E197 E199:E200 E202:E203 E205:E206 E208:E209 E211:E212 E214:E215 E217:E218 E220:E221 E223:E224 E226:E227 E229:E230 E232:E233 E235:E236 E238:E239 E241:E242 E244:E245 E247:E248 E250:E251 E253:E254 E256:E257 E259:E260 E262:E263 E265:E266 E268:E269 E271:E272 E274:E275 E277:E278 E280:E281 E283:E284 E286:E287 E289:E290 E292:E293 E295:E296 E298:E299 E301:E302 E304:E305 E307:E308 E310:E311 E313:E314 E316:E317 E319:E320 E322:E323 E325:E326 E328:E329 E331:E332 E334:E335 E337:E338 E340:E341 E343:E344 E346:E347 E349:E350 E352:E353 E355:E356 E358:E359 E361:E362 E364:E365 E367:E368 E370:E371 E373:E374 E376:E377 E379:E380 E382:E383 E385:E386 E388:E389 E391:E392 E394:E395 E397:E398 E400:E401 E403:E404 E406:E407 E409:E410 E412:E413 E415:E416 E418:E419 E421:E422 E424:E425 E427:E428 E430:E431 E433:E434 E436:E437 E439:E440 E442:E443 E445:E446 E448:E449 E451:E452 E454:E455 E457:E458 E460:E461 E463:E464 E19:E20" xr:uid="{00000000-0002-0000-0700-000000000000}"/>
    <dataValidation imeMode="halfAlpha" allowBlank="1" showInputMessage="1" showErrorMessage="1" sqref="F19 F466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N79 N19 N109:N468 N22 N25 N28 N31 N34 N37 N40 N43 N52 N55 N46 N61 N64 N67 N70 N73 N76 N49 N82 N85 N88 N91 N94 N97 N58 N103 N106 N100" xr:uid="{00000000-0002-0000-0700-000001000000}"/>
  </dataValidations>
  <pageMargins left="0.70866141732283472" right="0.70866141732283472" top="0.74803149606299213" bottom="0.74803149606299213" header="0.31496062992125984" footer="0.31496062992125984"/>
  <pageSetup paperSize="9" scale="58" fitToHeight="0" orientation="portrait" horizontalDpi="4294967293" verticalDpi="1200" r:id="rId1"/>
  <rowBreaks count="8" manualBreakCount="8">
    <brk id="42" max="19" man="1"/>
    <brk id="66" max="19" man="1"/>
    <brk id="138" max="19" man="1"/>
    <brk id="198" max="19" man="1"/>
    <brk id="258" max="19" man="1"/>
    <brk id="318" max="19" man="1"/>
    <brk id="378" max="16383" man="1"/>
    <brk id="438"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男子登録情報!$L$1:$L$2</xm:f>
          </x14:formula1>
          <xm:sqref>T109:U468 R6:S6</xm:sqref>
        </x14:dataValidation>
        <x14:dataValidation type="list" allowBlank="1" showInputMessage="1" showErrorMessage="1" xr:uid="{00000000-0002-0000-0700-000003000000}">
          <x14:formula1>
            <xm:f>女子登録情報!$J$1:$J$20</xm:f>
          </x14:formula1>
          <xm:sqref>K19:K468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33CC"/>
  </sheetPr>
  <dimension ref="A1:AA585"/>
  <sheetViews>
    <sheetView zoomScaleNormal="100" zoomScaleSheetLayoutView="100" workbookViewId="0">
      <selection activeCell="D9" sqref="D9:H10"/>
    </sheetView>
  </sheetViews>
  <sheetFormatPr defaultRowHeight="13"/>
  <cols>
    <col min="1" max="1" width="10.6328125" style="52" customWidth="1"/>
    <col min="2" max="2" width="5.08984375" style="52" bestFit="1" customWidth="1"/>
    <col min="3" max="3" width="11" style="52" customWidth="1"/>
    <col min="4" max="4" width="14.08984375" style="52" hidden="1" customWidth="1"/>
    <col min="5" max="6" width="15.6328125" style="52" customWidth="1"/>
    <col min="7" max="7" width="30.6328125" style="52" customWidth="1"/>
    <col min="8" max="8" width="9" style="52"/>
    <col min="9" max="9" width="12.08984375" style="52" customWidth="1"/>
    <col min="10" max="10" width="10.6328125" style="57" customWidth="1"/>
    <col min="11" max="11" width="9" style="20"/>
    <col min="12" max="12" width="9" style="52" hidden="1" customWidth="1"/>
    <col min="13" max="27" width="9" style="20"/>
  </cols>
  <sheetData>
    <row r="1" spans="1:12" s="20" customFormat="1" ht="13.5" customHeight="1">
      <c r="A1" s="749" t="str">
        <f>CONCATENATE('加盟校情報&amp;大会設定'!G5,'加盟校情報&amp;大会設定'!H5,'加盟校情報&amp;大会設定'!I5,'加盟校情報&amp;大会設定'!J5)&amp;"　様式Ⅱ(女子4×100mR)個票"</f>
        <v>第83回東海学生駅伝 兼 第15回東海学生女子駅伝　様式Ⅱ(女子4×100mR)個票</v>
      </c>
      <c r="B1" s="749"/>
      <c r="C1" s="749"/>
      <c r="D1" s="749"/>
      <c r="E1" s="749"/>
      <c r="F1" s="749"/>
      <c r="G1" s="749"/>
      <c r="H1" s="749"/>
      <c r="I1" s="749"/>
      <c r="J1" s="749"/>
      <c r="L1" s="52"/>
    </row>
    <row r="2" spans="1:12" s="20" customFormat="1" ht="13.5" customHeight="1">
      <c r="A2" s="749"/>
      <c r="B2" s="749"/>
      <c r="C2" s="749"/>
      <c r="D2" s="749"/>
      <c r="E2" s="749"/>
      <c r="F2" s="749"/>
      <c r="G2" s="749"/>
      <c r="H2" s="749"/>
      <c r="I2" s="749"/>
      <c r="J2" s="749"/>
      <c r="L2" s="52"/>
    </row>
    <row r="3" spans="1:12" s="20" customFormat="1" ht="13.5" customHeight="1">
      <c r="A3" s="749"/>
      <c r="B3" s="749"/>
      <c r="C3" s="749"/>
      <c r="D3" s="749"/>
      <c r="E3" s="749"/>
      <c r="F3" s="749"/>
      <c r="G3" s="749"/>
      <c r="H3" s="749"/>
      <c r="I3" s="749"/>
      <c r="J3" s="749"/>
      <c r="L3" s="52"/>
    </row>
    <row r="4" spans="1:12" s="20" customFormat="1" ht="17.5">
      <c r="A4" s="3"/>
      <c r="B4" s="3"/>
      <c r="C4" s="3"/>
      <c r="D4" s="3"/>
      <c r="E4" s="3"/>
      <c r="F4" s="3"/>
      <c r="G4" s="3"/>
      <c r="H4" s="3"/>
      <c r="I4" s="3"/>
      <c r="J4" s="50"/>
      <c r="L4" s="52"/>
    </row>
    <row r="5" spans="1:12" s="20" customFormat="1" ht="18" thickBot="1">
      <c r="A5" s="3"/>
      <c r="B5" s="3"/>
      <c r="C5" s="3"/>
      <c r="D5" s="3"/>
      <c r="E5" s="3"/>
      <c r="F5" s="3"/>
      <c r="G5" s="3"/>
      <c r="H5" s="3"/>
      <c r="I5" s="3"/>
      <c r="J5" s="54" t="s">
        <v>53</v>
      </c>
      <c r="L5" s="52"/>
    </row>
    <row r="6" spans="1:12" s="20" customFormat="1" ht="18.75" customHeight="1">
      <c r="A6" s="3"/>
      <c r="B6" s="743" t="str">
        <f>CONCATENATE('加盟校情報&amp;大会設定'!$G$5,'加盟校情報&amp;大会設定'!$H$5,'加盟校情報&amp;大会設定'!$I$5,'加盟校情報&amp;大会設定'!$J$5,)&amp;"　女子4×100mR"</f>
        <v>第83回東海学生駅伝 兼 第15回東海学生女子駅伝　女子4×100mR</v>
      </c>
      <c r="C6" s="744"/>
      <c r="D6" s="744"/>
      <c r="E6" s="744"/>
      <c r="F6" s="744"/>
      <c r="G6" s="744"/>
      <c r="H6" s="744"/>
      <c r="I6" s="745"/>
      <c r="J6" s="183"/>
      <c r="L6" s="52"/>
    </row>
    <row r="7" spans="1:12" s="20" customFormat="1" ht="19.5" customHeight="1" thickBot="1">
      <c r="A7" s="3"/>
      <c r="B7" s="746"/>
      <c r="C7" s="747"/>
      <c r="D7" s="747"/>
      <c r="E7" s="747"/>
      <c r="F7" s="747"/>
      <c r="G7" s="747"/>
      <c r="H7" s="747"/>
      <c r="I7" s="748"/>
      <c r="J7" s="183"/>
      <c r="L7" s="52">
        <f>COUNTA(C18,C47,C76,C105,C134,C163,C192,C221,C250,C279,C308,C337,C366,C395,C424,C453,C482,C511,C540,C569)</f>
        <v>0</v>
      </c>
    </row>
    <row r="8" spans="1:12" s="20" customFormat="1" ht="17.5">
      <c r="A8" s="3"/>
      <c r="B8" s="532" t="s">
        <v>54</v>
      </c>
      <c r="C8" s="533"/>
      <c r="D8" s="538" t="str">
        <f>IF(基本情報登録!$D$6&gt;0,基本情報登録!$D$6,"")</f>
        <v/>
      </c>
      <c r="E8" s="539"/>
      <c r="F8" s="539"/>
      <c r="G8" s="539"/>
      <c r="H8" s="540"/>
      <c r="I8" s="49" t="s">
        <v>55</v>
      </c>
      <c r="J8" s="183"/>
      <c r="L8" s="52"/>
    </row>
    <row r="9" spans="1:12" s="20" customFormat="1" ht="18.75" customHeight="1">
      <c r="A9" s="3"/>
      <c r="B9" s="596" t="s">
        <v>1</v>
      </c>
      <c r="C9" s="597"/>
      <c r="D9" s="541" t="str">
        <f>IF(基本情報登録!$D$8&gt;0,基本情報登録!$D$8,"")</f>
        <v/>
      </c>
      <c r="E9" s="542"/>
      <c r="F9" s="542"/>
      <c r="G9" s="542"/>
      <c r="H9" s="543"/>
      <c r="I9" s="515"/>
      <c r="J9" s="183"/>
      <c r="L9" s="52"/>
    </row>
    <row r="10" spans="1:12" s="20" customFormat="1" ht="19.5" customHeight="1" thickBot="1">
      <c r="A10" s="3"/>
      <c r="B10" s="536"/>
      <c r="C10" s="537"/>
      <c r="D10" s="544"/>
      <c r="E10" s="545"/>
      <c r="F10" s="545"/>
      <c r="G10" s="545"/>
      <c r="H10" s="546"/>
      <c r="I10" s="516"/>
      <c r="J10" s="183"/>
      <c r="L10" s="52"/>
    </row>
    <row r="11" spans="1:12" s="20" customFormat="1" ht="17.5">
      <c r="A11" s="3"/>
      <c r="B11" s="532" t="s">
        <v>34</v>
      </c>
      <c r="C11" s="533"/>
      <c r="D11" s="570"/>
      <c r="E11" s="571"/>
      <c r="F11" s="571"/>
      <c r="G11" s="571"/>
      <c r="H11" s="571"/>
      <c r="I11" s="572"/>
      <c r="J11" s="183"/>
      <c r="L11" s="52"/>
    </row>
    <row r="12" spans="1:12" s="20" customFormat="1" ht="17.5" hidden="1">
      <c r="A12" s="3"/>
      <c r="B12" s="180"/>
      <c r="C12" s="181"/>
      <c r="D12" s="46"/>
      <c r="E12" s="573" t="str">
        <f>TEXT(D11,"00000")</f>
        <v>00000</v>
      </c>
      <c r="F12" s="573"/>
      <c r="G12" s="573"/>
      <c r="H12" s="573"/>
      <c r="I12" s="574"/>
      <c r="J12" s="183"/>
      <c r="L12" s="52"/>
    </row>
    <row r="13" spans="1:12" s="20" customFormat="1" ht="18.75" customHeight="1">
      <c r="A13" s="3"/>
      <c r="B13" s="534" t="s">
        <v>37</v>
      </c>
      <c r="C13" s="535"/>
      <c r="D13" s="551"/>
      <c r="E13" s="577"/>
      <c r="F13" s="577"/>
      <c r="G13" s="577"/>
      <c r="H13" s="577"/>
      <c r="I13" s="578"/>
      <c r="J13" s="183"/>
      <c r="L13" s="52"/>
    </row>
    <row r="14" spans="1:12" s="20" customFormat="1" ht="18.75" customHeight="1">
      <c r="A14" s="3"/>
      <c r="B14" s="575"/>
      <c r="C14" s="576"/>
      <c r="D14" s="557"/>
      <c r="E14" s="579"/>
      <c r="F14" s="579"/>
      <c r="G14" s="579"/>
      <c r="H14" s="579"/>
      <c r="I14" s="580"/>
      <c r="J14" s="183"/>
      <c r="L14" s="52"/>
    </row>
    <row r="15" spans="1:12" s="20" customFormat="1" ht="18" thickBot="1">
      <c r="A15" s="3"/>
      <c r="B15" s="536" t="s">
        <v>56</v>
      </c>
      <c r="C15" s="537"/>
      <c r="D15" s="553"/>
      <c r="E15" s="586"/>
      <c r="F15" s="586"/>
      <c r="G15" s="586"/>
      <c r="H15" s="586"/>
      <c r="I15" s="594"/>
      <c r="J15" s="183"/>
      <c r="L15" s="52"/>
    </row>
    <row r="16" spans="1:12" s="20" customFormat="1" ht="17.5">
      <c r="A16" s="3"/>
      <c r="B16" s="598" t="s">
        <v>57</v>
      </c>
      <c r="C16" s="599"/>
      <c r="D16" s="599"/>
      <c r="E16" s="599"/>
      <c r="F16" s="599"/>
      <c r="G16" s="599"/>
      <c r="H16" s="599"/>
      <c r="I16" s="600"/>
      <c r="J16" s="183"/>
      <c r="L16" s="52"/>
    </row>
    <row r="17" spans="1:12" s="20" customFormat="1" ht="18" thickBot="1">
      <c r="A17" s="3"/>
      <c r="B17" s="47" t="s">
        <v>58</v>
      </c>
      <c r="C17" s="182" t="s">
        <v>27</v>
      </c>
      <c r="D17" s="182" t="s">
        <v>59</v>
      </c>
      <c r="E17" s="601" t="s">
        <v>60</v>
      </c>
      <c r="F17" s="601"/>
      <c r="G17" s="182" t="s">
        <v>54</v>
      </c>
      <c r="H17" s="182" t="s">
        <v>61</v>
      </c>
      <c r="I17" s="48" t="s">
        <v>62</v>
      </c>
      <c r="J17" s="183"/>
      <c r="L17" s="52"/>
    </row>
    <row r="18" spans="1:12" s="20" customFormat="1" ht="19.5" customHeight="1" thickTop="1">
      <c r="A18" s="3"/>
      <c r="B18" s="565">
        <v>1</v>
      </c>
      <c r="C18" s="556"/>
      <c r="D18" s="556" t="str">
        <f>IF(C18&gt;0,VLOOKUP(C18,女子登録情報!$A$2:$H$2000,2,0),"")</f>
        <v/>
      </c>
      <c r="E18" s="556" t="str">
        <f>IF(C18&gt;0,VLOOKUP(C18,女子登録情報!$A$2:$H$2000,3,0),"")</f>
        <v/>
      </c>
      <c r="F18" s="556"/>
      <c r="G18" s="593" t="str">
        <f>IF(C18&gt;0,VLOOKUP(C18,女子登録情報!$A$2:$H$2000,4,0),"")</f>
        <v/>
      </c>
      <c r="H18" s="556" t="str">
        <f>IF(C18&gt;0,VLOOKUP(C18,女子登録情報!$A$2:$H$2000,8,0),"")</f>
        <v/>
      </c>
      <c r="I18" s="555" t="str">
        <f>IF(C18&gt;0,VLOOKUP(C18,女子登録情報!$A$2:$H$2000,5,0),"")</f>
        <v/>
      </c>
      <c r="J18" s="183"/>
      <c r="L18" s="52"/>
    </row>
    <row r="19" spans="1:12" s="20" customFormat="1" ht="18.75" customHeight="1">
      <c r="A19" s="3"/>
      <c r="B19" s="590"/>
      <c r="C19" s="587"/>
      <c r="D19" s="587"/>
      <c r="E19" s="587"/>
      <c r="F19" s="587"/>
      <c r="G19" s="593"/>
      <c r="H19" s="587"/>
      <c r="I19" s="588"/>
      <c r="J19" s="183"/>
      <c r="L19" s="52"/>
    </row>
    <row r="20" spans="1:12" s="20" customFormat="1" ht="18.75" customHeight="1">
      <c r="A20" s="3"/>
      <c r="B20" s="590">
        <v>2</v>
      </c>
      <c r="C20" s="587"/>
      <c r="D20" s="556" t="str">
        <f>IF(C20,VLOOKUP(C20,女子登録情報!$A$2:$H$2000,2,0),"")</f>
        <v/>
      </c>
      <c r="E20" s="556" t="str">
        <f>IF(C20&gt;0,VLOOKUP(C20,女子登録情報!$A$2:$H$2000,3,0),"")</f>
        <v/>
      </c>
      <c r="F20" s="556"/>
      <c r="G20" s="587" t="str">
        <f>IF(C20&gt;0,VLOOKUP(C20,女子登録情報!$A$2:$H$2000,4,0),"")</f>
        <v/>
      </c>
      <c r="H20" s="587" t="str">
        <f>IF(C20&gt;0,VLOOKUP(C20,女子登録情報!$A$2:$H$2000,8,0),"")</f>
        <v/>
      </c>
      <c r="I20" s="588" t="str">
        <f>IF(C20&gt;0,VLOOKUP(C20,女子登録情報!$A$2:$H$2000,5,0),"")</f>
        <v/>
      </c>
      <c r="J20" s="183"/>
      <c r="L20" s="52"/>
    </row>
    <row r="21" spans="1:12" s="20" customFormat="1" ht="18.75" customHeight="1">
      <c r="A21" s="3"/>
      <c r="B21" s="590"/>
      <c r="C21" s="587"/>
      <c r="D21" s="587"/>
      <c r="E21" s="587"/>
      <c r="F21" s="587"/>
      <c r="G21" s="587"/>
      <c r="H21" s="587"/>
      <c r="I21" s="588"/>
      <c r="J21" s="183"/>
      <c r="L21" s="52"/>
    </row>
    <row r="22" spans="1:12" s="20" customFormat="1" ht="18.75" customHeight="1">
      <c r="A22" s="3"/>
      <c r="B22" s="590">
        <v>3</v>
      </c>
      <c r="C22" s="587"/>
      <c r="D22" s="556" t="str">
        <f>IF(C22,VLOOKUP(C22,女子登録情報!$A$2:$H$2000,2,0),"")</f>
        <v/>
      </c>
      <c r="E22" s="556" t="str">
        <f>IF(C22&gt;0,VLOOKUP(C22,女子登録情報!$A$2:$H$2000,3,0),"")</f>
        <v/>
      </c>
      <c r="F22" s="556"/>
      <c r="G22" s="587" t="str">
        <f>IF(C22&gt;0,VLOOKUP(C22,女子登録情報!$A$2:$H$2000,4,0),"")</f>
        <v/>
      </c>
      <c r="H22" s="587" t="str">
        <f>IF(C22&gt;0,VLOOKUP(C22,女子登録情報!$A$2:$H$2000,8,0),"")</f>
        <v/>
      </c>
      <c r="I22" s="588" t="str">
        <f>IF(C22&gt;0,VLOOKUP(C22,女子登録情報!$A$2:$H$2000,5,0),"")</f>
        <v/>
      </c>
      <c r="J22" s="183"/>
      <c r="L22" s="52"/>
    </row>
    <row r="23" spans="1:12" s="20" customFormat="1" ht="18.75" customHeight="1">
      <c r="A23" s="3"/>
      <c r="B23" s="590"/>
      <c r="C23" s="587"/>
      <c r="D23" s="587"/>
      <c r="E23" s="587"/>
      <c r="F23" s="587"/>
      <c r="G23" s="587"/>
      <c r="H23" s="587"/>
      <c r="I23" s="588"/>
      <c r="J23" s="183"/>
      <c r="L23" s="52"/>
    </row>
    <row r="24" spans="1:12" s="20" customFormat="1" ht="18.75" customHeight="1">
      <c r="A24" s="3"/>
      <c r="B24" s="590">
        <v>4</v>
      </c>
      <c r="C24" s="587"/>
      <c r="D24" s="556" t="str">
        <f>IF(C24,VLOOKUP(C24,女子登録情報!$A$2:$H$2000,2,0),"")</f>
        <v/>
      </c>
      <c r="E24" s="556" t="str">
        <f>IF(C24&gt;0,VLOOKUP(C24,女子登録情報!$A$2:$H$2000,3,0),"")</f>
        <v/>
      </c>
      <c r="F24" s="556"/>
      <c r="G24" s="587" t="str">
        <f>IF(C24&gt;0,VLOOKUP(C24,女子登録情報!$A$2:$H$2000,4,0),"")</f>
        <v/>
      </c>
      <c r="H24" s="587" t="str">
        <f>IF(C24&gt;0,VLOOKUP(C24,女子登録情報!$A$2:$H$2000,8,0),"")</f>
        <v/>
      </c>
      <c r="I24" s="588" t="str">
        <f>IF(C24&gt;0,VLOOKUP(C24,女子登録情報!$A$2:$H$2000,5,0),"")</f>
        <v/>
      </c>
      <c r="J24" s="183"/>
      <c r="L24" s="52"/>
    </row>
    <row r="25" spans="1:12" s="20" customFormat="1" ht="18.75" customHeight="1">
      <c r="A25" s="3"/>
      <c r="B25" s="590"/>
      <c r="C25" s="587"/>
      <c r="D25" s="587"/>
      <c r="E25" s="587"/>
      <c r="F25" s="587"/>
      <c r="G25" s="587"/>
      <c r="H25" s="587"/>
      <c r="I25" s="588"/>
      <c r="J25" s="183"/>
      <c r="L25" s="52"/>
    </row>
    <row r="26" spans="1:12" s="20" customFormat="1" ht="18.75" customHeight="1">
      <c r="A26" s="3"/>
      <c r="B26" s="590">
        <v>5</v>
      </c>
      <c r="C26" s="587"/>
      <c r="D26" s="556" t="str">
        <f>IF(C26,VLOOKUP(C26,女子登録情報!$A$2:$H$2000,2,0),"")</f>
        <v/>
      </c>
      <c r="E26" s="556" t="str">
        <f>IF(C26&gt;0,VLOOKUP(C26,女子登録情報!$A$2:$H$2000,3,0),"")</f>
        <v/>
      </c>
      <c r="F26" s="556"/>
      <c r="G26" s="587" t="str">
        <f>IF(C26&gt;0,VLOOKUP(C26,女子登録情報!$A$2:$H$2000,4,0),"")</f>
        <v/>
      </c>
      <c r="H26" s="587" t="str">
        <f>IF(C26&gt;0,VLOOKUP(C26,女子登録情報!$A$2:$H$2000,8,0),"")</f>
        <v/>
      </c>
      <c r="I26" s="588" t="str">
        <f>IF(C26&gt;0,VLOOKUP(C26,女子登録情報!$A$2:$H$2000,5,0),"")</f>
        <v/>
      </c>
      <c r="J26" s="183"/>
      <c r="L26" s="52"/>
    </row>
    <row r="27" spans="1:12" s="20" customFormat="1" ht="18.75" customHeight="1">
      <c r="A27" s="3"/>
      <c r="B27" s="590"/>
      <c r="C27" s="587"/>
      <c r="D27" s="587"/>
      <c r="E27" s="587"/>
      <c r="F27" s="587"/>
      <c r="G27" s="587"/>
      <c r="H27" s="587"/>
      <c r="I27" s="588"/>
      <c r="J27" s="183"/>
      <c r="L27" s="52"/>
    </row>
    <row r="28" spans="1:12" s="20" customFormat="1" ht="18.75" customHeight="1">
      <c r="A28" s="3"/>
      <c r="B28" s="590">
        <v>6</v>
      </c>
      <c r="C28" s="587"/>
      <c r="D28" s="556" t="str">
        <f>IF(C28,VLOOKUP(C28,女子登録情報!$A$2:$H$2000,2,0),"")</f>
        <v/>
      </c>
      <c r="E28" s="556" t="str">
        <f>IF(C28&gt;0,VLOOKUP(C28,女子登録情報!$A$2:$H$2000,3,0),"")</f>
        <v/>
      </c>
      <c r="F28" s="556"/>
      <c r="G28" s="593" t="str">
        <f>IF(C28&gt;0,VLOOKUP(C28,女子登録情報!$A$2:$H$2000,4,0),"")</f>
        <v/>
      </c>
      <c r="H28" s="593" t="str">
        <f>IF(C28&gt;0,VLOOKUP(C28,女子登録情報!$A$2:$H$2000,8,0),"")</f>
        <v/>
      </c>
      <c r="I28" s="555" t="str">
        <f>IF(C28&gt;0,VLOOKUP(C28,女子登録情報!$A$2:$H$2000,5,0),"")</f>
        <v/>
      </c>
      <c r="J28" s="183"/>
      <c r="L28" s="52"/>
    </row>
    <row r="29" spans="1:12" s="20" customFormat="1" ht="19.5" customHeight="1" thickBot="1">
      <c r="A29" s="3"/>
      <c r="B29" s="591"/>
      <c r="C29" s="592"/>
      <c r="D29" s="592"/>
      <c r="E29" s="592"/>
      <c r="F29" s="592"/>
      <c r="G29" s="550"/>
      <c r="H29" s="550"/>
      <c r="I29" s="589"/>
      <c r="J29" s="183"/>
      <c r="L29" s="52"/>
    </row>
    <row r="30" spans="1:12" s="20" customFormat="1" ht="17.5">
      <c r="A30" s="3"/>
      <c r="B30" s="517" t="s">
        <v>63</v>
      </c>
      <c r="C30" s="518"/>
      <c r="D30" s="518"/>
      <c r="E30" s="518"/>
      <c r="F30" s="518"/>
      <c r="G30" s="518"/>
      <c r="H30" s="518"/>
      <c r="I30" s="519"/>
      <c r="J30" s="183"/>
      <c r="L30" s="52"/>
    </row>
    <row r="31" spans="1:12" s="20" customFormat="1" ht="17.5">
      <c r="A31" s="3"/>
      <c r="B31" s="520"/>
      <c r="C31" s="521"/>
      <c r="D31" s="521"/>
      <c r="E31" s="521"/>
      <c r="F31" s="521"/>
      <c r="G31" s="521"/>
      <c r="H31" s="521"/>
      <c r="I31" s="522"/>
      <c r="J31" s="183"/>
      <c r="L31" s="52"/>
    </row>
    <row r="32" spans="1:12" s="20" customFormat="1" ht="18" thickBot="1">
      <c r="A32" s="3"/>
      <c r="B32" s="523"/>
      <c r="C32" s="524"/>
      <c r="D32" s="524"/>
      <c r="E32" s="524"/>
      <c r="F32" s="524"/>
      <c r="G32" s="524"/>
      <c r="H32" s="524"/>
      <c r="I32" s="525"/>
      <c r="J32" s="183"/>
      <c r="L32" s="52"/>
    </row>
    <row r="33" spans="1:12" s="20" customFormat="1" ht="17.5">
      <c r="A33" s="51"/>
      <c r="B33" s="51"/>
      <c r="C33" s="51"/>
      <c r="D33" s="51"/>
      <c r="E33" s="51"/>
      <c r="F33" s="51"/>
      <c r="G33" s="51"/>
      <c r="H33" s="51"/>
      <c r="I33" s="51"/>
      <c r="J33" s="56"/>
      <c r="L33" s="52"/>
    </row>
    <row r="34" spans="1:12" s="20" customFormat="1" ht="18" thickBot="1">
      <c r="A34" s="3"/>
      <c r="B34" s="3"/>
      <c r="C34" s="3"/>
      <c r="D34" s="3"/>
      <c r="E34" s="3"/>
      <c r="F34" s="3"/>
      <c r="G34" s="3"/>
      <c r="H34" s="3"/>
      <c r="I34" s="3"/>
      <c r="J34" s="54" t="s">
        <v>64</v>
      </c>
      <c r="L34" s="52"/>
    </row>
    <row r="35" spans="1:12" s="20" customFormat="1" ht="18.75" customHeight="1">
      <c r="A35" s="3"/>
      <c r="B35" s="743" t="str">
        <f>CONCATENATE('加盟校情報&amp;大会設定'!$G$5,'加盟校情報&amp;大会設定'!$H$5,'加盟校情報&amp;大会設定'!$I$5,'加盟校情報&amp;大会設定'!$J$5,)&amp;"　女子4×100mR"</f>
        <v>第83回東海学生駅伝 兼 第15回東海学生女子駅伝　女子4×100mR</v>
      </c>
      <c r="C35" s="744"/>
      <c r="D35" s="744"/>
      <c r="E35" s="744"/>
      <c r="F35" s="744"/>
      <c r="G35" s="744"/>
      <c r="H35" s="744"/>
      <c r="I35" s="745"/>
      <c r="J35" s="183"/>
      <c r="L35" s="52"/>
    </row>
    <row r="36" spans="1:12" s="20" customFormat="1" ht="19.5" customHeight="1" thickBot="1">
      <c r="A36" s="3"/>
      <c r="B36" s="746"/>
      <c r="C36" s="747"/>
      <c r="D36" s="747"/>
      <c r="E36" s="747"/>
      <c r="F36" s="747"/>
      <c r="G36" s="747"/>
      <c r="H36" s="747"/>
      <c r="I36" s="748"/>
      <c r="J36" s="183"/>
      <c r="L36" s="52"/>
    </row>
    <row r="37" spans="1:12" s="20" customFormat="1" ht="17.5">
      <c r="A37" s="3"/>
      <c r="B37" s="532" t="s">
        <v>54</v>
      </c>
      <c r="C37" s="533"/>
      <c r="D37" s="538" t="str">
        <f>IF(基本情報登録!$D$6&gt;0,基本情報登録!$D$6,"")</f>
        <v/>
      </c>
      <c r="E37" s="539"/>
      <c r="F37" s="539"/>
      <c r="G37" s="539"/>
      <c r="H37" s="540"/>
      <c r="I37" s="55" t="s">
        <v>55</v>
      </c>
      <c r="J37" s="183"/>
      <c r="L37" s="52"/>
    </row>
    <row r="38" spans="1:12" s="20" customFormat="1" ht="18.75" customHeight="1">
      <c r="A38" s="3"/>
      <c r="B38" s="534" t="s">
        <v>1</v>
      </c>
      <c r="C38" s="535"/>
      <c r="D38" s="541" t="str">
        <f>IF(基本情報登録!$D$8&gt;0,基本情報登録!$D$8,"")</f>
        <v/>
      </c>
      <c r="E38" s="542"/>
      <c r="F38" s="542"/>
      <c r="G38" s="542"/>
      <c r="H38" s="543"/>
      <c r="I38" s="515"/>
      <c r="J38" s="183"/>
      <c r="L38" s="52"/>
    </row>
    <row r="39" spans="1:12" s="20" customFormat="1" ht="19.5" customHeight="1" thickBot="1">
      <c r="A39" s="3"/>
      <c r="B39" s="536"/>
      <c r="C39" s="537"/>
      <c r="D39" s="544"/>
      <c r="E39" s="545"/>
      <c r="F39" s="545"/>
      <c r="G39" s="545"/>
      <c r="H39" s="546"/>
      <c r="I39" s="516"/>
      <c r="J39" s="183"/>
      <c r="L39" s="52"/>
    </row>
    <row r="40" spans="1:12" s="20" customFormat="1" ht="17.5">
      <c r="A40" s="3"/>
      <c r="B40" s="532" t="s">
        <v>34</v>
      </c>
      <c r="C40" s="533"/>
      <c r="D40" s="570"/>
      <c r="E40" s="571"/>
      <c r="F40" s="571"/>
      <c r="G40" s="571"/>
      <c r="H40" s="571"/>
      <c r="I40" s="572"/>
      <c r="J40" s="183"/>
      <c r="L40" s="52"/>
    </row>
    <row r="41" spans="1:12" s="20" customFormat="1" ht="18.75" hidden="1" customHeight="1">
      <c r="A41" s="3"/>
      <c r="B41" s="180"/>
      <c r="C41" s="181"/>
      <c r="D41" s="46"/>
      <c r="E41" s="573" t="str">
        <f>TEXT(D40,"00000")</f>
        <v>00000</v>
      </c>
      <c r="F41" s="573"/>
      <c r="G41" s="573"/>
      <c r="H41" s="573"/>
      <c r="I41" s="574"/>
      <c r="J41" s="183"/>
      <c r="L41" s="52"/>
    </row>
    <row r="42" spans="1:12" s="20" customFormat="1" ht="18.75" customHeight="1">
      <c r="A42" s="3"/>
      <c r="B42" s="534" t="s">
        <v>37</v>
      </c>
      <c r="C42" s="535"/>
      <c r="D42" s="551"/>
      <c r="E42" s="577"/>
      <c r="F42" s="577"/>
      <c r="G42" s="577"/>
      <c r="H42" s="577"/>
      <c r="I42" s="578"/>
      <c r="J42" s="183"/>
      <c r="L42" s="52"/>
    </row>
    <row r="43" spans="1:12" s="20" customFormat="1" ht="18.75" customHeight="1">
      <c r="A43" s="3"/>
      <c r="B43" s="575"/>
      <c r="C43" s="576"/>
      <c r="D43" s="557"/>
      <c r="E43" s="579"/>
      <c r="F43" s="579"/>
      <c r="G43" s="579"/>
      <c r="H43" s="579"/>
      <c r="I43" s="580"/>
      <c r="J43" s="183"/>
      <c r="L43" s="52"/>
    </row>
    <row r="44" spans="1:12" s="20" customFormat="1" ht="18" thickBot="1">
      <c r="A44" s="3"/>
      <c r="B44" s="581" t="s">
        <v>56</v>
      </c>
      <c r="C44" s="582"/>
      <c r="D44" s="583"/>
      <c r="E44" s="584"/>
      <c r="F44" s="584"/>
      <c r="G44" s="584"/>
      <c r="H44" s="584"/>
      <c r="I44" s="585"/>
      <c r="J44" s="183"/>
      <c r="L44" s="52"/>
    </row>
    <row r="45" spans="1:12" s="20" customFormat="1" ht="17.5">
      <c r="A45" s="3"/>
      <c r="B45" s="559" t="s">
        <v>57</v>
      </c>
      <c r="C45" s="560"/>
      <c r="D45" s="560"/>
      <c r="E45" s="560"/>
      <c r="F45" s="560"/>
      <c r="G45" s="560"/>
      <c r="H45" s="560"/>
      <c r="I45" s="561"/>
      <c r="J45" s="183"/>
      <c r="L45" s="52"/>
    </row>
    <row r="46" spans="1:12" s="20" customFormat="1" ht="18" thickBot="1">
      <c r="A46" s="3"/>
      <c r="B46" s="47" t="s">
        <v>58</v>
      </c>
      <c r="C46" s="182" t="s">
        <v>27</v>
      </c>
      <c r="D46" s="182" t="s">
        <v>59</v>
      </c>
      <c r="E46" s="562" t="s">
        <v>60</v>
      </c>
      <c r="F46" s="563"/>
      <c r="G46" s="182" t="s">
        <v>54</v>
      </c>
      <c r="H46" s="182" t="s">
        <v>61</v>
      </c>
      <c r="I46" s="48" t="s">
        <v>62</v>
      </c>
      <c r="J46" s="183"/>
      <c r="L46" s="52"/>
    </row>
    <row r="47" spans="1:12" s="20" customFormat="1" ht="19.5" customHeight="1" thickTop="1">
      <c r="A47" s="3"/>
      <c r="B47" s="564">
        <v>1</v>
      </c>
      <c r="C47" s="566"/>
      <c r="D47" s="566" t="str">
        <f>IF(C47&gt;0,VLOOKUP(C47,女子登録情報!$A$2:$H$2000,2,0),"")</f>
        <v/>
      </c>
      <c r="E47" s="567" t="str">
        <f>IF(C47&gt;0,VLOOKUP(C47,女子登録情報!$A$2:$H$2000,3,0),"")</f>
        <v/>
      </c>
      <c r="F47" s="568"/>
      <c r="G47" s="566" t="str">
        <f>IF(C47&gt;0,VLOOKUP(C47,女子登録情報!$A$2:$H$2000,4,0),"")</f>
        <v/>
      </c>
      <c r="H47" s="566" t="str">
        <f>IF(C47&gt;0,VLOOKUP(C47,女子登録情報!$A$2:$H$2000,8,0),"")</f>
        <v/>
      </c>
      <c r="I47" s="569" t="str">
        <f>IF(C47&gt;0,VLOOKUP(C47,女子登録情報!$A$2:$H$2000,5,0),"")</f>
        <v/>
      </c>
      <c r="J47" s="183"/>
      <c r="L47" s="52"/>
    </row>
    <row r="48" spans="1:12" s="20" customFormat="1" ht="18.75" customHeight="1">
      <c r="A48" s="3"/>
      <c r="B48" s="565"/>
      <c r="C48" s="556"/>
      <c r="D48" s="556"/>
      <c r="E48" s="557"/>
      <c r="F48" s="558"/>
      <c r="G48" s="556"/>
      <c r="H48" s="556"/>
      <c r="I48" s="555"/>
      <c r="J48" s="183"/>
      <c r="L48" s="52"/>
    </row>
    <row r="49" spans="1:12" s="20" customFormat="1" ht="18.75" customHeight="1">
      <c r="A49" s="3"/>
      <c r="B49" s="547">
        <v>2</v>
      </c>
      <c r="C49" s="549"/>
      <c r="D49" s="549" t="str">
        <f>IF(C49,VLOOKUP(C49,女子登録情報!$A$2:$H$2000,2,0),"")</f>
        <v/>
      </c>
      <c r="E49" s="551" t="str">
        <f>IF(C49&gt;0,VLOOKUP(C49,女子登録情報!$A$2:$H$2000,3,0),"")</f>
        <v/>
      </c>
      <c r="F49" s="552"/>
      <c r="G49" s="549" t="str">
        <f>IF(C49&gt;0,VLOOKUP(C49,女子登録情報!$A$2:$H$2000,4,0),"")</f>
        <v/>
      </c>
      <c r="H49" s="549" t="str">
        <f>IF(C49&gt;0,VLOOKUP(C49,女子登録情報!$A$2:$H$2000,8,0),"")</f>
        <v/>
      </c>
      <c r="I49" s="515" t="str">
        <f>IF(C49&gt;0,VLOOKUP(C49,女子登録情報!$A$2:$H$2000,5,0),"")</f>
        <v/>
      </c>
      <c r="J49" s="183"/>
      <c r="L49" s="52"/>
    </row>
    <row r="50" spans="1:12" s="20" customFormat="1" ht="18.75" customHeight="1">
      <c r="A50" s="3"/>
      <c r="B50" s="565"/>
      <c r="C50" s="556"/>
      <c r="D50" s="556"/>
      <c r="E50" s="557"/>
      <c r="F50" s="558"/>
      <c r="G50" s="556"/>
      <c r="H50" s="556"/>
      <c r="I50" s="555"/>
      <c r="J50" s="183"/>
      <c r="L50" s="52"/>
    </row>
    <row r="51" spans="1:12" s="20" customFormat="1" ht="18.75" customHeight="1">
      <c r="A51" s="3"/>
      <c r="B51" s="547">
        <v>3</v>
      </c>
      <c r="C51" s="549"/>
      <c r="D51" s="549" t="str">
        <f>IF(C51,VLOOKUP(C51,女子登録情報!$A$2:$H$2000,2,0),"")</f>
        <v/>
      </c>
      <c r="E51" s="551" t="str">
        <f>IF(C51&gt;0,VLOOKUP(C51,女子登録情報!$A$2:$H$2000,3,0),"")</f>
        <v/>
      </c>
      <c r="F51" s="552"/>
      <c r="G51" s="549" t="str">
        <f>IF(C51&gt;0,VLOOKUP(C51,女子登録情報!$A$2:$H$2000,4,0),"")</f>
        <v/>
      </c>
      <c r="H51" s="549" t="str">
        <f>IF(C51&gt;0,VLOOKUP(C51,女子登録情報!$A$2:$H$2000,8,0),"")</f>
        <v/>
      </c>
      <c r="I51" s="515" t="str">
        <f>IF(C51&gt;0,VLOOKUP(C51,女子登録情報!$A$2:$H$2000,5,0),"")</f>
        <v/>
      </c>
      <c r="J51" s="183"/>
      <c r="L51" s="52"/>
    </row>
    <row r="52" spans="1:12" s="20" customFormat="1" ht="18.75" customHeight="1">
      <c r="A52" s="3"/>
      <c r="B52" s="565"/>
      <c r="C52" s="556"/>
      <c r="D52" s="556"/>
      <c r="E52" s="557"/>
      <c r="F52" s="558"/>
      <c r="G52" s="556"/>
      <c r="H52" s="556"/>
      <c r="I52" s="555"/>
      <c r="J52" s="183"/>
      <c r="L52" s="52"/>
    </row>
    <row r="53" spans="1:12" s="20" customFormat="1" ht="18.75" customHeight="1">
      <c r="A53" s="3"/>
      <c r="B53" s="547">
        <v>4</v>
      </c>
      <c r="C53" s="549"/>
      <c r="D53" s="549" t="str">
        <f>IF(C53,VLOOKUP(C53,女子登録情報!$A$2:$H$2000,2,0),"")</f>
        <v/>
      </c>
      <c r="E53" s="551" t="str">
        <f>IF(C53&gt;0,VLOOKUP(C53,女子登録情報!$A$2:$H$2000,3,0),"")</f>
        <v/>
      </c>
      <c r="F53" s="552"/>
      <c r="G53" s="549" t="str">
        <f>IF(C53&gt;0,VLOOKUP(C53,女子登録情報!$A$2:$H$2000,4,0),"")</f>
        <v/>
      </c>
      <c r="H53" s="549" t="str">
        <f>IF(C53&gt;0,VLOOKUP(C53,女子登録情報!$A$2:$H$2000,8,0),"")</f>
        <v/>
      </c>
      <c r="I53" s="515" t="str">
        <f>IF(C53&gt;0,VLOOKUP(C53,女子登録情報!$A$2:$H$2000,5,0),"")</f>
        <v/>
      </c>
      <c r="J53" s="183"/>
      <c r="L53" s="52"/>
    </row>
    <row r="54" spans="1:12" s="20" customFormat="1" ht="18.75" customHeight="1">
      <c r="A54" s="3"/>
      <c r="B54" s="565"/>
      <c r="C54" s="556"/>
      <c r="D54" s="556"/>
      <c r="E54" s="557"/>
      <c r="F54" s="558"/>
      <c r="G54" s="556"/>
      <c r="H54" s="556"/>
      <c r="I54" s="555"/>
      <c r="J54" s="183"/>
      <c r="L54" s="52"/>
    </row>
    <row r="55" spans="1:12" s="20" customFormat="1" ht="18.75" customHeight="1">
      <c r="A55" s="3"/>
      <c r="B55" s="547">
        <v>5</v>
      </c>
      <c r="C55" s="549"/>
      <c r="D55" s="549" t="str">
        <f>IF(C55,VLOOKUP(C55,女子登録情報!$A$2:$H$2000,2,0),"")</f>
        <v/>
      </c>
      <c r="E55" s="551" t="str">
        <f>IF(C55&gt;0,VLOOKUP(C55,女子登録情報!$A$2:$H$2000,3,0),"")</f>
        <v/>
      </c>
      <c r="F55" s="552"/>
      <c r="G55" s="549" t="str">
        <f>IF(C55&gt;0,VLOOKUP(C55,女子登録情報!$A$2:$H$2000,4,0),"")</f>
        <v/>
      </c>
      <c r="H55" s="549" t="str">
        <f>IF(C55&gt;0,VLOOKUP(C55,女子登録情報!$A$2:$H$2000,8,0),"")</f>
        <v/>
      </c>
      <c r="I55" s="515" t="str">
        <f>IF(C55&gt;0,VLOOKUP(C55,女子登録情報!$A$2:$H$2000,5,0),"")</f>
        <v/>
      </c>
      <c r="J55" s="183"/>
      <c r="L55" s="52"/>
    </row>
    <row r="56" spans="1:12" s="20" customFormat="1" ht="18.75" customHeight="1">
      <c r="A56" s="3"/>
      <c r="B56" s="565"/>
      <c r="C56" s="556"/>
      <c r="D56" s="556"/>
      <c r="E56" s="557"/>
      <c r="F56" s="558"/>
      <c r="G56" s="556"/>
      <c r="H56" s="556"/>
      <c r="I56" s="555"/>
      <c r="J56" s="183"/>
      <c r="L56" s="52"/>
    </row>
    <row r="57" spans="1:12" s="20" customFormat="1" ht="18.75" customHeight="1">
      <c r="A57" s="3"/>
      <c r="B57" s="547">
        <v>6</v>
      </c>
      <c r="C57" s="549"/>
      <c r="D57" s="549" t="str">
        <f>IF(C57,VLOOKUP(C57,女子登録情報!$A$2:$H$2000,2,0),"")</f>
        <v/>
      </c>
      <c r="E57" s="551" t="str">
        <f>IF(C57&gt;0,VLOOKUP(C57,女子登録情報!$A$2:$H$2000,3,0),"")</f>
        <v/>
      </c>
      <c r="F57" s="552"/>
      <c r="G57" s="549" t="str">
        <f>IF(C57&gt;0,VLOOKUP(C57,女子登録情報!$A$2:$H$2000,4,0),"")</f>
        <v/>
      </c>
      <c r="H57" s="549" t="str">
        <f>IF(C57&gt;0,VLOOKUP(C57,女子登録情報!$A$2:$H$2000,8,0),"")</f>
        <v/>
      </c>
      <c r="I57" s="515" t="str">
        <f>IF(C57&gt;0,VLOOKUP(C57,女子登録情報!$A$2:$H$2000,5,0),"")</f>
        <v/>
      </c>
      <c r="J57" s="183"/>
      <c r="L57" s="52"/>
    </row>
    <row r="58" spans="1:12" s="20" customFormat="1" ht="19.5" customHeight="1" thickBot="1">
      <c r="A58" s="3"/>
      <c r="B58" s="548"/>
      <c r="C58" s="550"/>
      <c r="D58" s="550"/>
      <c r="E58" s="553"/>
      <c r="F58" s="554"/>
      <c r="G58" s="550"/>
      <c r="H58" s="550"/>
      <c r="I58" s="516"/>
      <c r="J58" s="183"/>
      <c r="L58" s="52"/>
    </row>
    <row r="59" spans="1:12" s="20" customFormat="1" ht="17.5">
      <c r="A59" s="3"/>
      <c r="B59" s="517" t="s">
        <v>63</v>
      </c>
      <c r="C59" s="518"/>
      <c r="D59" s="518"/>
      <c r="E59" s="518"/>
      <c r="F59" s="518"/>
      <c r="G59" s="518"/>
      <c r="H59" s="518"/>
      <c r="I59" s="519"/>
      <c r="J59" s="183"/>
      <c r="L59" s="52"/>
    </row>
    <row r="60" spans="1:12" s="20" customFormat="1" ht="17.5">
      <c r="A60" s="3"/>
      <c r="B60" s="520"/>
      <c r="C60" s="521"/>
      <c r="D60" s="521"/>
      <c r="E60" s="521"/>
      <c r="F60" s="521"/>
      <c r="G60" s="521"/>
      <c r="H60" s="521"/>
      <c r="I60" s="522"/>
      <c r="J60" s="183"/>
      <c r="L60" s="52"/>
    </row>
    <row r="61" spans="1:12" s="20" customFormat="1" ht="18" thickBot="1">
      <c r="A61" s="3"/>
      <c r="B61" s="523"/>
      <c r="C61" s="524"/>
      <c r="D61" s="524"/>
      <c r="E61" s="524"/>
      <c r="F61" s="524"/>
      <c r="G61" s="524"/>
      <c r="H61" s="524"/>
      <c r="I61" s="525"/>
      <c r="J61" s="183"/>
      <c r="L61" s="52"/>
    </row>
    <row r="62" spans="1:12" s="20" customFormat="1" ht="17.5">
      <c r="A62" s="51"/>
      <c r="B62" s="51"/>
      <c r="C62" s="51"/>
      <c r="D62" s="51"/>
      <c r="E62" s="51"/>
      <c r="F62" s="51"/>
      <c r="G62" s="51"/>
      <c r="H62" s="51"/>
      <c r="I62" s="51"/>
      <c r="J62" s="56"/>
      <c r="L62" s="52"/>
    </row>
    <row r="63" spans="1:12" s="20" customFormat="1" ht="18" thickBot="1">
      <c r="A63" s="3"/>
      <c r="B63" s="3"/>
      <c r="C63" s="3"/>
      <c r="D63" s="3"/>
      <c r="E63" s="3"/>
      <c r="F63" s="3"/>
      <c r="G63" s="3"/>
      <c r="H63" s="3"/>
      <c r="I63" s="3"/>
      <c r="J63" s="54" t="s">
        <v>65</v>
      </c>
      <c r="L63" s="52"/>
    </row>
    <row r="64" spans="1:12" s="20" customFormat="1" ht="18.75" customHeight="1">
      <c r="A64" s="3"/>
      <c r="B64" s="743" t="str">
        <f>CONCATENATE('加盟校情報&amp;大会設定'!$G$5,'加盟校情報&amp;大会設定'!$H$5,'加盟校情報&amp;大会設定'!$I$5,'加盟校情報&amp;大会設定'!$J$5,)&amp;"　女子4×100mR"</f>
        <v>第83回東海学生駅伝 兼 第15回東海学生女子駅伝　女子4×100mR</v>
      </c>
      <c r="C64" s="744"/>
      <c r="D64" s="744"/>
      <c r="E64" s="744"/>
      <c r="F64" s="744"/>
      <c r="G64" s="744"/>
      <c r="H64" s="744"/>
      <c r="I64" s="745"/>
      <c r="J64" s="183"/>
      <c r="L64" s="52"/>
    </row>
    <row r="65" spans="1:12" s="20" customFormat="1" ht="19.5" customHeight="1" thickBot="1">
      <c r="A65" s="3"/>
      <c r="B65" s="746"/>
      <c r="C65" s="747"/>
      <c r="D65" s="747"/>
      <c r="E65" s="747"/>
      <c r="F65" s="747"/>
      <c r="G65" s="747"/>
      <c r="H65" s="747"/>
      <c r="I65" s="748"/>
      <c r="J65" s="183"/>
      <c r="L65" s="52"/>
    </row>
    <row r="66" spans="1:12" s="20" customFormat="1" ht="17.5">
      <c r="A66" s="3"/>
      <c r="B66" s="532" t="s">
        <v>54</v>
      </c>
      <c r="C66" s="533"/>
      <c r="D66" s="538" t="str">
        <f>IF(基本情報登録!$D$6&gt;0,基本情報登録!$D$6,"")</f>
        <v/>
      </c>
      <c r="E66" s="539"/>
      <c r="F66" s="539"/>
      <c r="G66" s="539"/>
      <c r="H66" s="540"/>
      <c r="I66" s="55" t="s">
        <v>55</v>
      </c>
      <c r="J66" s="183"/>
      <c r="L66" s="52"/>
    </row>
    <row r="67" spans="1:12" s="20" customFormat="1" ht="18.75" customHeight="1">
      <c r="A67" s="3"/>
      <c r="B67" s="534" t="s">
        <v>1</v>
      </c>
      <c r="C67" s="535"/>
      <c r="D67" s="541" t="str">
        <f>IF(基本情報登録!$D$8&gt;0,基本情報登録!$D$8,"")</f>
        <v/>
      </c>
      <c r="E67" s="542"/>
      <c r="F67" s="542"/>
      <c r="G67" s="542"/>
      <c r="H67" s="543"/>
      <c r="I67" s="515"/>
      <c r="J67" s="183"/>
      <c r="L67" s="52"/>
    </row>
    <row r="68" spans="1:12" s="20" customFormat="1" ht="19.5" customHeight="1" thickBot="1">
      <c r="A68" s="3"/>
      <c r="B68" s="536"/>
      <c r="C68" s="537"/>
      <c r="D68" s="544"/>
      <c r="E68" s="545"/>
      <c r="F68" s="545"/>
      <c r="G68" s="545"/>
      <c r="H68" s="546"/>
      <c r="I68" s="516"/>
      <c r="J68" s="183"/>
      <c r="L68" s="52"/>
    </row>
    <row r="69" spans="1:12" s="20" customFormat="1" ht="17.5">
      <c r="A69" s="3"/>
      <c r="B69" s="532" t="s">
        <v>34</v>
      </c>
      <c r="C69" s="533"/>
      <c r="D69" s="570"/>
      <c r="E69" s="571"/>
      <c r="F69" s="571"/>
      <c r="G69" s="571"/>
      <c r="H69" s="571"/>
      <c r="I69" s="572"/>
      <c r="J69" s="183"/>
      <c r="L69" s="52"/>
    </row>
    <row r="70" spans="1:12" s="20" customFormat="1" ht="17.5" hidden="1">
      <c r="A70" s="3"/>
      <c r="B70" s="180"/>
      <c r="C70" s="181"/>
      <c r="D70" s="46"/>
      <c r="E70" s="573" t="str">
        <f>TEXT(D69,"00000")</f>
        <v>00000</v>
      </c>
      <c r="F70" s="573"/>
      <c r="G70" s="573"/>
      <c r="H70" s="573"/>
      <c r="I70" s="574"/>
      <c r="J70" s="183"/>
      <c r="L70" s="52"/>
    </row>
    <row r="71" spans="1:12" s="20" customFormat="1" ht="18.75" customHeight="1">
      <c r="A71" s="3"/>
      <c r="B71" s="534" t="s">
        <v>37</v>
      </c>
      <c r="C71" s="535"/>
      <c r="D71" s="551"/>
      <c r="E71" s="577"/>
      <c r="F71" s="577"/>
      <c r="G71" s="577"/>
      <c r="H71" s="577"/>
      <c r="I71" s="578"/>
      <c r="J71" s="183"/>
      <c r="L71" s="52"/>
    </row>
    <row r="72" spans="1:12" s="20" customFormat="1" ht="18.75" customHeight="1">
      <c r="A72" s="3"/>
      <c r="B72" s="575"/>
      <c r="C72" s="576"/>
      <c r="D72" s="557"/>
      <c r="E72" s="579"/>
      <c r="F72" s="579"/>
      <c r="G72" s="579"/>
      <c r="H72" s="579"/>
      <c r="I72" s="580"/>
      <c r="J72" s="183"/>
      <c r="L72" s="52"/>
    </row>
    <row r="73" spans="1:12" s="20" customFormat="1" ht="18" thickBot="1">
      <c r="A73" s="3"/>
      <c r="B73" s="581" t="s">
        <v>56</v>
      </c>
      <c r="C73" s="582"/>
      <c r="D73" s="583"/>
      <c r="E73" s="584"/>
      <c r="F73" s="584"/>
      <c r="G73" s="584"/>
      <c r="H73" s="584"/>
      <c r="I73" s="585"/>
      <c r="J73" s="183"/>
      <c r="L73" s="52"/>
    </row>
    <row r="74" spans="1:12" s="20" customFormat="1" ht="17.5">
      <c r="A74" s="3"/>
      <c r="B74" s="559" t="s">
        <v>57</v>
      </c>
      <c r="C74" s="560"/>
      <c r="D74" s="560"/>
      <c r="E74" s="560"/>
      <c r="F74" s="560"/>
      <c r="G74" s="560"/>
      <c r="H74" s="560"/>
      <c r="I74" s="561"/>
      <c r="J74" s="183"/>
      <c r="L74" s="52"/>
    </row>
    <row r="75" spans="1:12" s="20" customFormat="1" ht="18" thickBot="1">
      <c r="A75" s="3"/>
      <c r="B75" s="47" t="s">
        <v>58</v>
      </c>
      <c r="C75" s="182" t="s">
        <v>27</v>
      </c>
      <c r="D75" s="182" t="s">
        <v>59</v>
      </c>
      <c r="E75" s="562" t="s">
        <v>60</v>
      </c>
      <c r="F75" s="563"/>
      <c r="G75" s="182" t="s">
        <v>54</v>
      </c>
      <c r="H75" s="182" t="s">
        <v>61</v>
      </c>
      <c r="I75" s="48" t="s">
        <v>62</v>
      </c>
      <c r="J75" s="183"/>
      <c r="L75" s="52"/>
    </row>
    <row r="76" spans="1:12" s="20" customFormat="1" ht="19.5" customHeight="1" thickTop="1">
      <c r="A76" s="3"/>
      <c r="B76" s="564">
        <v>1</v>
      </c>
      <c r="C76" s="566"/>
      <c r="D76" s="566" t="str">
        <f>IF(C76&gt;0,VLOOKUP(C76,女子登録情報!$A$2:$H$2000,2,0),"")</f>
        <v/>
      </c>
      <c r="E76" s="567" t="str">
        <f>IF(C76&gt;0,VLOOKUP(C76,女子登録情報!$A$2:$H$2000,3,0),"")</f>
        <v/>
      </c>
      <c r="F76" s="568"/>
      <c r="G76" s="566" t="str">
        <f>IF(C76&gt;0,VLOOKUP(C76,女子登録情報!$A$2:$H$2000,4,0),"")</f>
        <v/>
      </c>
      <c r="H76" s="566" t="str">
        <f>IF(C76&gt;0,VLOOKUP(C76,女子登録情報!$A$2:$H$2000,8,0),"")</f>
        <v/>
      </c>
      <c r="I76" s="569" t="str">
        <f>IF(C76&gt;0,VLOOKUP(C76,女子登録情報!$A$2:$H$2000,5,0),"")</f>
        <v/>
      </c>
      <c r="J76" s="183"/>
      <c r="L76" s="52"/>
    </row>
    <row r="77" spans="1:12" s="20" customFormat="1" ht="18.75" customHeight="1">
      <c r="A77" s="3"/>
      <c r="B77" s="565"/>
      <c r="C77" s="556"/>
      <c r="D77" s="556"/>
      <c r="E77" s="557"/>
      <c r="F77" s="558"/>
      <c r="G77" s="556"/>
      <c r="H77" s="556"/>
      <c r="I77" s="555"/>
      <c r="J77" s="183"/>
      <c r="L77" s="52"/>
    </row>
    <row r="78" spans="1:12" s="20" customFormat="1" ht="18.75" customHeight="1">
      <c r="A78" s="3"/>
      <c r="B78" s="547">
        <v>2</v>
      </c>
      <c r="C78" s="549"/>
      <c r="D78" s="549" t="str">
        <f>IF(C78,VLOOKUP(C78,女子登録情報!$A$2:$H$2000,2,0),"")</f>
        <v/>
      </c>
      <c r="E78" s="551" t="str">
        <f>IF(C78&gt;0,VLOOKUP(C78,女子登録情報!$A$2:$H$2000,3,0),"")</f>
        <v/>
      </c>
      <c r="F78" s="552"/>
      <c r="G78" s="549" t="str">
        <f>IF(C78&gt;0,VLOOKUP(C78,女子登録情報!$A$2:$H$2000,4,0),"")</f>
        <v/>
      </c>
      <c r="H78" s="549" t="str">
        <f>IF(C78&gt;0,VLOOKUP(C78,女子登録情報!$A$2:$H$2000,8,0),"")</f>
        <v/>
      </c>
      <c r="I78" s="515" t="str">
        <f>IF(C78&gt;0,VLOOKUP(C78,女子登録情報!$A$2:$H$2000,5,0),"")</f>
        <v/>
      </c>
      <c r="J78" s="183"/>
      <c r="L78" s="52"/>
    </row>
    <row r="79" spans="1:12" s="20" customFormat="1" ht="18.75" customHeight="1">
      <c r="A79" s="3"/>
      <c r="B79" s="565"/>
      <c r="C79" s="556"/>
      <c r="D79" s="556"/>
      <c r="E79" s="557"/>
      <c r="F79" s="558"/>
      <c r="G79" s="556"/>
      <c r="H79" s="556"/>
      <c r="I79" s="555"/>
      <c r="J79" s="183"/>
      <c r="L79" s="52"/>
    </row>
    <row r="80" spans="1:12" s="20" customFormat="1" ht="18.75" customHeight="1">
      <c r="A80" s="3"/>
      <c r="B80" s="547">
        <v>3</v>
      </c>
      <c r="C80" s="549"/>
      <c r="D80" s="549" t="str">
        <f>IF(C80,VLOOKUP(C80,女子登録情報!$A$2:$H$2000,2,0),"")</f>
        <v/>
      </c>
      <c r="E80" s="551" t="str">
        <f>IF(C80&gt;0,VLOOKUP(C80,女子登録情報!$A$2:$H$2000,3,0),"")</f>
        <v/>
      </c>
      <c r="F80" s="552"/>
      <c r="G80" s="549" t="str">
        <f>IF(C80&gt;0,VLOOKUP(C80,女子登録情報!$A$2:$H$2000,4,0),"")</f>
        <v/>
      </c>
      <c r="H80" s="549" t="str">
        <f>IF(C80&gt;0,VLOOKUP(C80,女子登録情報!$A$2:$H$2000,8,0),"")</f>
        <v/>
      </c>
      <c r="I80" s="515" t="str">
        <f>IF(C80&gt;0,VLOOKUP(C80,女子登録情報!$A$2:$H$2000,5,0),"")</f>
        <v/>
      </c>
      <c r="J80" s="183"/>
      <c r="L80" s="52"/>
    </row>
    <row r="81" spans="1:12" s="20" customFormat="1" ht="18.75" customHeight="1">
      <c r="A81" s="3"/>
      <c r="B81" s="565"/>
      <c r="C81" s="556"/>
      <c r="D81" s="556"/>
      <c r="E81" s="557"/>
      <c r="F81" s="558"/>
      <c r="G81" s="556"/>
      <c r="H81" s="556"/>
      <c r="I81" s="555"/>
      <c r="J81" s="183"/>
      <c r="L81" s="52"/>
    </row>
    <row r="82" spans="1:12" s="20" customFormat="1" ht="18.75" customHeight="1">
      <c r="A82" s="3"/>
      <c r="B82" s="547">
        <v>4</v>
      </c>
      <c r="C82" s="549"/>
      <c r="D82" s="549" t="str">
        <f>IF(C82,VLOOKUP(C82,女子登録情報!$A$2:$H$2000,2,0),"")</f>
        <v/>
      </c>
      <c r="E82" s="551" t="str">
        <f>IF(C82&gt;0,VLOOKUP(C82,女子登録情報!$A$2:$H$2000,3,0),"")</f>
        <v/>
      </c>
      <c r="F82" s="552"/>
      <c r="G82" s="549" t="str">
        <f>IF(C82&gt;0,VLOOKUP(C82,女子登録情報!$A$2:$H$2000,4,0),"")</f>
        <v/>
      </c>
      <c r="H82" s="549" t="str">
        <f>IF(C82&gt;0,VLOOKUP(C82,女子登録情報!$A$2:$H$2000,8,0),"")</f>
        <v/>
      </c>
      <c r="I82" s="515" t="str">
        <f>IF(C82&gt;0,VLOOKUP(C82,女子登録情報!$A$2:$H$2000,5,0),"")</f>
        <v/>
      </c>
      <c r="J82" s="183"/>
      <c r="L82" s="52"/>
    </row>
    <row r="83" spans="1:12" s="20" customFormat="1" ht="18.75" customHeight="1">
      <c r="A83" s="3"/>
      <c r="B83" s="565"/>
      <c r="C83" s="556"/>
      <c r="D83" s="556"/>
      <c r="E83" s="557"/>
      <c r="F83" s="558"/>
      <c r="G83" s="556"/>
      <c r="H83" s="556"/>
      <c r="I83" s="555"/>
      <c r="J83" s="183"/>
      <c r="L83" s="52"/>
    </row>
    <row r="84" spans="1:12" s="20" customFormat="1" ht="18.75" customHeight="1">
      <c r="A84" s="3"/>
      <c r="B84" s="547">
        <v>5</v>
      </c>
      <c r="C84" s="549"/>
      <c r="D84" s="549" t="str">
        <f>IF(C84,VLOOKUP(C84,女子登録情報!$A$2:$H$2000,2,0),"")</f>
        <v/>
      </c>
      <c r="E84" s="551" t="str">
        <f>IF(C84&gt;0,VLOOKUP(C84,女子登録情報!$A$2:$H$2000,3,0),"")</f>
        <v/>
      </c>
      <c r="F84" s="552"/>
      <c r="G84" s="549" t="str">
        <f>IF(C84&gt;0,VLOOKUP(C84,女子登録情報!$A$2:$H$2000,4,0),"")</f>
        <v/>
      </c>
      <c r="H84" s="549" t="str">
        <f>IF(C84&gt;0,VLOOKUP(C84,女子登録情報!$A$2:$H$2000,8,0),"")</f>
        <v/>
      </c>
      <c r="I84" s="515" t="str">
        <f>IF(C84&gt;0,VLOOKUP(C84,女子登録情報!$A$2:$H$2000,5,0),"")</f>
        <v/>
      </c>
      <c r="J84" s="183"/>
      <c r="L84" s="52"/>
    </row>
    <row r="85" spans="1:12" s="20" customFormat="1" ht="18.75" customHeight="1">
      <c r="A85" s="3"/>
      <c r="B85" s="565"/>
      <c r="C85" s="556"/>
      <c r="D85" s="556"/>
      <c r="E85" s="557"/>
      <c r="F85" s="558"/>
      <c r="G85" s="556"/>
      <c r="H85" s="556"/>
      <c r="I85" s="555"/>
      <c r="J85" s="183"/>
      <c r="L85" s="52"/>
    </row>
    <row r="86" spans="1:12" s="20" customFormat="1" ht="18.75" customHeight="1">
      <c r="A86" s="3"/>
      <c r="B86" s="547">
        <v>6</v>
      </c>
      <c r="C86" s="549"/>
      <c r="D86" s="549" t="str">
        <f>IF(C86,VLOOKUP(C86,女子登録情報!$A$2:$H$2000,2,0),"")</f>
        <v/>
      </c>
      <c r="E86" s="551" t="str">
        <f>IF(C86&gt;0,VLOOKUP(C86,女子登録情報!$A$2:$H$2000,3,0),"")</f>
        <v/>
      </c>
      <c r="F86" s="552"/>
      <c r="G86" s="549" t="str">
        <f>IF(C86&gt;0,VLOOKUP(C86,女子登録情報!$A$2:$H$2000,4,0),"")</f>
        <v/>
      </c>
      <c r="H86" s="549" t="str">
        <f>IF(C86&gt;0,VLOOKUP(C86,女子登録情報!$A$2:$H$2000,8,0),"")</f>
        <v/>
      </c>
      <c r="I86" s="515" t="str">
        <f>IF(C86&gt;0,VLOOKUP(C86,女子登録情報!$A$2:$H$2000,5,0),"")</f>
        <v/>
      </c>
      <c r="J86" s="183"/>
      <c r="L86" s="52"/>
    </row>
    <row r="87" spans="1:12" s="20" customFormat="1" ht="19.5" customHeight="1" thickBot="1">
      <c r="A87" s="3"/>
      <c r="B87" s="548"/>
      <c r="C87" s="550"/>
      <c r="D87" s="550"/>
      <c r="E87" s="553"/>
      <c r="F87" s="554"/>
      <c r="G87" s="550"/>
      <c r="H87" s="550"/>
      <c r="I87" s="516"/>
      <c r="J87" s="183"/>
      <c r="L87" s="52"/>
    </row>
    <row r="88" spans="1:12" s="20" customFormat="1" ht="17.5">
      <c r="A88" s="3"/>
      <c r="B88" s="517" t="s">
        <v>63</v>
      </c>
      <c r="C88" s="518"/>
      <c r="D88" s="518"/>
      <c r="E88" s="518"/>
      <c r="F88" s="518"/>
      <c r="G88" s="518"/>
      <c r="H88" s="518"/>
      <c r="I88" s="519"/>
      <c r="J88" s="183"/>
      <c r="L88" s="52"/>
    </row>
    <row r="89" spans="1:12" s="20" customFormat="1" ht="17.5">
      <c r="A89" s="3"/>
      <c r="B89" s="520"/>
      <c r="C89" s="521"/>
      <c r="D89" s="521"/>
      <c r="E89" s="521"/>
      <c r="F89" s="521"/>
      <c r="G89" s="521"/>
      <c r="H89" s="521"/>
      <c r="I89" s="522"/>
      <c r="J89" s="183"/>
      <c r="L89" s="52"/>
    </row>
    <row r="90" spans="1:12" s="20" customFormat="1" ht="18" thickBot="1">
      <c r="A90" s="3"/>
      <c r="B90" s="523"/>
      <c r="C90" s="524"/>
      <c r="D90" s="524"/>
      <c r="E90" s="524"/>
      <c r="F90" s="524"/>
      <c r="G90" s="524"/>
      <c r="H90" s="524"/>
      <c r="I90" s="525"/>
      <c r="J90" s="183"/>
      <c r="L90" s="52"/>
    </row>
    <row r="91" spans="1:12" s="20" customFormat="1" ht="17.5">
      <c r="A91" s="51"/>
      <c r="B91" s="51"/>
      <c r="C91" s="51"/>
      <c r="D91" s="51"/>
      <c r="E91" s="51"/>
      <c r="F91" s="51"/>
      <c r="G91" s="51"/>
      <c r="H91" s="51"/>
      <c r="I91" s="51"/>
      <c r="J91" s="56"/>
      <c r="L91" s="52"/>
    </row>
    <row r="92" spans="1:12" s="20" customFormat="1" ht="18" thickBot="1">
      <c r="A92" s="3"/>
      <c r="B92" s="3"/>
      <c r="C92" s="3"/>
      <c r="D92" s="3"/>
      <c r="E92" s="3"/>
      <c r="F92" s="3"/>
      <c r="G92" s="3"/>
      <c r="H92" s="3"/>
      <c r="I92" s="3"/>
      <c r="J92" s="54" t="s">
        <v>66</v>
      </c>
      <c r="L92" s="52"/>
    </row>
    <row r="93" spans="1:12" s="20" customFormat="1" ht="18.75" customHeight="1">
      <c r="A93" s="3"/>
      <c r="B93" s="743" t="str">
        <f>CONCATENATE('加盟校情報&amp;大会設定'!$G$5,'加盟校情報&amp;大会設定'!$H$5,'加盟校情報&amp;大会設定'!$I$5,'加盟校情報&amp;大会設定'!$J$5,)&amp;"　女子4×100mR"</f>
        <v>第83回東海学生駅伝 兼 第15回東海学生女子駅伝　女子4×100mR</v>
      </c>
      <c r="C93" s="744"/>
      <c r="D93" s="744"/>
      <c r="E93" s="744"/>
      <c r="F93" s="744"/>
      <c r="G93" s="744"/>
      <c r="H93" s="744"/>
      <c r="I93" s="745"/>
      <c r="J93" s="183"/>
      <c r="L93" s="52"/>
    </row>
    <row r="94" spans="1:12" s="20" customFormat="1" ht="19.5" customHeight="1" thickBot="1">
      <c r="A94" s="3"/>
      <c r="B94" s="746"/>
      <c r="C94" s="747"/>
      <c r="D94" s="747"/>
      <c r="E94" s="747"/>
      <c r="F94" s="747"/>
      <c r="G94" s="747"/>
      <c r="H94" s="747"/>
      <c r="I94" s="748"/>
      <c r="J94" s="183"/>
      <c r="L94" s="52"/>
    </row>
    <row r="95" spans="1:12" s="20" customFormat="1" ht="17.5">
      <c r="A95" s="3"/>
      <c r="B95" s="532" t="s">
        <v>54</v>
      </c>
      <c r="C95" s="533"/>
      <c r="D95" s="538" t="str">
        <f>IF(基本情報登録!$D$6&gt;0,基本情報登録!$D$6,"")</f>
        <v/>
      </c>
      <c r="E95" s="539"/>
      <c r="F95" s="539"/>
      <c r="G95" s="539"/>
      <c r="H95" s="540"/>
      <c r="I95" s="55" t="s">
        <v>55</v>
      </c>
      <c r="J95" s="183"/>
      <c r="L95" s="52"/>
    </row>
    <row r="96" spans="1:12" s="20" customFormat="1" ht="18.75" customHeight="1">
      <c r="A96" s="3"/>
      <c r="B96" s="534" t="s">
        <v>1</v>
      </c>
      <c r="C96" s="535"/>
      <c r="D96" s="541" t="str">
        <f>IF(基本情報登録!$D$8&gt;0,基本情報登録!$D$8,"")</f>
        <v/>
      </c>
      <c r="E96" s="542"/>
      <c r="F96" s="542"/>
      <c r="G96" s="542"/>
      <c r="H96" s="543"/>
      <c r="I96" s="515"/>
      <c r="J96" s="183"/>
      <c r="L96" s="52"/>
    </row>
    <row r="97" spans="1:12" s="20" customFormat="1" ht="19.5" customHeight="1" thickBot="1">
      <c r="A97" s="3"/>
      <c r="B97" s="536"/>
      <c r="C97" s="537"/>
      <c r="D97" s="544"/>
      <c r="E97" s="545"/>
      <c r="F97" s="545"/>
      <c r="G97" s="545"/>
      <c r="H97" s="546"/>
      <c r="I97" s="516"/>
      <c r="J97" s="183"/>
      <c r="L97" s="52"/>
    </row>
    <row r="98" spans="1:12" s="20" customFormat="1" ht="17.5">
      <c r="A98" s="3"/>
      <c r="B98" s="532" t="s">
        <v>34</v>
      </c>
      <c r="C98" s="533"/>
      <c r="D98" s="570"/>
      <c r="E98" s="571"/>
      <c r="F98" s="571"/>
      <c r="G98" s="571"/>
      <c r="H98" s="571"/>
      <c r="I98" s="572"/>
      <c r="J98" s="183"/>
      <c r="L98" s="52"/>
    </row>
    <row r="99" spans="1:12" s="20" customFormat="1" ht="17.5" hidden="1">
      <c r="A99" s="3"/>
      <c r="B99" s="180"/>
      <c r="C99" s="181"/>
      <c r="D99" s="46"/>
      <c r="E99" s="573" t="str">
        <f>TEXT(D98,"00000")</f>
        <v>00000</v>
      </c>
      <c r="F99" s="573"/>
      <c r="G99" s="573"/>
      <c r="H99" s="573"/>
      <c r="I99" s="574"/>
      <c r="J99" s="183"/>
      <c r="L99" s="52"/>
    </row>
    <row r="100" spans="1:12" s="20" customFormat="1" ht="18.75" customHeight="1">
      <c r="A100" s="3"/>
      <c r="B100" s="534" t="s">
        <v>37</v>
      </c>
      <c r="C100" s="535"/>
      <c r="D100" s="551"/>
      <c r="E100" s="577"/>
      <c r="F100" s="577"/>
      <c r="G100" s="577"/>
      <c r="H100" s="577"/>
      <c r="I100" s="578"/>
      <c r="J100" s="183"/>
      <c r="L100" s="52"/>
    </row>
    <row r="101" spans="1:12" s="20" customFormat="1" ht="18.75" customHeight="1">
      <c r="A101" s="3"/>
      <c r="B101" s="575"/>
      <c r="C101" s="576"/>
      <c r="D101" s="557"/>
      <c r="E101" s="579"/>
      <c r="F101" s="579"/>
      <c r="G101" s="579"/>
      <c r="H101" s="579"/>
      <c r="I101" s="580"/>
      <c r="J101" s="183"/>
      <c r="L101" s="52"/>
    </row>
    <row r="102" spans="1:12" s="20" customFormat="1" ht="18" thickBot="1">
      <c r="A102" s="3"/>
      <c r="B102" s="581" t="s">
        <v>56</v>
      </c>
      <c r="C102" s="582"/>
      <c r="D102" s="583"/>
      <c r="E102" s="584"/>
      <c r="F102" s="584"/>
      <c r="G102" s="584"/>
      <c r="H102" s="584"/>
      <c r="I102" s="585"/>
      <c r="J102" s="183"/>
      <c r="L102" s="52"/>
    </row>
    <row r="103" spans="1:12" s="20" customFormat="1" ht="17.5">
      <c r="A103" s="3"/>
      <c r="B103" s="559" t="s">
        <v>57</v>
      </c>
      <c r="C103" s="560"/>
      <c r="D103" s="560"/>
      <c r="E103" s="560"/>
      <c r="F103" s="560"/>
      <c r="G103" s="560"/>
      <c r="H103" s="560"/>
      <c r="I103" s="561"/>
      <c r="J103" s="183"/>
      <c r="L103" s="52"/>
    </row>
    <row r="104" spans="1:12" s="20" customFormat="1" ht="18" thickBot="1">
      <c r="A104" s="3"/>
      <c r="B104" s="47" t="s">
        <v>58</v>
      </c>
      <c r="C104" s="182" t="s">
        <v>27</v>
      </c>
      <c r="D104" s="182" t="s">
        <v>59</v>
      </c>
      <c r="E104" s="562" t="s">
        <v>60</v>
      </c>
      <c r="F104" s="563"/>
      <c r="G104" s="182" t="s">
        <v>54</v>
      </c>
      <c r="H104" s="182" t="s">
        <v>61</v>
      </c>
      <c r="I104" s="48" t="s">
        <v>62</v>
      </c>
      <c r="J104" s="183"/>
      <c r="L104" s="52"/>
    </row>
    <row r="105" spans="1:12" s="20" customFormat="1" ht="19.5" customHeight="1" thickTop="1">
      <c r="A105" s="3"/>
      <c r="B105" s="564">
        <v>1</v>
      </c>
      <c r="C105" s="566"/>
      <c r="D105" s="566" t="str">
        <f>IF(C105&gt;0,VLOOKUP(C105,女子登録情報!$A$2:$H$2000,2,0),"")</f>
        <v/>
      </c>
      <c r="E105" s="567" t="str">
        <f>IF(C105&gt;0,VLOOKUP(C105,女子登録情報!$A$2:$H$2000,3,0),"")</f>
        <v/>
      </c>
      <c r="F105" s="568"/>
      <c r="G105" s="566" t="str">
        <f>IF(C105&gt;0,VLOOKUP(C105,女子登録情報!$A$2:$H$2000,4,0),"")</f>
        <v/>
      </c>
      <c r="H105" s="566" t="str">
        <f>IF(C105&gt;0,VLOOKUP(C105,女子登録情報!$A$2:$H$2000,8,0),"")</f>
        <v/>
      </c>
      <c r="I105" s="569" t="str">
        <f>IF(C105&gt;0,VLOOKUP(C105,女子登録情報!$A$2:$H$2000,5,0),"")</f>
        <v/>
      </c>
      <c r="J105" s="183"/>
      <c r="L105" s="52"/>
    </row>
    <row r="106" spans="1:12" s="20" customFormat="1" ht="18.75" customHeight="1">
      <c r="A106" s="3"/>
      <c r="B106" s="565"/>
      <c r="C106" s="556"/>
      <c r="D106" s="556"/>
      <c r="E106" s="557"/>
      <c r="F106" s="558"/>
      <c r="G106" s="556"/>
      <c r="H106" s="556"/>
      <c r="I106" s="555"/>
      <c r="J106" s="183"/>
      <c r="L106" s="52"/>
    </row>
    <row r="107" spans="1:12" s="20" customFormat="1" ht="18.75" customHeight="1">
      <c r="A107" s="3"/>
      <c r="B107" s="547">
        <v>2</v>
      </c>
      <c r="C107" s="549"/>
      <c r="D107" s="549" t="str">
        <f>IF(C107,VLOOKUP(C107,女子登録情報!$A$2:$H$2000,2,0),"")</f>
        <v/>
      </c>
      <c r="E107" s="551" t="str">
        <f>IF(C107&gt;0,VLOOKUP(C107,女子登録情報!$A$2:$H$2000,3,0),"")</f>
        <v/>
      </c>
      <c r="F107" s="552"/>
      <c r="G107" s="549" t="str">
        <f>IF(C107&gt;0,VLOOKUP(C107,女子登録情報!$A$2:$H$2000,4,0),"")</f>
        <v/>
      </c>
      <c r="H107" s="549" t="str">
        <f>IF(C107&gt;0,VLOOKUP(C107,女子登録情報!$A$2:$H$2000,8,0),"")</f>
        <v/>
      </c>
      <c r="I107" s="515" t="str">
        <f>IF(C107&gt;0,VLOOKUP(C107,女子登録情報!$A$2:$H$2000,5,0),"")</f>
        <v/>
      </c>
      <c r="J107" s="183"/>
      <c r="L107" s="52"/>
    </row>
    <row r="108" spans="1:12" s="20" customFormat="1" ht="18.75" customHeight="1">
      <c r="A108" s="3"/>
      <c r="B108" s="565"/>
      <c r="C108" s="556"/>
      <c r="D108" s="556"/>
      <c r="E108" s="557"/>
      <c r="F108" s="558"/>
      <c r="G108" s="556"/>
      <c r="H108" s="556"/>
      <c r="I108" s="555"/>
      <c r="J108" s="183"/>
      <c r="L108" s="52"/>
    </row>
    <row r="109" spans="1:12" s="20" customFormat="1" ht="18.75" customHeight="1">
      <c r="A109" s="3"/>
      <c r="B109" s="547">
        <v>3</v>
      </c>
      <c r="C109" s="549"/>
      <c r="D109" s="549" t="str">
        <f>IF(C109,VLOOKUP(C109,女子登録情報!$A$2:$H$2000,2,0),"")</f>
        <v/>
      </c>
      <c r="E109" s="551" t="str">
        <f>IF(C109&gt;0,VLOOKUP(C109,女子登録情報!$A$2:$H$2000,3,0),"")</f>
        <v/>
      </c>
      <c r="F109" s="552"/>
      <c r="G109" s="549" t="str">
        <f>IF(C109&gt;0,VLOOKUP(C109,女子登録情報!$A$2:$H$2000,4,0),"")</f>
        <v/>
      </c>
      <c r="H109" s="549" t="str">
        <f>IF(C109&gt;0,VLOOKUP(C109,女子登録情報!$A$2:$H$2000,8,0),"")</f>
        <v/>
      </c>
      <c r="I109" s="515" t="str">
        <f>IF(C109&gt;0,VLOOKUP(C109,女子登録情報!$A$2:$H$2000,5,0),"")</f>
        <v/>
      </c>
      <c r="J109" s="183"/>
      <c r="L109" s="52"/>
    </row>
    <row r="110" spans="1:12" s="20" customFormat="1" ht="18.75" customHeight="1">
      <c r="A110" s="3"/>
      <c r="B110" s="565"/>
      <c r="C110" s="556"/>
      <c r="D110" s="556"/>
      <c r="E110" s="557"/>
      <c r="F110" s="558"/>
      <c r="G110" s="556"/>
      <c r="H110" s="556"/>
      <c r="I110" s="555"/>
      <c r="J110" s="183"/>
      <c r="L110" s="52"/>
    </row>
    <row r="111" spans="1:12" s="20" customFormat="1" ht="18.75" customHeight="1">
      <c r="A111" s="3"/>
      <c r="B111" s="547">
        <v>4</v>
      </c>
      <c r="C111" s="549"/>
      <c r="D111" s="549" t="str">
        <f>IF(C111,VLOOKUP(C111,女子登録情報!$A$2:$H$2000,2,0),"")</f>
        <v/>
      </c>
      <c r="E111" s="551" t="str">
        <f>IF(C111&gt;0,VLOOKUP(C111,女子登録情報!$A$2:$H$2000,3,0),"")</f>
        <v/>
      </c>
      <c r="F111" s="552"/>
      <c r="G111" s="549" t="str">
        <f>IF(C111&gt;0,VLOOKUP(C111,女子登録情報!$A$2:$H$2000,4,0),"")</f>
        <v/>
      </c>
      <c r="H111" s="549" t="str">
        <f>IF(C111&gt;0,VLOOKUP(C111,女子登録情報!$A$2:$H$2000,8,0),"")</f>
        <v/>
      </c>
      <c r="I111" s="515" t="str">
        <f>IF(C111&gt;0,VLOOKUP(C111,女子登録情報!$A$2:$H$2000,5,0),"")</f>
        <v/>
      </c>
      <c r="J111" s="183"/>
      <c r="L111" s="52"/>
    </row>
    <row r="112" spans="1:12" s="20" customFormat="1" ht="18.75" customHeight="1">
      <c r="A112" s="3"/>
      <c r="B112" s="565"/>
      <c r="C112" s="556"/>
      <c r="D112" s="556"/>
      <c r="E112" s="557"/>
      <c r="F112" s="558"/>
      <c r="G112" s="556"/>
      <c r="H112" s="556"/>
      <c r="I112" s="555"/>
      <c r="J112" s="183"/>
      <c r="L112" s="52"/>
    </row>
    <row r="113" spans="1:12" s="20" customFormat="1" ht="18.75" customHeight="1">
      <c r="A113" s="3"/>
      <c r="B113" s="547">
        <v>5</v>
      </c>
      <c r="C113" s="549"/>
      <c r="D113" s="549" t="str">
        <f>IF(C113,VLOOKUP(C113,女子登録情報!$A$2:$H$2000,2,0),"")</f>
        <v/>
      </c>
      <c r="E113" s="551" t="str">
        <f>IF(C113&gt;0,VLOOKUP(C113,女子登録情報!$A$2:$H$2000,3,0),"")</f>
        <v/>
      </c>
      <c r="F113" s="552"/>
      <c r="G113" s="549" t="str">
        <f>IF(C113&gt;0,VLOOKUP(C113,女子登録情報!$A$2:$H$2000,4,0),"")</f>
        <v/>
      </c>
      <c r="H113" s="549" t="str">
        <f>IF(C113&gt;0,VLOOKUP(C113,女子登録情報!$A$2:$H$2000,8,0),"")</f>
        <v/>
      </c>
      <c r="I113" s="515" t="str">
        <f>IF(C113&gt;0,VLOOKUP(C113,女子登録情報!$A$2:$H$2000,5,0),"")</f>
        <v/>
      </c>
      <c r="J113" s="183"/>
      <c r="L113" s="52"/>
    </row>
    <row r="114" spans="1:12" s="20" customFormat="1" ht="18.75" customHeight="1">
      <c r="A114" s="3"/>
      <c r="B114" s="565"/>
      <c r="C114" s="556"/>
      <c r="D114" s="556"/>
      <c r="E114" s="557"/>
      <c r="F114" s="558"/>
      <c r="G114" s="556"/>
      <c r="H114" s="556"/>
      <c r="I114" s="555"/>
      <c r="J114" s="183"/>
      <c r="L114" s="52"/>
    </row>
    <row r="115" spans="1:12" s="20" customFormat="1" ht="18.75" customHeight="1">
      <c r="A115" s="3"/>
      <c r="B115" s="547">
        <v>6</v>
      </c>
      <c r="C115" s="549"/>
      <c r="D115" s="549" t="str">
        <f>IF(C115,VLOOKUP(C115,女子登録情報!$A$2:$H$2000,2,0),"")</f>
        <v/>
      </c>
      <c r="E115" s="551" t="str">
        <f>IF(C115&gt;0,VLOOKUP(C115,女子登録情報!$A$2:$H$2000,3,0),"")</f>
        <v/>
      </c>
      <c r="F115" s="552"/>
      <c r="G115" s="549" t="str">
        <f>IF(C115&gt;0,VLOOKUP(C115,女子登録情報!$A$2:$H$2000,4,0),"")</f>
        <v/>
      </c>
      <c r="H115" s="549" t="str">
        <f>IF(C115&gt;0,VLOOKUP(C115,女子登録情報!$A$2:$H$2000,8,0),"")</f>
        <v/>
      </c>
      <c r="I115" s="515" t="str">
        <f>IF(C115&gt;0,VLOOKUP(C115,女子登録情報!$A$2:$H$2000,5,0),"")</f>
        <v/>
      </c>
      <c r="J115" s="183"/>
      <c r="L115" s="52"/>
    </row>
    <row r="116" spans="1:12" s="20" customFormat="1" ht="19.5" customHeight="1" thickBot="1">
      <c r="A116" s="3"/>
      <c r="B116" s="548"/>
      <c r="C116" s="550"/>
      <c r="D116" s="550"/>
      <c r="E116" s="553"/>
      <c r="F116" s="554"/>
      <c r="G116" s="550"/>
      <c r="H116" s="550"/>
      <c r="I116" s="516"/>
      <c r="J116" s="183"/>
      <c r="L116" s="52"/>
    </row>
    <row r="117" spans="1:12" s="20" customFormat="1" ht="17.5">
      <c r="A117" s="3"/>
      <c r="B117" s="517" t="s">
        <v>63</v>
      </c>
      <c r="C117" s="518"/>
      <c r="D117" s="518"/>
      <c r="E117" s="518"/>
      <c r="F117" s="518"/>
      <c r="G117" s="518"/>
      <c r="H117" s="518"/>
      <c r="I117" s="519"/>
      <c r="J117" s="183"/>
      <c r="L117" s="52"/>
    </row>
    <row r="118" spans="1:12" s="20" customFormat="1" ht="17.5">
      <c r="A118" s="3"/>
      <c r="B118" s="520"/>
      <c r="C118" s="521"/>
      <c r="D118" s="521"/>
      <c r="E118" s="521"/>
      <c r="F118" s="521"/>
      <c r="G118" s="521"/>
      <c r="H118" s="521"/>
      <c r="I118" s="522"/>
      <c r="J118" s="183"/>
      <c r="L118" s="52"/>
    </row>
    <row r="119" spans="1:12" s="20" customFormat="1" ht="18" thickBot="1">
      <c r="A119" s="3"/>
      <c r="B119" s="523"/>
      <c r="C119" s="524"/>
      <c r="D119" s="524"/>
      <c r="E119" s="524"/>
      <c r="F119" s="524"/>
      <c r="G119" s="524"/>
      <c r="H119" s="524"/>
      <c r="I119" s="525"/>
      <c r="J119" s="183"/>
      <c r="L119" s="52"/>
    </row>
    <row r="120" spans="1:12" s="20" customFormat="1" ht="17.5">
      <c r="A120" s="51"/>
      <c r="B120" s="51"/>
      <c r="C120" s="51"/>
      <c r="D120" s="51"/>
      <c r="E120" s="51"/>
      <c r="F120" s="51"/>
      <c r="G120" s="51"/>
      <c r="H120" s="51"/>
      <c r="I120" s="51"/>
      <c r="J120" s="56"/>
      <c r="L120" s="52"/>
    </row>
    <row r="121" spans="1:12" s="20" customFormat="1" ht="18" thickBot="1">
      <c r="A121" s="3"/>
      <c r="B121" s="3"/>
      <c r="C121" s="3"/>
      <c r="D121" s="3"/>
      <c r="E121" s="3"/>
      <c r="F121" s="3"/>
      <c r="G121" s="3"/>
      <c r="H121" s="3"/>
      <c r="I121" s="3"/>
      <c r="J121" s="54" t="s">
        <v>67</v>
      </c>
      <c r="L121" s="52"/>
    </row>
    <row r="122" spans="1:12" s="20" customFormat="1" ht="18.75" customHeight="1">
      <c r="A122" s="3"/>
      <c r="B122" s="743" t="str">
        <f>CONCATENATE('加盟校情報&amp;大会設定'!$G$5,'加盟校情報&amp;大会設定'!$H$5,'加盟校情報&amp;大会設定'!$I$5,'加盟校情報&amp;大会設定'!$J$5,)&amp;"　女子4×100mR"</f>
        <v>第83回東海学生駅伝 兼 第15回東海学生女子駅伝　女子4×100mR</v>
      </c>
      <c r="C122" s="744"/>
      <c r="D122" s="744"/>
      <c r="E122" s="744"/>
      <c r="F122" s="744"/>
      <c r="G122" s="744"/>
      <c r="H122" s="744"/>
      <c r="I122" s="745"/>
      <c r="J122" s="183"/>
      <c r="L122" s="52"/>
    </row>
    <row r="123" spans="1:12" s="20" customFormat="1" ht="19.5" customHeight="1" thickBot="1">
      <c r="A123" s="3"/>
      <c r="B123" s="746"/>
      <c r="C123" s="747"/>
      <c r="D123" s="747"/>
      <c r="E123" s="747"/>
      <c r="F123" s="747"/>
      <c r="G123" s="747"/>
      <c r="H123" s="747"/>
      <c r="I123" s="748"/>
      <c r="J123" s="183"/>
      <c r="L123" s="52"/>
    </row>
    <row r="124" spans="1:12" s="20" customFormat="1" ht="17.5">
      <c r="A124" s="3"/>
      <c r="B124" s="532" t="s">
        <v>54</v>
      </c>
      <c r="C124" s="533"/>
      <c r="D124" s="538" t="str">
        <f>IF(基本情報登録!$D$6&gt;0,基本情報登録!$D$6,"")</f>
        <v/>
      </c>
      <c r="E124" s="539"/>
      <c r="F124" s="539"/>
      <c r="G124" s="539"/>
      <c r="H124" s="540"/>
      <c r="I124" s="55" t="s">
        <v>55</v>
      </c>
      <c r="J124" s="183"/>
      <c r="L124" s="52"/>
    </row>
    <row r="125" spans="1:12" s="20" customFormat="1" ht="18.75" customHeight="1">
      <c r="A125" s="3"/>
      <c r="B125" s="534" t="s">
        <v>1</v>
      </c>
      <c r="C125" s="535"/>
      <c r="D125" s="541" t="str">
        <f>IF(基本情報登録!$D$8&gt;0,基本情報登録!$D$8,"")</f>
        <v/>
      </c>
      <c r="E125" s="542"/>
      <c r="F125" s="542"/>
      <c r="G125" s="542"/>
      <c r="H125" s="543"/>
      <c r="I125" s="515"/>
      <c r="J125" s="183"/>
      <c r="L125" s="52"/>
    </row>
    <row r="126" spans="1:12" s="20" customFormat="1" ht="19.5" customHeight="1" thickBot="1">
      <c r="A126" s="3"/>
      <c r="B126" s="536"/>
      <c r="C126" s="537"/>
      <c r="D126" s="544"/>
      <c r="E126" s="545"/>
      <c r="F126" s="545"/>
      <c r="G126" s="545"/>
      <c r="H126" s="546"/>
      <c r="I126" s="516"/>
      <c r="J126" s="183"/>
      <c r="L126" s="52"/>
    </row>
    <row r="127" spans="1:12" s="20" customFormat="1" ht="17.5">
      <c r="A127" s="3"/>
      <c r="B127" s="532" t="s">
        <v>34</v>
      </c>
      <c r="C127" s="533"/>
      <c r="D127" s="570"/>
      <c r="E127" s="571"/>
      <c r="F127" s="571"/>
      <c r="G127" s="571"/>
      <c r="H127" s="571"/>
      <c r="I127" s="572"/>
      <c r="J127" s="183"/>
      <c r="L127" s="52"/>
    </row>
    <row r="128" spans="1:12" s="20" customFormat="1" ht="17.5" hidden="1">
      <c r="A128" s="3"/>
      <c r="B128" s="180"/>
      <c r="C128" s="181"/>
      <c r="D128" s="46"/>
      <c r="E128" s="573" t="str">
        <f>TEXT(D127,"00000")</f>
        <v>00000</v>
      </c>
      <c r="F128" s="573"/>
      <c r="G128" s="573"/>
      <c r="H128" s="573"/>
      <c r="I128" s="574"/>
      <c r="J128" s="183"/>
      <c r="L128" s="52"/>
    </row>
    <row r="129" spans="1:12" s="20" customFormat="1" ht="18.75" customHeight="1">
      <c r="A129" s="3"/>
      <c r="B129" s="534" t="s">
        <v>37</v>
      </c>
      <c r="C129" s="535"/>
      <c r="D129" s="551"/>
      <c r="E129" s="577"/>
      <c r="F129" s="577"/>
      <c r="G129" s="577"/>
      <c r="H129" s="577"/>
      <c r="I129" s="578"/>
      <c r="J129" s="183"/>
      <c r="L129" s="52"/>
    </row>
    <row r="130" spans="1:12" s="20" customFormat="1" ht="18.75" customHeight="1">
      <c r="A130" s="3"/>
      <c r="B130" s="575"/>
      <c r="C130" s="576"/>
      <c r="D130" s="557"/>
      <c r="E130" s="579"/>
      <c r="F130" s="579"/>
      <c r="G130" s="579"/>
      <c r="H130" s="579"/>
      <c r="I130" s="580"/>
      <c r="J130" s="183"/>
      <c r="L130" s="52"/>
    </row>
    <row r="131" spans="1:12" s="20" customFormat="1" ht="18" thickBot="1">
      <c r="A131" s="3"/>
      <c r="B131" s="581" t="s">
        <v>56</v>
      </c>
      <c r="C131" s="582"/>
      <c r="D131" s="583"/>
      <c r="E131" s="584"/>
      <c r="F131" s="584"/>
      <c r="G131" s="584"/>
      <c r="H131" s="584"/>
      <c r="I131" s="585"/>
      <c r="J131" s="183"/>
      <c r="L131" s="52"/>
    </row>
    <row r="132" spans="1:12" s="20" customFormat="1" ht="17.5">
      <c r="A132" s="3"/>
      <c r="B132" s="559" t="s">
        <v>57</v>
      </c>
      <c r="C132" s="560"/>
      <c r="D132" s="560"/>
      <c r="E132" s="560"/>
      <c r="F132" s="560"/>
      <c r="G132" s="560"/>
      <c r="H132" s="560"/>
      <c r="I132" s="561"/>
      <c r="J132" s="183"/>
      <c r="L132" s="52"/>
    </row>
    <row r="133" spans="1:12" s="20" customFormat="1" ht="18" thickBot="1">
      <c r="A133" s="3"/>
      <c r="B133" s="47" t="s">
        <v>58</v>
      </c>
      <c r="C133" s="182" t="s">
        <v>27</v>
      </c>
      <c r="D133" s="182" t="s">
        <v>59</v>
      </c>
      <c r="E133" s="562" t="s">
        <v>60</v>
      </c>
      <c r="F133" s="563"/>
      <c r="G133" s="182" t="s">
        <v>54</v>
      </c>
      <c r="H133" s="182" t="s">
        <v>61</v>
      </c>
      <c r="I133" s="48" t="s">
        <v>62</v>
      </c>
      <c r="J133" s="183"/>
      <c r="L133" s="52"/>
    </row>
    <row r="134" spans="1:12" s="20" customFormat="1" ht="19.5" customHeight="1" thickTop="1">
      <c r="A134" s="3"/>
      <c r="B134" s="564">
        <v>1</v>
      </c>
      <c r="C134" s="566"/>
      <c r="D134" s="566" t="str">
        <f>IF(C134&gt;0,VLOOKUP(C134,女子登録情報!$A$2:$H$2000,2,0),"")</f>
        <v/>
      </c>
      <c r="E134" s="567" t="str">
        <f>IF(C134&gt;0,VLOOKUP(C134,女子登録情報!$A$2:$H$2000,3,0),"")</f>
        <v/>
      </c>
      <c r="F134" s="568"/>
      <c r="G134" s="566" t="str">
        <f>IF(C134&gt;0,VLOOKUP(C134,女子登録情報!$A$2:$H$2000,4,0),"")</f>
        <v/>
      </c>
      <c r="H134" s="566" t="str">
        <f>IF(C134&gt;0,VLOOKUP(C134,女子登録情報!$A$2:$H$2000,8,0),"")</f>
        <v/>
      </c>
      <c r="I134" s="569" t="str">
        <f>IF(C134&gt;0,VLOOKUP(C134,女子登録情報!$A$2:$H$2000,5,0),"")</f>
        <v/>
      </c>
      <c r="J134" s="183"/>
      <c r="L134" s="52"/>
    </row>
    <row r="135" spans="1:12" s="20" customFormat="1" ht="18.75" customHeight="1">
      <c r="A135" s="3"/>
      <c r="B135" s="565"/>
      <c r="C135" s="556"/>
      <c r="D135" s="556"/>
      <c r="E135" s="557"/>
      <c r="F135" s="558"/>
      <c r="G135" s="556"/>
      <c r="H135" s="556"/>
      <c r="I135" s="555"/>
      <c r="J135" s="183"/>
      <c r="L135" s="52"/>
    </row>
    <row r="136" spans="1:12" s="20" customFormat="1" ht="18.75" customHeight="1">
      <c r="A136" s="3"/>
      <c r="B136" s="547">
        <v>2</v>
      </c>
      <c r="C136" s="549"/>
      <c r="D136" s="549" t="str">
        <f>IF(C136,VLOOKUP(C136,女子登録情報!$A$2:$H$2000,2,0),"")</f>
        <v/>
      </c>
      <c r="E136" s="551" t="str">
        <f>IF(C136&gt;0,VLOOKUP(C136,女子登録情報!$A$2:$H$2000,3,0),"")</f>
        <v/>
      </c>
      <c r="F136" s="552"/>
      <c r="G136" s="549" t="str">
        <f>IF(C136&gt;0,VLOOKUP(C136,女子登録情報!$A$2:$H$2000,4,0),"")</f>
        <v/>
      </c>
      <c r="H136" s="549" t="str">
        <f>IF(C136&gt;0,VLOOKUP(C136,女子登録情報!$A$2:$H$2000,8,0),"")</f>
        <v/>
      </c>
      <c r="I136" s="515" t="str">
        <f>IF(C136&gt;0,VLOOKUP(C136,女子登録情報!$A$2:$H$2000,5,0),"")</f>
        <v/>
      </c>
      <c r="J136" s="183"/>
      <c r="L136" s="52"/>
    </row>
    <row r="137" spans="1:12" s="20" customFormat="1" ht="18.75" customHeight="1">
      <c r="A137" s="3"/>
      <c r="B137" s="565"/>
      <c r="C137" s="556"/>
      <c r="D137" s="556"/>
      <c r="E137" s="557"/>
      <c r="F137" s="558"/>
      <c r="G137" s="556"/>
      <c r="H137" s="556"/>
      <c r="I137" s="555"/>
      <c r="J137" s="183"/>
      <c r="L137" s="52"/>
    </row>
    <row r="138" spans="1:12" s="20" customFormat="1" ht="18.75" customHeight="1">
      <c r="A138" s="3"/>
      <c r="B138" s="547">
        <v>3</v>
      </c>
      <c r="C138" s="549"/>
      <c r="D138" s="549" t="str">
        <f>IF(C138,VLOOKUP(C138,女子登録情報!$A$2:$H$2000,2,0),"")</f>
        <v/>
      </c>
      <c r="E138" s="551" t="str">
        <f>IF(C138&gt;0,VLOOKUP(C138,女子登録情報!$A$2:$H$2000,3,0),"")</f>
        <v/>
      </c>
      <c r="F138" s="552"/>
      <c r="G138" s="549" t="str">
        <f>IF(C138&gt;0,VLOOKUP(C138,女子登録情報!$A$2:$H$2000,4,0),"")</f>
        <v/>
      </c>
      <c r="H138" s="549" t="str">
        <f>IF(C138&gt;0,VLOOKUP(C138,女子登録情報!$A$2:$H$2000,8,0),"")</f>
        <v/>
      </c>
      <c r="I138" s="515" t="str">
        <f>IF(C138&gt;0,VLOOKUP(C138,女子登録情報!$A$2:$H$2000,5,0),"")</f>
        <v/>
      </c>
      <c r="J138" s="183"/>
      <c r="L138" s="52"/>
    </row>
    <row r="139" spans="1:12" s="20" customFormat="1" ht="18.75" customHeight="1">
      <c r="A139" s="3"/>
      <c r="B139" s="565"/>
      <c r="C139" s="556"/>
      <c r="D139" s="556"/>
      <c r="E139" s="557"/>
      <c r="F139" s="558"/>
      <c r="G139" s="556"/>
      <c r="H139" s="556"/>
      <c r="I139" s="555"/>
      <c r="J139" s="183"/>
      <c r="L139" s="52"/>
    </row>
    <row r="140" spans="1:12" s="20" customFormat="1" ht="18.75" customHeight="1">
      <c r="A140" s="3"/>
      <c r="B140" s="547">
        <v>4</v>
      </c>
      <c r="C140" s="549"/>
      <c r="D140" s="549" t="str">
        <f>IF(C140,VLOOKUP(C140,女子登録情報!$A$2:$H$2000,2,0),"")</f>
        <v/>
      </c>
      <c r="E140" s="551" t="str">
        <f>IF(C140&gt;0,VLOOKUP(C140,女子登録情報!$A$2:$H$2000,3,0),"")</f>
        <v/>
      </c>
      <c r="F140" s="552"/>
      <c r="G140" s="549" t="str">
        <f>IF(C140&gt;0,VLOOKUP(C140,女子登録情報!$A$2:$H$2000,4,0),"")</f>
        <v/>
      </c>
      <c r="H140" s="549" t="str">
        <f>IF(C140&gt;0,VLOOKUP(C140,女子登録情報!$A$2:$H$2000,8,0),"")</f>
        <v/>
      </c>
      <c r="I140" s="515" t="str">
        <f>IF(C140&gt;0,VLOOKUP(C140,女子登録情報!$A$2:$H$2000,5,0),"")</f>
        <v/>
      </c>
      <c r="J140" s="183"/>
      <c r="L140" s="52"/>
    </row>
    <row r="141" spans="1:12" s="20" customFormat="1" ht="18.75" customHeight="1">
      <c r="A141" s="3"/>
      <c r="B141" s="565"/>
      <c r="C141" s="556"/>
      <c r="D141" s="556"/>
      <c r="E141" s="557"/>
      <c r="F141" s="558"/>
      <c r="G141" s="556"/>
      <c r="H141" s="556"/>
      <c r="I141" s="555"/>
      <c r="J141" s="183"/>
      <c r="L141" s="52"/>
    </row>
    <row r="142" spans="1:12" s="20" customFormat="1" ht="18.75" customHeight="1">
      <c r="A142" s="3"/>
      <c r="B142" s="547">
        <v>5</v>
      </c>
      <c r="C142" s="549"/>
      <c r="D142" s="549" t="str">
        <f>IF(C142,VLOOKUP(C142,女子登録情報!$A$2:$H$2000,2,0),"")</f>
        <v/>
      </c>
      <c r="E142" s="551" t="str">
        <f>IF(C142&gt;0,VLOOKUP(C142,女子登録情報!$A$2:$H$2000,3,0),"")</f>
        <v/>
      </c>
      <c r="F142" s="552"/>
      <c r="G142" s="549" t="str">
        <f>IF(C142&gt;0,VLOOKUP(C142,女子登録情報!$A$2:$H$2000,4,0),"")</f>
        <v/>
      </c>
      <c r="H142" s="549" t="str">
        <f>IF(C142&gt;0,VLOOKUP(C142,女子登録情報!$A$2:$H$2000,8,0),"")</f>
        <v/>
      </c>
      <c r="I142" s="515" t="str">
        <f>IF(C142&gt;0,VLOOKUP(C142,女子登録情報!$A$2:$H$2000,5,0),"")</f>
        <v/>
      </c>
      <c r="J142" s="183"/>
      <c r="L142" s="52"/>
    </row>
    <row r="143" spans="1:12" s="20" customFormat="1" ht="18.75" customHeight="1">
      <c r="A143" s="3"/>
      <c r="B143" s="565"/>
      <c r="C143" s="556"/>
      <c r="D143" s="556"/>
      <c r="E143" s="557"/>
      <c r="F143" s="558"/>
      <c r="G143" s="556"/>
      <c r="H143" s="556"/>
      <c r="I143" s="555"/>
      <c r="J143" s="183"/>
      <c r="L143" s="52"/>
    </row>
    <row r="144" spans="1:12" s="20" customFormat="1" ht="18.75" customHeight="1">
      <c r="A144" s="3"/>
      <c r="B144" s="547">
        <v>6</v>
      </c>
      <c r="C144" s="549"/>
      <c r="D144" s="549" t="str">
        <f>IF(C144,VLOOKUP(C144,女子登録情報!$A$2:$H$2000,2,0),"")</f>
        <v/>
      </c>
      <c r="E144" s="551" t="str">
        <f>IF(C144&gt;0,VLOOKUP(C144,女子登録情報!$A$2:$H$2000,3,0),"")</f>
        <v/>
      </c>
      <c r="F144" s="552"/>
      <c r="G144" s="549" t="str">
        <f>IF(C144&gt;0,VLOOKUP(C144,女子登録情報!$A$2:$H$2000,4,0),"")</f>
        <v/>
      </c>
      <c r="H144" s="549" t="str">
        <f>IF(C144&gt;0,VLOOKUP(C144,女子登録情報!$A$2:$H$2000,8,0),"")</f>
        <v/>
      </c>
      <c r="I144" s="515" t="str">
        <f>IF(C144&gt;0,VLOOKUP(C144,女子登録情報!$A$2:$H$2000,5,0),"")</f>
        <v/>
      </c>
      <c r="J144" s="183"/>
      <c r="L144" s="52"/>
    </row>
    <row r="145" spans="1:12" s="20" customFormat="1" ht="19.5" customHeight="1" thickBot="1">
      <c r="A145" s="3"/>
      <c r="B145" s="548"/>
      <c r="C145" s="550"/>
      <c r="D145" s="550"/>
      <c r="E145" s="553"/>
      <c r="F145" s="554"/>
      <c r="G145" s="550"/>
      <c r="H145" s="550"/>
      <c r="I145" s="516"/>
      <c r="J145" s="183"/>
      <c r="L145" s="52"/>
    </row>
    <row r="146" spans="1:12" s="20" customFormat="1" ht="17.5">
      <c r="A146" s="3"/>
      <c r="B146" s="517" t="s">
        <v>63</v>
      </c>
      <c r="C146" s="518"/>
      <c r="D146" s="518"/>
      <c r="E146" s="518"/>
      <c r="F146" s="518"/>
      <c r="G146" s="518"/>
      <c r="H146" s="518"/>
      <c r="I146" s="519"/>
      <c r="J146" s="183"/>
      <c r="L146" s="52"/>
    </row>
    <row r="147" spans="1:12" s="20" customFormat="1" ht="17.5">
      <c r="A147" s="3"/>
      <c r="B147" s="520"/>
      <c r="C147" s="521"/>
      <c r="D147" s="521"/>
      <c r="E147" s="521"/>
      <c r="F147" s="521"/>
      <c r="G147" s="521"/>
      <c r="H147" s="521"/>
      <c r="I147" s="522"/>
      <c r="J147" s="183"/>
      <c r="L147" s="52"/>
    </row>
    <row r="148" spans="1:12" s="20" customFormat="1" ht="18" thickBot="1">
      <c r="A148" s="3"/>
      <c r="B148" s="523"/>
      <c r="C148" s="524"/>
      <c r="D148" s="524"/>
      <c r="E148" s="524"/>
      <c r="F148" s="524"/>
      <c r="G148" s="524"/>
      <c r="H148" s="524"/>
      <c r="I148" s="525"/>
      <c r="J148" s="183"/>
      <c r="L148" s="52"/>
    </row>
    <row r="149" spans="1:12" s="20" customFormat="1" ht="17.5">
      <c r="A149" s="51"/>
      <c r="B149" s="51"/>
      <c r="C149" s="51"/>
      <c r="D149" s="51"/>
      <c r="E149" s="51"/>
      <c r="F149" s="51"/>
      <c r="G149" s="51"/>
      <c r="H149" s="51"/>
      <c r="I149" s="51"/>
      <c r="J149" s="56"/>
      <c r="L149" s="52"/>
    </row>
    <row r="150" spans="1:12" s="20" customFormat="1" ht="18" thickBot="1">
      <c r="A150" s="3"/>
      <c r="B150" s="3"/>
      <c r="C150" s="3"/>
      <c r="D150" s="3"/>
      <c r="E150" s="3"/>
      <c r="F150" s="3"/>
      <c r="G150" s="3"/>
      <c r="H150" s="3"/>
      <c r="I150" s="3"/>
      <c r="J150" s="54" t="s">
        <v>68</v>
      </c>
      <c r="L150" s="52"/>
    </row>
    <row r="151" spans="1:12" s="20" customFormat="1" ht="18.75" customHeight="1">
      <c r="A151" s="3"/>
      <c r="B151" s="743" t="str">
        <f>CONCATENATE('加盟校情報&amp;大会設定'!$G$5,'加盟校情報&amp;大会設定'!$H$5,'加盟校情報&amp;大会設定'!$I$5,'加盟校情報&amp;大会設定'!$J$5,)&amp;"　女子4×100mR"</f>
        <v>第83回東海学生駅伝 兼 第15回東海学生女子駅伝　女子4×100mR</v>
      </c>
      <c r="C151" s="744"/>
      <c r="D151" s="744"/>
      <c r="E151" s="744"/>
      <c r="F151" s="744"/>
      <c r="G151" s="744"/>
      <c r="H151" s="744"/>
      <c r="I151" s="745"/>
      <c r="J151" s="183"/>
      <c r="L151" s="52"/>
    </row>
    <row r="152" spans="1:12" s="20" customFormat="1" ht="19.5" customHeight="1" thickBot="1">
      <c r="A152" s="3"/>
      <c r="B152" s="746"/>
      <c r="C152" s="747"/>
      <c r="D152" s="747"/>
      <c r="E152" s="747"/>
      <c r="F152" s="747"/>
      <c r="G152" s="747"/>
      <c r="H152" s="747"/>
      <c r="I152" s="748"/>
      <c r="J152" s="183"/>
      <c r="L152" s="52"/>
    </row>
    <row r="153" spans="1:12" s="20" customFormat="1" ht="17.5">
      <c r="A153" s="3"/>
      <c r="B153" s="532" t="s">
        <v>54</v>
      </c>
      <c r="C153" s="533"/>
      <c r="D153" s="538" t="str">
        <f>IF(基本情報登録!$D$6&gt;0,基本情報登録!$D$6,"")</f>
        <v/>
      </c>
      <c r="E153" s="539"/>
      <c r="F153" s="539"/>
      <c r="G153" s="539"/>
      <c r="H153" s="540"/>
      <c r="I153" s="55" t="s">
        <v>55</v>
      </c>
      <c r="J153" s="183"/>
      <c r="L153" s="52"/>
    </row>
    <row r="154" spans="1:12" s="20" customFormat="1" ht="18.75" customHeight="1">
      <c r="A154" s="3"/>
      <c r="B154" s="534" t="s">
        <v>1</v>
      </c>
      <c r="C154" s="535"/>
      <c r="D154" s="541" t="str">
        <f>IF(基本情報登録!$D$8&gt;0,基本情報登録!$D$8,"")</f>
        <v/>
      </c>
      <c r="E154" s="542"/>
      <c r="F154" s="542"/>
      <c r="G154" s="542"/>
      <c r="H154" s="543"/>
      <c r="I154" s="515"/>
      <c r="J154" s="183"/>
      <c r="L154" s="52"/>
    </row>
    <row r="155" spans="1:12" s="20" customFormat="1" ht="19.5" customHeight="1" thickBot="1">
      <c r="A155" s="3"/>
      <c r="B155" s="536"/>
      <c r="C155" s="537"/>
      <c r="D155" s="544"/>
      <c r="E155" s="545"/>
      <c r="F155" s="545"/>
      <c r="G155" s="545"/>
      <c r="H155" s="546"/>
      <c r="I155" s="516"/>
      <c r="J155" s="183"/>
      <c r="L155" s="52"/>
    </row>
    <row r="156" spans="1:12" s="20" customFormat="1" ht="17.5">
      <c r="A156" s="3"/>
      <c r="B156" s="532" t="s">
        <v>34</v>
      </c>
      <c r="C156" s="533"/>
      <c r="D156" s="570"/>
      <c r="E156" s="571"/>
      <c r="F156" s="571"/>
      <c r="G156" s="571"/>
      <c r="H156" s="571"/>
      <c r="I156" s="572"/>
      <c r="J156" s="183"/>
      <c r="L156" s="52"/>
    </row>
    <row r="157" spans="1:12" s="20" customFormat="1" ht="17.5" hidden="1">
      <c r="A157" s="3"/>
      <c r="B157" s="180"/>
      <c r="C157" s="181"/>
      <c r="D157" s="46"/>
      <c r="E157" s="573" t="str">
        <f>TEXT(D156,"00000")</f>
        <v>00000</v>
      </c>
      <c r="F157" s="573"/>
      <c r="G157" s="573"/>
      <c r="H157" s="573"/>
      <c r="I157" s="574"/>
      <c r="J157" s="183"/>
      <c r="L157" s="52"/>
    </row>
    <row r="158" spans="1:12" s="20" customFormat="1" ht="18.75" customHeight="1">
      <c r="A158" s="3"/>
      <c r="B158" s="534" t="s">
        <v>37</v>
      </c>
      <c r="C158" s="535"/>
      <c r="D158" s="551"/>
      <c r="E158" s="577"/>
      <c r="F158" s="577"/>
      <c r="G158" s="577"/>
      <c r="H158" s="577"/>
      <c r="I158" s="578"/>
      <c r="J158" s="183"/>
      <c r="L158" s="52"/>
    </row>
    <row r="159" spans="1:12" s="20" customFormat="1" ht="18.75" customHeight="1">
      <c r="A159" s="3"/>
      <c r="B159" s="575"/>
      <c r="C159" s="576"/>
      <c r="D159" s="557"/>
      <c r="E159" s="579"/>
      <c r="F159" s="579"/>
      <c r="G159" s="579"/>
      <c r="H159" s="579"/>
      <c r="I159" s="580"/>
      <c r="J159" s="183"/>
      <c r="L159" s="52"/>
    </row>
    <row r="160" spans="1:12" s="20" customFormat="1" ht="18" thickBot="1">
      <c r="A160" s="3"/>
      <c r="B160" s="581" t="s">
        <v>56</v>
      </c>
      <c r="C160" s="582"/>
      <c r="D160" s="583"/>
      <c r="E160" s="584"/>
      <c r="F160" s="584"/>
      <c r="G160" s="584"/>
      <c r="H160" s="584"/>
      <c r="I160" s="585"/>
      <c r="J160" s="183"/>
      <c r="L160" s="52"/>
    </row>
    <row r="161" spans="1:12" s="20" customFormat="1" ht="17.5">
      <c r="A161" s="3"/>
      <c r="B161" s="559" t="s">
        <v>57</v>
      </c>
      <c r="C161" s="560"/>
      <c r="D161" s="560"/>
      <c r="E161" s="560"/>
      <c r="F161" s="560"/>
      <c r="G161" s="560"/>
      <c r="H161" s="560"/>
      <c r="I161" s="561"/>
      <c r="J161" s="183"/>
      <c r="L161" s="52"/>
    </row>
    <row r="162" spans="1:12" s="20" customFormat="1" ht="18" thickBot="1">
      <c r="A162" s="3"/>
      <c r="B162" s="47" t="s">
        <v>58</v>
      </c>
      <c r="C162" s="182" t="s">
        <v>27</v>
      </c>
      <c r="D162" s="182" t="s">
        <v>59</v>
      </c>
      <c r="E162" s="562" t="s">
        <v>60</v>
      </c>
      <c r="F162" s="563"/>
      <c r="G162" s="182" t="s">
        <v>54</v>
      </c>
      <c r="H162" s="182" t="s">
        <v>61</v>
      </c>
      <c r="I162" s="48" t="s">
        <v>62</v>
      </c>
      <c r="J162" s="183"/>
      <c r="L162" s="52"/>
    </row>
    <row r="163" spans="1:12" s="20" customFormat="1" ht="19.5" customHeight="1" thickTop="1">
      <c r="A163" s="3"/>
      <c r="B163" s="564">
        <v>1</v>
      </c>
      <c r="C163" s="566"/>
      <c r="D163" s="566" t="str">
        <f>IF(C163&gt;0,VLOOKUP(C163,女子登録情報!$A$2:$H$2000,2,0),"")</f>
        <v/>
      </c>
      <c r="E163" s="567" t="str">
        <f>IF(C163&gt;0,VLOOKUP(C163,女子登録情報!$A$2:$H$2000,3,0),"")</f>
        <v/>
      </c>
      <c r="F163" s="568"/>
      <c r="G163" s="566" t="str">
        <f>IF(C163&gt;0,VLOOKUP(C163,女子登録情報!$A$2:$H$2000,4,0),"")</f>
        <v/>
      </c>
      <c r="H163" s="566" t="str">
        <f>IF(C163&gt;0,VLOOKUP(C163,女子登録情報!$A$2:$H$2000,8,0),"")</f>
        <v/>
      </c>
      <c r="I163" s="569" t="str">
        <f>IF(C163&gt;0,VLOOKUP(C163,女子登録情報!$A$2:$H$2000,5,0),"")</f>
        <v/>
      </c>
      <c r="J163" s="183"/>
      <c r="L163" s="52"/>
    </row>
    <row r="164" spans="1:12" s="20" customFormat="1" ht="18.75" customHeight="1">
      <c r="A164" s="3"/>
      <c r="B164" s="565"/>
      <c r="C164" s="556"/>
      <c r="D164" s="556"/>
      <c r="E164" s="557"/>
      <c r="F164" s="558"/>
      <c r="G164" s="556"/>
      <c r="H164" s="556"/>
      <c r="I164" s="555"/>
      <c r="J164" s="183"/>
      <c r="L164" s="52"/>
    </row>
    <row r="165" spans="1:12" s="20" customFormat="1" ht="18.75" customHeight="1">
      <c r="A165" s="3"/>
      <c r="B165" s="547">
        <v>2</v>
      </c>
      <c r="C165" s="549"/>
      <c r="D165" s="549" t="str">
        <f>IF(C165,VLOOKUP(C165,女子登録情報!$A$2:$H$2000,2,0),"")</f>
        <v/>
      </c>
      <c r="E165" s="551" t="str">
        <f>IF(C165&gt;0,VLOOKUP(C165,女子登録情報!$A$2:$H$2000,3,0),"")</f>
        <v/>
      </c>
      <c r="F165" s="552"/>
      <c r="G165" s="549" t="str">
        <f>IF(C165&gt;0,VLOOKUP(C165,女子登録情報!$A$2:$H$2000,4,0),"")</f>
        <v/>
      </c>
      <c r="H165" s="549" t="str">
        <f>IF(C165&gt;0,VLOOKUP(C165,女子登録情報!$A$2:$H$2000,8,0),"")</f>
        <v/>
      </c>
      <c r="I165" s="515" t="str">
        <f>IF(C165&gt;0,VLOOKUP(C165,女子登録情報!$A$2:$H$2000,5,0),"")</f>
        <v/>
      </c>
      <c r="J165" s="183"/>
      <c r="L165" s="52"/>
    </row>
    <row r="166" spans="1:12" s="20" customFormat="1" ht="18.75" customHeight="1">
      <c r="A166" s="3"/>
      <c r="B166" s="565"/>
      <c r="C166" s="556"/>
      <c r="D166" s="556"/>
      <c r="E166" s="557"/>
      <c r="F166" s="558"/>
      <c r="G166" s="556"/>
      <c r="H166" s="556"/>
      <c r="I166" s="555"/>
      <c r="J166" s="183"/>
      <c r="L166" s="52"/>
    </row>
    <row r="167" spans="1:12" s="20" customFormat="1" ht="18.75" customHeight="1">
      <c r="A167" s="3"/>
      <c r="B167" s="547">
        <v>3</v>
      </c>
      <c r="C167" s="549"/>
      <c r="D167" s="549" t="str">
        <f>IF(C167,VLOOKUP(C167,女子登録情報!$A$2:$H$2000,2,0),"")</f>
        <v/>
      </c>
      <c r="E167" s="551" t="str">
        <f>IF(C167&gt;0,VLOOKUP(C167,女子登録情報!$A$2:$H$2000,3,0),"")</f>
        <v/>
      </c>
      <c r="F167" s="552"/>
      <c r="G167" s="549" t="str">
        <f>IF(C167&gt;0,VLOOKUP(C167,女子登録情報!$A$2:$H$2000,4,0),"")</f>
        <v/>
      </c>
      <c r="H167" s="549" t="str">
        <f>IF(C167&gt;0,VLOOKUP(C167,女子登録情報!$A$2:$H$2000,8,0),"")</f>
        <v/>
      </c>
      <c r="I167" s="515" t="str">
        <f>IF(C167&gt;0,VLOOKUP(C167,女子登録情報!$A$2:$H$2000,5,0),"")</f>
        <v/>
      </c>
      <c r="J167" s="183"/>
      <c r="L167" s="52"/>
    </row>
    <row r="168" spans="1:12" s="20" customFormat="1" ht="18.75" customHeight="1">
      <c r="A168" s="3"/>
      <c r="B168" s="565"/>
      <c r="C168" s="556"/>
      <c r="D168" s="556"/>
      <c r="E168" s="557"/>
      <c r="F168" s="558"/>
      <c r="G168" s="556"/>
      <c r="H168" s="556"/>
      <c r="I168" s="555"/>
      <c r="J168" s="183"/>
      <c r="L168" s="52"/>
    </row>
    <row r="169" spans="1:12" s="20" customFormat="1" ht="18.75" customHeight="1">
      <c r="A169" s="3"/>
      <c r="B169" s="547">
        <v>4</v>
      </c>
      <c r="C169" s="549"/>
      <c r="D169" s="549" t="str">
        <f>IF(C169,VLOOKUP(C169,女子登録情報!$A$2:$H$2000,2,0),"")</f>
        <v/>
      </c>
      <c r="E169" s="551" t="str">
        <f>IF(C169&gt;0,VLOOKUP(C169,女子登録情報!$A$2:$H$2000,3,0),"")</f>
        <v/>
      </c>
      <c r="F169" s="552"/>
      <c r="G169" s="549" t="str">
        <f>IF(C169&gt;0,VLOOKUP(C169,女子登録情報!$A$2:$H$2000,4,0),"")</f>
        <v/>
      </c>
      <c r="H169" s="549" t="str">
        <f>IF(C169&gt;0,VLOOKUP(C169,女子登録情報!$A$2:$H$2000,8,0),"")</f>
        <v/>
      </c>
      <c r="I169" s="515" t="str">
        <f>IF(C169&gt;0,VLOOKUP(C169,女子登録情報!$A$2:$H$2000,5,0),"")</f>
        <v/>
      </c>
      <c r="J169" s="183"/>
      <c r="L169" s="52"/>
    </row>
    <row r="170" spans="1:12" s="20" customFormat="1" ht="18.75" customHeight="1">
      <c r="A170" s="3"/>
      <c r="B170" s="565"/>
      <c r="C170" s="556"/>
      <c r="D170" s="556"/>
      <c r="E170" s="557"/>
      <c r="F170" s="558"/>
      <c r="G170" s="556"/>
      <c r="H170" s="556"/>
      <c r="I170" s="555"/>
      <c r="J170" s="183"/>
      <c r="L170" s="52"/>
    </row>
    <row r="171" spans="1:12" s="20" customFormat="1" ht="18.75" customHeight="1">
      <c r="A171" s="3"/>
      <c r="B171" s="547">
        <v>5</v>
      </c>
      <c r="C171" s="549"/>
      <c r="D171" s="549" t="str">
        <f>IF(C171,VLOOKUP(C171,女子登録情報!$A$2:$H$2000,2,0),"")</f>
        <v/>
      </c>
      <c r="E171" s="551" t="str">
        <f>IF(C171&gt;0,VLOOKUP(C171,女子登録情報!$A$2:$H$2000,3,0),"")</f>
        <v/>
      </c>
      <c r="F171" s="552"/>
      <c r="G171" s="549" t="str">
        <f>IF(C171&gt;0,VLOOKUP(C171,女子登録情報!$A$2:$H$2000,4,0),"")</f>
        <v/>
      </c>
      <c r="H171" s="549" t="str">
        <f>IF(C171&gt;0,VLOOKUP(C171,女子登録情報!$A$2:$H$2000,8,0),"")</f>
        <v/>
      </c>
      <c r="I171" s="515" t="str">
        <f>IF(C171&gt;0,VLOOKUP(C171,女子登録情報!$A$2:$H$2000,5,0),"")</f>
        <v/>
      </c>
      <c r="J171" s="183"/>
      <c r="L171" s="52"/>
    </row>
    <row r="172" spans="1:12" s="20" customFormat="1" ht="18.75" customHeight="1">
      <c r="A172" s="3"/>
      <c r="B172" s="565"/>
      <c r="C172" s="556"/>
      <c r="D172" s="556"/>
      <c r="E172" s="557"/>
      <c r="F172" s="558"/>
      <c r="G172" s="556"/>
      <c r="H172" s="556"/>
      <c r="I172" s="555"/>
      <c r="J172" s="183"/>
      <c r="L172" s="52"/>
    </row>
    <row r="173" spans="1:12" s="20" customFormat="1" ht="18.75" customHeight="1">
      <c r="A173" s="3"/>
      <c r="B173" s="547">
        <v>6</v>
      </c>
      <c r="C173" s="549"/>
      <c r="D173" s="549" t="str">
        <f>IF(C173,VLOOKUP(C173,女子登録情報!$A$2:$H$2000,2,0),"")</f>
        <v/>
      </c>
      <c r="E173" s="551" t="str">
        <f>IF(C173&gt;0,VLOOKUP(C173,女子登録情報!$A$2:$H$2000,3,0),"")</f>
        <v/>
      </c>
      <c r="F173" s="552"/>
      <c r="G173" s="549" t="str">
        <f>IF(C173&gt;0,VLOOKUP(C173,女子登録情報!$A$2:$H$2000,4,0),"")</f>
        <v/>
      </c>
      <c r="H173" s="549" t="str">
        <f>IF(C173&gt;0,VLOOKUP(C173,女子登録情報!$A$2:$H$2000,8,0),"")</f>
        <v/>
      </c>
      <c r="I173" s="515" t="str">
        <f>IF(C173&gt;0,VLOOKUP(C173,女子登録情報!$A$2:$H$2000,5,0),"")</f>
        <v/>
      </c>
      <c r="J173" s="183"/>
      <c r="L173" s="52"/>
    </row>
    <row r="174" spans="1:12" s="20" customFormat="1" ht="19.5" customHeight="1" thickBot="1">
      <c r="A174" s="3"/>
      <c r="B174" s="548"/>
      <c r="C174" s="550"/>
      <c r="D174" s="550"/>
      <c r="E174" s="553"/>
      <c r="F174" s="554"/>
      <c r="G174" s="550"/>
      <c r="H174" s="550"/>
      <c r="I174" s="516"/>
      <c r="J174" s="183"/>
      <c r="L174" s="52"/>
    </row>
    <row r="175" spans="1:12" s="20" customFormat="1" ht="17.5">
      <c r="A175" s="3"/>
      <c r="B175" s="517" t="s">
        <v>63</v>
      </c>
      <c r="C175" s="518"/>
      <c r="D175" s="518"/>
      <c r="E175" s="518"/>
      <c r="F175" s="518"/>
      <c r="G175" s="518"/>
      <c r="H175" s="518"/>
      <c r="I175" s="519"/>
      <c r="J175" s="183"/>
      <c r="L175" s="52"/>
    </row>
    <row r="176" spans="1:12" s="20" customFormat="1" ht="17.5">
      <c r="A176" s="3"/>
      <c r="B176" s="520"/>
      <c r="C176" s="521"/>
      <c r="D176" s="521"/>
      <c r="E176" s="521"/>
      <c r="F176" s="521"/>
      <c r="G176" s="521"/>
      <c r="H176" s="521"/>
      <c r="I176" s="522"/>
      <c r="J176" s="183"/>
      <c r="L176" s="52"/>
    </row>
    <row r="177" spans="1:12" s="20" customFormat="1" ht="18" thickBot="1">
      <c r="A177" s="3"/>
      <c r="B177" s="523"/>
      <c r="C177" s="524"/>
      <c r="D177" s="524"/>
      <c r="E177" s="524"/>
      <c r="F177" s="524"/>
      <c r="G177" s="524"/>
      <c r="H177" s="524"/>
      <c r="I177" s="525"/>
      <c r="J177" s="183"/>
      <c r="L177" s="52"/>
    </row>
    <row r="178" spans="1:12" s="20" customFormat="1" ht="17.5">
      <c r="A178" s="51"/>
      <c r="B178" s="51"/>
      <c r="C178" s="51"/>
      <c r="D178" s="51"/>
      <c r="E178" s="51"/>
      <c r="F178" s="51"/>
      <c r="G178" s="51"/>
      <c r="H178" s="51"/>
      <c r="I178" s="51"/>
      <c r="J178" s="56"/>
      <c r="L178" s="52"/>
    </row>
    <row r="179" spans="1:12" s="20" customFormat="1" ht="18" thickBot="1">
      <c r="A179" s="3"/>
      <c r="B179" s="3"/>
      <c r="C179" s="3"/>
      <c r="D179" s="3"/>
      <c r="E179" s="3"/>
      <c r="F179" s="3"/>
      <c r="G179" s="3"/>
      <c r="H179" s="3"/>
      <c r="I179" s="3"/>
      <c r="J179" s="54" t="s">
        <v>69</v>
      </c>
      <c r="L179" s="52"/>
    </row>
    <row r="180" spans="1:12" s="20" customFormat="1" ht="18.75" customHeight="1">
      <c r="A180" s="3"/>
      <c r="B180" s="743" t="str">
        <f>CONCATENATE('加盟校情報&amp;大会設定'!$G$5,'加盟校情報&amp;大会設定'!$H$5,'加盟校情報&amp;大会設定'!$I$5,'加盟校情報&amp;大会設定'!$J$5,)&amp;"　女子4×100mR"</f>
        <v>第83回東海学生駅伝 兼 第15回東海学生女子駅伝　女子4×100mR</v>
      </c>
      <c r="C180" s="744"/>
      <c r="D180" s="744"/>
      <c r="E180" s="744"/>
      <c r="F180" s="744"/>
      <c r="G180" s="744"/>
      <c r="H180" s="744"/>
      <c r="I180" s="745"/>
      <c r="J180" s="183"/>
      <c r="L180" s="52"/>
    </row>
    <row r="181" spans="1:12" s="20" customFormat="1" ht="19.5" customHeight="1" thickBot="1">
      <c r="A181" s="3"/>
      <c r="B181" s="746"/>
      <c r="C181" s="747"/>
      <c r="D181" s="747"/>
      <c r="E181" s="747"/>
      <c r="F181" s="747"/>
      <c r="G181" s="747"/>
      <c r="H181" s="747"/>
      <c r="I181" s="748"/>
      <c r="J181" s="183"/>
      <c r="L181" s="52"/>
    </row>
    <row r="182" spans="1:12" s="20" customFormat="1" ht="17.5">
      <c r="A182" s="3"/>
      <c r="B182" s="532" t="s">
        <v>54</v>
      </c>
      <c r="C182" s="533"/>
      <c r="D182" s="538" t="str">
        <f>IF(基本情報登録!$D$6&gt;0,基本情報登録!$D$6,"")</f>
        <v/>
      </c>
      <c r="E182" s="539"/>
      <c r="F182" s="539"/>
      <c r="G182" s="539"/>
      <c r="H182" s="540"/>
      <c r="I182" s="55" t="s">
        <v>55</v>
      </c>
      <c r="J182" s="183"/>
      <c r="L182" s="52"/>
    </row>
    <row r="183" spans="1:12" s="20" customFormat="1" ht="18.75" customHeight="1">
      <c r="A183" s="3"/>
      <c r="B183" s="534" t="s">
        <v>1</v>
      </c>
      <c r="C183" s="535"/>
      <c r="D183" s="541" t="str">
        <f>IF(基本情報登録!$D$8&gt;0,基本情報登録!$D$8,"")</f>
        <v/>
      </c>
      <c r="E183" s="542"/>
      <c r="F183" s="542"/>
      <c r="G183" s="542"/>
      <c r="H183" s="543"/>
      <c r="I183" s="515"/>
      <c r="J183" s="183"/>
      <c r="L183" s="52"/>
    </row>
    <row r="184" spans="1:12" s="20" customFormat="1" ht="19.5" customHeight="1" thickBot="1">
      <c r="A184" s="3"/>
      <c r="B184" s="536"/>
      <c r="C184" s="537"/>
      <c r="D184" s="544"/>
      <c r="E184" s="545"/>
      <c r="F184" s="545"/>
      <c r="G184" s="545"/>
      <c r="H184" s="546"/>
      <c r="I184" s="516"/>
      <c r="J184" s="183"/>
      <c r="L184" s="52"/>
    </row>
    <row r="185" spans="1:12" s="20" customFormat="1" ht="17.5">
      <c r="A185" s="3"/>
      <c r="B185" s="532" t="s">
        <v>34</v>
      </c>
      <c r="C185" s="533"/>
      <c r="D185" s="570"/>
      <c r="E185" s="571"/>
      <c r="F185" s="571"/>
      <c r="G185" s="571"/>
      <c r="H185" s="571"/>
      <c r="I185" s="572"/>
      <c r="J185" s="183"/>
      <c r="L185" s="52"/>
    </row>
    <row r="186" spans="1:12" s="20" customFormat="1" ht="17.5" hidden="1">
      <c r="A186" s="3"/>
      <c r="B186" s="180"/>
      <c r="C186" s="181"/>
      <c r="D186" s="46"/>
      <c r="E186" s="573" t="str">
        <f>TEXT(D185,"00000")</f>
        <v>00000</v>
      </c>
      <c r="F186" s="573"/>
      <c r="G186" s="573"/>
      <c r="H186" s="573"/>
      <c r="I186" s="574"/>
      <c r="J186" s="183"/>
      <c r="L186" s="52"/>
    </row>
    <row r="187" spans="1:12" s="20" customFormat="1" ht="18.75" customHeight="1">
      <c r="A187" s="3"/>
      <c r="B187" s="534" t="s">
        <v>37</v>
      </c>
      <c r="C187" s="535"/>
      <c r="D187" s="551"/>
      <c r="E187" s="577"/>
      <c r="F187" s="577"/>
      <c r="G187" s="577"/>
      <c r="H187" s="577"/>
      <c r="I187" s="578"/>
      <c r="J187" s="183"/>
      <c r="L187" s="52"/>
    </row>
    <row r="188" spans="1:12" s="20" customFormat="1" ht="18.75" customHeight="1">
      <c r="A188" s="3"/>
      <c r="B188" s="575"/>
      <c r="C188" s="576"/>
      <c r="D188" s="557"/>
      <c r="E188" s="579"/>
      <c r="F188" s="579"/>
      <c r="G188" s="579"/>
      <c r="H188" s="579"/>
      <c r="I188" s="580"/>
      <c r="J188" s="183"/>
      <c r="L188" s="52"/>
    </row>
    <row r="189" spans="1:12" s="20" customFormat="1" ht="18" thickBot="1">
      <c r="A189" s="3"/>
      <c r="B189" s="581" t="s">
        <v>56</v>
      </c>
      <c r="C189" s="582"/>
      <c r="D189" s="583"/>
      <c r="E189" s="584"/>
      <c r="F189" s="584"/>
      <c r="G189" s="584"/>
      <c r="H189" s="584"/>
      <c r="I189" s="585"/>
      <c r="J189" s="183"/>
      <c r="L189" s="52"/>
    </row>
    <row r="190" spans="1:12" s="20" customFormat="1" ht="17.5">
      <c r="A190" s="3"/>
      <c r="B190" s="559" t="s">
        <v>57</v>
      </c>
      <c r="C190" s="560"/>
      <c r="D190" s="560"/>
      <c r="E190" s="560"/>
      <c r="F190" s="560"/>
      <c r="G190" s="560"/>
      <c r="H190" s="560"/>
      <c r="I190" s="561"/>
      <c r="J190" s="183"/>
      <c r="L190" s="52"/>
    </row>
    <row r="191" spans="1:12" s="20" customFormat="1" ht="18" thickBot="1">
      <c r="A191" s="3"/>
      <c r="B191" s="47" t="s">
        <v>58</v>
      </c>
      <c r="C191" s="182" t="s">
        <v>27</v>
      </c>
      <c r="D191" s="182" t="s">
        <v>59</v>
      </c>
      <c r="E191" s="562" t="s">
        <v>60</v>
      </c>
      <c r="F191" s="563"/>
      <c r="G191" s="182" t="s">
        <v>54</v>
      </c>
      <c r="H191" s="182" t="s">
        <v>61</v>
      </c>
      <c r="I191" s="48" t="s">
        <v>62</v>
      </c>
      <c r="J191" s="183"/>
      <c r="L191" s="52"/>
    </row>
    <row r="192" spans="1:12" s="20" customFormat="1" ht="19.5" customHeight="1" thickTop="1">
      <c r="A192" s="3"/>
      <c r="B192" s="564">
        <v>1</v>
      </c>
      <c r="C192" s="566"/>
      <c r="D192" s="566" t="str">
        <f>IF(C192&gt;0,VLOOKUP(C192,女子登録情報!$A$2:$H$2000,2,0),"")</f>
        <v/>
      </c>
      <c r="E192" s="567" t="str">
        <f>IF(C192&gt;0,VLOOKUP(C192,女子登録情報!$A$2:$H$2000,3,0),"")</f>
        <v/>
      </c>
      <c r="F192" s="568"/>
      <c r="G192" s="566" t="str">
        <f>IF(C192&gt;0,VLOOKUP(C192,女子登録情報!$A$2:$H$2000,4,0),"")</f>
        <v/>
      </c>
      <c r="H192" s="566" t="str">
        <f>IF(C192&gt;0,VLOOKUP(C192,女子登録情報!$A$2:$H$2000,8,0),"")</f>
        <v/>
      </c>
      <c r="I192" s="569" t="str">
        <f>IF(C192&gt;0,VLOOKUP(C192,女子登録情報!$A$2:$H$2000,5,0),"")</f>
        <v/>
      </c>
      <c r="J192" s="183"/>
      <c r="L192" s="52"/>
    </row>
    <row r="193" spans="1:12" s="20" customFormat="1" ht="18.75" customHeight="1">
      <c r="A193" s="3"/>
      <c r="B193" s="565"/>
      <c r="C193" s="556"/>
      <c r="D193" s="556"/>
      <c r="E193" s="557"/>
      <c r="F193" s="558"/>
      <c r="G193" s="556"/>
      <c r="H193" s="556"/>
      <c r="I193" s="555"/>
      <c r="J193" s="183"/>
      <c r="L193" s="52"/>
    </row>
    <row r="194" spans="1:12" s="20" customFormat="1" ht="18.75" customHeight="1">
      <c r="A194" s="3"/>
      <c r="B194" s="547">
        <v>2</v>
      </c>
      <c r="C194" s="549"/>
      <c r="D194" s="549" t="str">
        <f>IF(C194,VLOOKUP(C194,女子登録情報!$A$2:$H$2000,2,0),"")</f>
        <v/>
      </c>
      <c r="E194" s="551" t="str">
        <f>IF(C194&gt;0,VLOOKUP(C194,女子登録情報!$A$2:$H$2000,3,0),"")</f>
        <v/>
      </c>
      <c r="F194" s="552"/>
      <c r="G194" s="549" t="str">
        <f>IF(C194&gt;0,VLOOKUP(C194,女子登録情報!$A$2:$H$2000,4,0),"")</f>
        <v/>
      </c>
      <c r="H194" s="549" t="str">
        <f>IF(C194&gt;0,VLOOKUP(C194,女子登録情報!$A$2:$H$2000,8,0),"")</f>
        <v/>
      </c>
      <c r="I194" s="515" t="str">
        <f>IF(C194&gt;0,VLOOKUP(C194,女子登録情報!$A$2:$H$2000,5,0),"")</f>
        <v/>
      </c>
      <c r="J194" s="183"/>
      <c r="L194" s="52"/>
    </row>
    <row r="195" spans="1:12" s="20" customFormat="1" ht="18.75" customHeight="1">
      <c r="A195" s="3"/>
      <c r="B195" s="565"/>
      <c r="C195" s="556"/>
      <c r="D195" s="556"/>
      <c r="E195" s="557"/>
      <c r="F195" s="558"/>
      <c r="G195" s="556"/>
      <c r="H195" s="556"/>
      <c r="I195" s="555"/>
      <c r="J195" s="183"/>
      <c r="L195" s="52"/>
    </row>
    <row r="196" spans="1:12" s="20" customFormat="1" ht="18.75" customHeight="1">
      <c r="A196" s="3"/>
      <c r="B196" s="547">
        <v>3</v>
      </c>
      <c r="C196" s="549"/>
      <c r="D196" s="549" t="str">
        <f>IF(C196,VLOOKUP(C196,女子登録情報!$A$2:$H$2000,2,0),"")</f>
        <v/>
      </c>
      <c r="E196" s="551" t="str">
        <f>IF(C196&gt;0,VLOOKUP(C196,女子登録情報!$A$2:$H$2000,3,0),"")</f>
        <v/>
      </c>
      <c r="F196" s="552"/>
      <c r="G196" s="549" t="str">
        <f>IF(C196&gt;0,VLOOKUP(C196,女子登録情報!$A$2:$H$2000,4,0),"")</f>
        <v/>
      </c>
      <c r="H196" s="549" t="str">
        <f>IF(C196&gt;0,VLOOKUP(C196,女子登録情報!$A$2:$H$2000,8,0),"")</f>
        <v/>
      </c>
      <c r="I196" s="515" t="str">
        <f>IF(C196&gt;0,VLOOKUP(C196,女子登録情報!$A$2:$H$2000,5,0),"")</f>
        <v/>
      </c>
      <c r="J196" s="183"/>
      <c r="L196" s="52"/>
    </row>
    <row r="197" spans="1:12" s="20" customFormat="1" ht="18.75" customHeight="1">
      <c r="A197" s="3"/>
      <c r="B197" s="565"/>
      <c r="C197" s="556"/>
      <c r="D197" s="556"/>
      <c r="E197" s="557"/>
      <c r="F197" s="558"/>
      <c r="G197" s="556"/>
      <c r="H197" s="556"/>
      <c r="I197" s="555"/>
      <c r="J197" s="183"/>
      <c r="L197" s="52"/>
    </row>
    <row r="198" spans="1:12" s="20" customFormat="1" ht="18.75" customHeight="1">
      <c r="A198" s="3"/>
      <c r="B198" s="547">
        <v>4</v>
      </c>
      <c r="C198" s="549"/>
      <c r="D198" s="549" t="str">
        <f>IF(C198,VLOOKUP(C198,女子登録情報!$A$2:$H$2000,2,0),"")</f>
        <v/>
      </c>
      <c r="E198" s="551" t="str">
        <f>IF(C198&gt;0,VLOOKUP(C198,女子登録情報!$A$2:$H$2000,3,0),"")</f>
        <v/>
      </c>
      <c r="F198" s="552"/>
      <c r="G198" s="549" t="str">
        <f>IF(C198&gt;0,VLOOKUP(C198,女子登録情報!$A$2:$H$2000,4,0),"")</f>
        <v/>
      </c>
      <c r="H198" s="549" t="str">
        <f>IF(C198&gt;0,VLOOKUP(C198,女子登録情報!$A$2:$H$2000,8,0),"")</f>
        <v/>
      </c>
      <c r="I198" s="515" t="str">
        <f>IF(C198&gt;0,VLOOKUP(C198,女子登録情報!$A$2:$H$2000,5,0),"")</f>
        <v/>
      </c>
      <c r="J198" s="183"/>
      <c r="L198" s="52"/>
    </row>
    <row r="199" spans="1:12" s="20" customFormat="1" ht="18.75" customHeight="1">
      <c r="A199" s="3"/>
      <c r="B199" s="565"/>
      <c r="C199" s="556"/>
      <c r="D199" s="556"/>
      <c r="E199" s="557"/>
      <c r="F199" s="558"/>
      <c r="G199" s="556"/>
      <c r="H199" s="556"/>
      <c r="I199" s="555"/>
      <c r="J199" s="183"/>
      <c r="L199" s="52"/>
    </row>
    <row r="200" spans="1:12" s="20" customFormat="1" ht="18.75" customHeight="1">
      <c r="A200" s="3"/>
      <c r="B200" s="547">
        <v>5</v>
      </c>
      <c r="C200" s="549"/>
      <c r="D200" s="549" t="str">
        <f>IF(C200,VLOOKUP(C200,女子登録情報!$A$2:$H$2000,2,0),"")</f>
        <v/>
      </c>
      <c r="E200" s="551" t="str">
        <f>IF(C200&gt;0,VLOOKUP(C200,女子登録情報!$A$2:$H$2000,3,0),"")</f>
        <v/>
      </c>
      <c r="F200" s="552"/>
      <c r="G200" s="549" t="str">
        <f>IF(C200&gt;0,VLOOKUP(C200,女子登録情報!$A$2:$H$2000,4,0),"")</f>
        <v/>
      </c>
      <c r="H200" s="549" t="str">
        <f>IF(C200&gt;0,VLOOKUP(C200,女子登録情報!$A$2:$H$2000,8,0),"")</f>
        <v/>
      </c>
      <c r="I200" s="515" t="str">
        <f>IF(C200&gt;0,VLOOKUP(C200,女子登録情報!$A$2:$H$2000,5,0),"")</f>
        <v/>
      </c>
      <c r="J200" s="183"/>
      <c r="L200" s="52"/>
    </row>
    <row r="201" spans="1:12" s="20" customFormat="1" ht="18.75" customHeight="1">
      <c r="A201" s="3"/>
      <c r="B201" s="565"/>
      <c r="C201" s="556"/>
      <c r="D201" s="556"/>
      <c r="E201" s="557"/>
      <c r="F201" s="558"/>
      <c r="G201" s="556"/>
      <c r="H201" s="556"/>
      <c r="I201" s="555"/>
      <c r="J201" s="183"/>
      <c r="L201" s="52"/>
    </row>
    <row r="202" spans="1:12" s="20" customFormat="1" ht="18.75" customHeight="1">
      <c r="A202" s="3"/>
      <c r="B202" s="547">
        <v>6</v>
      </c>
      <c r="C202" s="549"/>
      <c r="D202" s="549" t="str">
        <f>IF(C202,VLOOKUP(C202,女子登録情報!$A$2:$H$2000,2,0),"")</f>
        <v/>
      </c>
      <c r="E202" s="551" t="str">
        <f>IF(C202&gt;0,VLOOKUP(C202,女子登録情報!$A$2:$H$2000,3,0),"")</f>
        <v/>
      </c>
      <c r="F202" s="552"/>
      <c r="G202" s="549" t="str">
        <f>IF(C202&gt;0,VLOOKUP(C202,女子登録情報!$A$2:$H$2000,4,0),"")</f>
        <v/>
      </c>
      <c r="H202" s="549" t="str">
        <f>IF(C202&gt;0,VLOOKUP(C202,女子登録情報!$A$2:$H$2000,8,0),"")</f>
        <v/>
      </c>
      <c r="I202" s="515" t="str">
        <f>IF(C202&gt;0,VLOOKUP(C202,女子登録情報!$A$2:$H$2000,5,0),"")</f>
        <v/>
      </c>
      <c r="J202" s="183"/>
      <c r="L202" s="52"/>
    </row>
    <row r="203" spans="1:12" s="20" customFormat="1" ht="19.5" customHeight="1" thickBot="1">
      <c r="A203" s="3"/>
      <c r="B203" s="548"/>
      <c r="C203" s="550"/>
      <c r="D203" s="550"/>
      <c r="E203" s="553"/>
      <c r="F203" s="554"/>
      <c r="G203" s="550"/>
      <c r="H203" s="550"/>
      <c r="I203" s="516"/>
      <c r="J203" s="183"/>
      <c r="L203" s="52"/>
    </row>
    <row r="204" spans="1:12" s="20" customFormat="1" ht="17.5">
      <c r="A204" s="3"/>
      <c r="B204" s="517" t="s">
        <v>63</v>
      </c>
      <c r="C204" s="518"/>
      <c r="D204" s="518"/>
      <c r="E204" s="518"/>
      <c r="F204" s="518"/>
      <c r="G204" s="518"/>
      <c r="H204" s="518"/>
      <c r="I204" s="519"/>
      <c r="J204" s="183"/>
      <c r="L204" s="52"/>
    </row>
    <row r="205" spans="1:12" s="20" customFormat="1" ht="17.5">
      <c r="A205" s="3"/>
      <c r="B205" s="520"/>
      <c r="C205" s="521"/>
      <c r="D205" s="521"/>
      <c r="E205" s="521"/>
      <c r="F205" s="521"/>
      <c r="G205" s="521"/>
      <c r="H205" s="521"/>
      <c r="I205" s="522"/>
      <c r="J205" s="183"/>
      <c r="L205" s="52"/>
    </row>
    <row r="206" spans="1:12" s="20" customFormat="1" ht="18" thickBot="1">
      <c r="A206" s="3"/>
      <c r="B206" s="523"/>
      <c r="C206" s="524"/>
      <c r="D206" s="524"/>
      <c r="E206" s="524"/>
      <c r="F206" s="524"/>
      <c r="G206" s="524"/>
      <c r="H206" s="524"/>
      <c r="I206" s="525"/>
      <c r="J206" s="183"/>
      <c r="L206" s="52"/>
    </row>
    <row r="207" spans="1:12" s="20" customFormat="1" ht="17.5">
      <c r="A207" s="51"/>
      <c r="B207" s="51"/>
      <c r="C207" s="51"/>
      <c r="D207" s="51"/>
      <c r="E207" s="51"/>
      <c r="F207" s="51"/>
      <c r="G207" s="51"/>
      <c r="H207" s="51"/>
      <c r="I207" s="51"/>
      <c r="J207" s="56"/>
      <c r="L207" s="52"/>
    </row>
    <row r="208" spans="1:12" s="20" customFormat="1" ht="18" thickBot="1">
      <c r="A208" s="3"/>
      <c r="B208" s="3"/>
      <c r="C208" s="3"/>
      <c r="D208" s="3"/>
      <c r="E208" s="3"/>
      <c r="F208" s="3"/>
      <c r="G208" s="3"/>
      <c r="H208" s="3"/>
      <c r="I208" s="3"/>
      <c r="J208" s="54" t="s">
        <v>70</v>
      </c>
      <c r="L208" s="52"/>
    </row>
    <row r="209" spans="1:12" s="20" customFormat="1" ht="18.75" customHeight="1">
      <c r="A209" s="3"/>
      <c r="B209" s="743" t="str">
        <f>CONCATENATE('加盟校情報&amp;大会設定'!$G$5,'加盟校情報&amp;大会設定'!$H$5,'加盟校情報&amp;大会設定'!$I$5,'加盟校情報&amp;大会設定'!$J$5,)&amp;"　女子4×100mR"</f>
        <v>第83回東海学生駅伝 兼 第15回東海学生女子駅伝　女子4×100mR</v>
      </c>
      <c r="C209" s="744"/>
      <c r="D209" s="744"/>
      <c r="E209" s="744"/>
      <c r="F209" s="744"/>
      <c r="G209" s="744"/>
      <c r="H209" s="744"/>
      <c r="I209" s="745"/>
      <c r="J209" s="183"/>
      <c r="L209" s="52"/>
    </row>
    <row r="210" spans="1:12" s="20" customFormat="1" ht="19.5" customHeight="1" thickBot="1">
      <c r="A210" s="3"/>
      <c r="B210" s="746"/>
      <c r="C210" s="747"/>
      <c r="D210" s="747"/>
      <c r="E210" s="747"/>
      <c r="F210" s="747"/>
      <c r="G210" s="747"/>
      <c r="H210" s="747"/>
      <c r="I210" s="748"/>
      <c r="J210" s="183"/>
      <c r="L210" s="52"/>
    </row>
    <row r="211" spans="1:12" s="20" customFormat="1" ht="17.5">
      <c r="A211" s="3"/>
      <c r="B211" s="532" t="s">
        <v>54</v>
      </c>
      <c r="C211" s="533"/>
      <c r="D211" s="538" t="str">
        <f>IF(基本情報登録!$D$6&gt;0,基本情報登録!$D$6,"")</f>
        <v/>
      </c>
      <c r="E211" s="539"/>
      <c r="F211" s="539"/>
      <c r="G211" s="539"/>
      <c r="H211" s="540"/>
      <c r="I211" s="55" t="s">
        <v>55</v>
      </c>
      <c r="J211" s="183"/>
      <c r="L211" s="52"/>
    </row>
    <row r="212" spans="1:12" s="20" customFormat="1" ht="18.75" customHeight="1">
      <c r="A212" s="3"/>
      <c r="B212" s="534" t="s">
        <v>1</v>
      </c>
      <c r="C212" s="535"/>
      <c r="D212" s="541" t="str">
        <f>IF(基本情報登録!$D$8&gt;0,基本情報登録!$D$8,"")</f>
        <v/>
      </c>
      <c r="E212" s="542"/>
      <c r="F212" s="542"/>
      <c r="G212" s="542"/>
      <c r="H212" s="543"/>
      <c r="I212" s="515"/>
      <c r="J212" s="183"/>
      <c r="L212" s="52"/>
    </row>
    <row r="213" spans="1:12" s="20" customFormat="1" ht="19.5" customHeight="1" thickBot="1">
      <c r="A213" s="3"/>
      <c r="B213" s="536"/>
      <c r="C213" s="537"/>
      <c r="D213" s="544"/>
      <c r="E213" s="545"/>
      <c r="F213" s="545"/>
      <c r="G213" s="545"/>
      <c r="H213" s="546"/>
      <c r="I213" s="516"/>
      <c r="J213" s="183"/>
      <c r="L213" s="52"/>
    </row>
    <row r="214" spans="1:12" s="20" customFormat="1" ht="17.5">
      <c r="A214" s="3"/>
      <c r="B214" s="532" t="s">
        <v>34</v>
      </c>
      <c r="C214" s="533"/>
      <c r="D214" s="570"/>
      <c r="E214" s="571"/>
      <c r="F214" s="571"/>
      <c r="G214" s="571"/>
      <c r="H214" s="571"/>
      <c r="I214" s="572"/>
      <c r="J214" s="183"/>
      <c r="L214" s="52"/>
    </row>
    <row r="215" spans="1:12" s="20" customFormat="1" ht="17.5" hidden="1">
      <c r="A215" s="3"/>
      <c r="B215" s="180"/>
      <c r="C215" s="181"/>
      <c r="D215" s="46"/>
      <c r="E215" s="573" t="str">
        <f>TEXT(D214,"00000")</f>
        <v>00000</v>
      </c>
      <c r="F215" s="573"/>
      <c r="G215" s="573"/>
      <c r="H215" s="573"/>
      <c r="I215" s="574"/>
      <c r="J215" s="183"/>
      <c r="L215" s="52"/>
    </row>
    <row r="216" spans="1:12" s="20" customFormat="1" ht="18.75" customHeight="1">
      <c r="A216" s="3"/>
      <c r="B216" s="534" t="s">
        <v>37</v>
      </c>
      <c r="C216" s="535"/>
      <c r="D216" s="551"/>
      <c r="E216" s="577"/>
      <c r="F216" s="577"/>
      <c r="G216" s="577"/>
      <c r="H216" s="577"/>
      <c r="I216" s="578"/>
      <c r="J216" s="183"/>
      <c r="L216" s="52"/>
    </row>
    <row r="217" spans="1:12" s="20" customFormat="1" ht="18.75" customHeight="1">
      <c r="A217" s="3"/>
      <c r="B217" s="575"/>
      <c r="C217" s="576"/>
      <c r="D217" s="557"/>
      <c r="E217" s="579"/>
      <c r="F217" s="579"/>
      <c r="G217" s="579"/>
      <c r="H217" s="579"/>
      <c r="I217" s="580"/>
      <c r="J217" s="183"/>
      <c r="L217" s="52"/>
    </row>
    <row r="218" spans="1:12" s="20" customFormat="1" ht="18" thickBot="1">
      <c r="A218" s="3"/>
      <c r="B218" s="581" t="s">
        <v>56</v>
      </c>
      <c r="C218" s="582"/>
      <c r="D218" s="583"/>
      <c r="E218" s="584"/>
      <c r="F218" s="584"/>
      <c r="G218" s="584"/>
      <c r="H218" s="584"/>
      <c r="I218" s="585"/>
      <c r="J218" s="183"/>
      <c r="L218" s="52"/>
    </row>
    <row r="219" spans="1:12" s="20" customFormat="1" ht="17.5">
      <c r="A219" s="3"/>
      <c r="B219" s="559" t="s">
        <v>57</v>
      </c>
      <c r="C219" s="560"/>
      <c r="D219" s="560"/>
      <c r="E219" s="560"/>
      <c r="F219" s="560"/>
      <c r="G219" s="560"/>
      <c r="H219" s="560"/>
      <c r="I219" s="561"/>
      <c r="J219" s="183"/>
      <c r="L219" s="52"/>
    </row>
    <row r="220" spans="1:12" s="20" customFormat="1" ht="18" thickBot="1">
      <c r="A220" s="3"/>
      <c r="B220" s="47" t="s">
        <v>58</v>
      </c>
      <c r="C220" s="182" t="s">
        <v>27</v>
      </c>
      <c r="D220" s="182" t="s">
        <v>59</v>
      </c>
      <c r="E220" s="562" t="s">
        <v>60</v>
      </c>
      <c r="F220" s="563"/>
      <c r="G220" s="182" t="s">
        <v>54</v>
      </c>
      <c r="H220" s="182" t="s">
        <v>61</v>
      </c>
      <c r="I220" s="48" t="s">
        <v>62</v>
      </c>
      <c r="J220" s="183"/>
      <c r="L220" s="52"/>
    </row>
    <row r="221" spans="1:12" s="20" customFormat="1" ht="19.5" customHeight="1" thickTop="1">
      <c r="A221" s="3"/>
      <c r="B221" s="564">
        <v>1</v>
      </c>
      <c r="C221" s="566"/>
      <c r="D221" s="566" t="str">
        <f>IF(C221&gt;0,VLOOKUP(C221,女子登録情報!$A$2:$H$2000,2,0),"")</f>
        <v/>
      </c>
      <c r="E221" s="567" t="str">
        <f>IF(C221&gt;0,VLOOKUP(C221,女子登録情報!$A$2:$H$2000,3,0),"")</f>
        <v/>
      </c>
      <c r="F221" s="568"/>
      <c r="G221" s="566" t="str">
        <f>IF(C221&gt;0,VLOOKUP(C221,女子登録情報!$A$2:$H$2000,4,0),"")</f>
        <v/>
      </c>
      <c r="H221" s="566" t="str">
        <f>IF(C221&gt;0,VLOOKUP(C221,女子登録情報!$A$2:$H$2000,8,0),"")</f>
        <v/>
      </c>
      <c r="I221" s="569" t="str">
        <f>IF(C221&gt;0,VLOOKUP(C221,女子登録情報!$A$2:$H$2000,5,0),"")</f>
        <v/>
      </c>
      <c r="J221" s="183"/>
      <c r="L221" s="52"/>
    </row>
    <row r="222" spans="1:12" s="20" customFormat="1" ht="18.75" customHeight="1">
      <c r="A222" s="3"/>
      <c r="B222" s="565"/>
      <c r="C222" s="556"/>
      <c r="D222" s="556"/>
      <c r="E222" s="557"/>
      <c r="F222" s="558"/>
      <c r="G222" s="556"/>
      <c r="H222" s="556"/>
      <c r="I222" s="555"/>
      <c r="J222" s="183"/>
      <c r="L222" s="52"/>
    </row>
    <row r="223" spans="1:12" s="20" customFormat="1" ht="18.75" customHeight="1">
      <c r="A223" s="3"/>
      <c r="B223" s="547">
        <v>2</v>
      </c>
      <c r="C223" s="549"/>
      <c r="D223" s="549" t="str">
        <f>IF(C223,VLOOKUP(C223,女子登録情報!$A$2:$H$2000,2,0),"")</f>
        <v/>
      </c>
      <c r="E223" s="551" t="str">
        <f>IF(C223&gt;0,VLOOKUP(C223,女子登録情報!$A$2:$H$2000,3,0),"")</f>
        <v/>
      </c>
      <c r="F223" s="552"/>
      <c r="G223" s="549" t="str">
        <f>IF(C223&gt;0,VLOOKUP(C223,女子登録情報!$A$2:$H$2000,4,0),"")</f>
        <v/>
      </c>
      <c r="H223" s="549" t="str">
        <f>IF(C223&gt;0,VLOOKUP(C223,女子登録情報!$A$2:$H$2000,8,0),"")</f>
        <v/>
      </c>
      <c r="I223" s="515" t="str">
        <f>IF(C223&gt;0,VLOOKUP(C223,女子登録情報!$A$2:$H$2000,5,0),"")</f>
        <v/>
      </c>
      <c r="J223" s="183"/>
      <c r="L223" s="52"/>
    </row>
    <row r="224" spans="1:12" s="20" customFormat="1" ht="18.75" customHeight="1">
      <c r="A224" s="3"/>
      <c r="B224" s="565"/>
      <c r="C224" s="556"/>
      <c r="D224" s="556"/>
      <c r="E224" s="557"/>
      <c r="F224" s="558"/>
      <c r="G224" s="556"/>
      <c r="H224" s="556"/>
      <c r="I224" s="555"/>
      <c r="J224" s="183"/>
      <c r="L224" s="52"/>
    </row>
    <row r="225" spans="1:12" s="20" customFormat="1" ht="18.75" customHeight="1">
      <c r="A225" s="3"/>
      <c r="B225" s="547">
        <v>3</v>
      </c>
      <c r="C225" s="549"/>
      <c r="D225" s="549" t="str">
        <f>IF(C225,VLOOKUP(C225,女子登録情報!$A$2:$H$2000,2,0),"")</f>
        <v/>
      </c>
      <c r="E225" s="551" t="str">
        <f>IF(C225&gt;0,VLOOKUP(C225,女子登録情報!$A$2:$H$2000,3,0),"")</f>
        <v/>
      </c>
      <c r="F225" s="552"/>
      <c r="G225" s="549" t="str">
        <f>IF(C225&gt;0,VLOOKUP(C225,女子登録情報!$A$2:$H$2000,4,0),"")</f>
        <v/>
      </c>
      <c r="H225" s="549" t="str">
        <f>IF(C225&gt;0,VLOOKUP(C225,女子登録情報!$A$2:$H$2000,8,0),"")</f>
        <v/>
      </c>
      <c r="I225" s="515" t="str">
        <f>IF(C225&gt;0,VLOOKUP(C225,女子登録情報!$A$2:$H$2000,5,0),"")</f>
        <v/>
      </c>
      <c r="J225" s="183"/>
      <c r="L225" s="52"/>
    </row>
    <row r="226" spans="1:12" s="20" customFormat="1" ht="18.75" customHeight="1">
      <c r="A226" s="3"/>
      <c r="B226" s="565"/>
      <c r="C226" s="556"/>
      <c r="D226" s="556"/>
      <c r="E226" s="557"/>
      <c r="F226" s="558"/>
      <c r="G226" s="556"/>
      <c r="H226" s="556"/>
      <c r="I226" s="555"/>
      <c r="J226" s="183"/>
      <c r="L226" s="52"/>
    </row>
    <row r="227" spans="1:12" s="20" customFormat="1" ht="18.75" customHeight="1">
      <c r="A227" s="3"/>
      <c r="B227" s="547">
        <v>4</v>
      </c>
      <c r="C227" s="549"/>
      <c r="D227" s="549" t="str">
        <f>IF(C227,VLOOKUP(C227,女子登録情報!$A$2:$H$2000,2,0),"")</f>
        <v/>
      </c>
      <c r="E227" s="551" t="str">
        <f>IF(C227&gt;0,VLOOKUP(C227,女子登録情報!$A$2:$H$2000,3,0),"")</f>
        <v/>
      </c>
      <c r="F227" s="552"/>
      <c r="G227" s="549" t="str">
        <f>IF(C227&gt;0,VLOOKUP(C227,女子登録情報!$A$2:$H$2000,4,0),"")</f>
        <v/>
      </c>
      <c r="H227" s="549" t="str">
        <f>IF(C227&gt;0,VLOOKUP(C227,女子登録情報!$A$2:$H$2000,8,0),"")</f>
        <v/>
      </c>
      <c r="I227" s="515" t="str">
        <f>IF(C227&gt;0,VLOOKUP(C227,女子登録情報!$A$2:$H$2000,5,0),"")</f>
        <v/>
      </c>
      <c r="J227" s="183"/>
      <c r="L227" s="52"/>
    </row>
    <row r="228" spans="1:12" s="20" customFormat="1" ht="18.75" customHeight="1">
      <c r="A228" s="3"/>
      <c r="B228" s="565"/>
      <c r="C228" s="556"/>
      <c r="D228" s="556"/>
      <c r="E228" s="557"/>
      <c r="F228" s="558"/>
      <c r="G228" s="556"/>
      <c r="H228" s="556"/>
      <c r="I228" s="555"/>
      <c r="J228" s="183"/>
      <c r="L228" s="52"/>
    </row>
    <row r="229" spans="1:12" s="20" customFormat="1" ht="18.75" customHeight="1">
      <c r="A229" s="3"/>
      <c r="B229" s="547">
        <v>5</v>
      </c>
      <c r="C229" s="549"/>
      <c r="D229" s="549" t="str">
        <f>IF(C229,VLOOKUP(C229,女子登録情報!$A$2:$H$2000,2,0),"")</f>
        <v/>
      </c>
      <c r="E229" s="551" t="str">
        <f>IF(C229&gt;0,VLOOKUP(C229,女子登録情報!$A$2:$H$2000,3,0),"")</f>
        <v/>
      </c>
      <c r="F229" s="552"/>
      <c r="G229" s="549" t="str">
        <f>IF(C229&gt;0,VLOOKUP(C229,女子登録情報!$A$2:$H$2000,4,0),"")</f>
        <v/>
      </c>
      <c r="H229" s="549" t="str">
        <f>IF(C229&gt;0,VLOOKUP(C229,女子登録情報!$A$2:$H$2000,8,0),"")</f>
        <v/>
      </c>
      <c r="I229" s="515" t="str">
        <f>IF(C229&gt;0,VLOOKUP(C229,女子登録情報!$A$2:$H$2000,5,0),"")</f>
        <v/>
      </c>
      <c r="J229" s="183"/>
      <c r="L229" s="52"/>
    </row>
    <row r="230" spans="1:12" s="20" customFormat="1" ht="18.75" customHeight="1">
      <c r="A230" s="3"/>
      <c r="B230" s="565"/>
      <c r="C230" s="556"/>
      <c r="D230" s="556"/>
      <c r="E230" s="557"/>
      <c r="F230" s="558"/>
      <c r="G230" s="556"/>
      <c r="H230" s="556"/>
      <c r="I230" s="555"/>
      <c r="J230" s="183"/>
      <c r="L230" s="52"/>
    </row>
    <row r="231" spans="1:12" s="20" customFormat="1" ht="18.75" customHeight="1">
      <c r="A231" s="3"/>
      <c r="B231" s="547">
        <v>6</v>
      </c>
      <c r="C231" s="549"/>
      <c r="D231" s="549" t="str">
        <f>IF(C231,VLOOKUP(C231,女子登録情報!$A$2:$H$2000,2,0),"")</f>
        <v/>
      </c>
      <c r="E231" s="551" t="str">
        <f>IF(C231&gt;0,VLOOKUP(C231,女子登録情報!$A$2:$H$2000,3,0),"")</f>
        <v/>
      </c>
      <c r="F231" s="552"/>
      <c r="G231" s="549" t="str">
        <f>IF(C231&gt;0,VLOOKUP(C231,女子登録情報!$A$2:$H$2000,4,0),"")</f>
        <v/>
      </c>
      <c r="H231" s="549" t="str">
        <f>IF(C231&gt;0,VLOOKUP(C231,女子登録情報!$A$2:$H$2000,8,0),"")</f>
        <v/>
      </c>
      <c r="I231" s="515" t="str">
        <f>IF(C231&gt;0,VLOOKUP(C231,女子登録情報!$A$2:$H$2000,5,0),"")</f>
        <v/>
      </c>
      <c r="J231" s="183"/>
      <c r="L231" s="52"/>
    </row>
    <row r="232" spans="1:12" s="20" customFormat="1" ht="19.5" customHeight="1" thickBot="1">
      <c r="A232" s="3"/>
      <c r="B232" s="548"/>
      <c r="C232" s="550"/>
      <c r="D232" s="550"/>
      <c r="E232" s="553"/>
      <c r="F232" s="554"/>
      <c r="G232" s="550"/>
      <c r="H232" s="550"/>
      <c r="I232" s="516"/>
      <c r="J232" s="183"/>
      <c r="L232" s="52"/>
    </row>
    <row r="233" spans="1:12" s="20" customFormat="1" ht="17.5">
      <c r="A233" s="3"/>
      <c r="B233" s="517" t="s">
        <v>63</v>
      </c>
      <c r="C233" s="518"/>
      <c r="D233" s="518"/>
      <c r="E233" s="518"/>
      <c r="F233" s="518"/>
      <c r="G233" s="518"/>
      <c r="H233" s="518"/>
      <c r="I233" s="519"/>
      <c r="J233" s="183"/>
      <c r="L233" s="52"/>
    </row>
    <row r="234" spans="1:12" s="20" customFormat="1" ht="17.5">
      <c r="A234" s="3"/>
      <c r="B234" s="520"/>
      <c r="C234" s="521"/>
      <c r="D234" s="521"/>
      <c r="E234" s="521"/>
      <c r="F234" s="521"/>
      <c r="G234" s="521"/>
      <c r="H234" s="521"/>
      <c r="I234" s="522"/>
      <c r="J234" s="183"/>
      <c r="L234" s="52"/>
    </row>
    <row r="235" spans="1:12" s="20" customFormat="1" ht="18" thickBot="1">
      <c r="A235" s="3"/>
      <c r="B235" s="523"/>
      <c r="C235" s="524"/>
      <c r="D235" s="524"/>
      <c r="E235" s="524"/>
      <c r="F235" s="524"/>
      <c r="G235" s="524"/>
      <c r="H235" s="524"/>
      <c r="I235" s="525"/>
      <c r="J235" s="183"/>
      <c r="L235" s="52"/>
    </row>
    <row r="236" spans="1:12" s="20" customFormat="1" ht="17.5">
      <c r="A236" s="51"/>
      <c r="B236" s="51"/>
      <c r="C236" s="51"/>
      <c r="D236" s="51"/>
      <c r="E236" s="51"/>
      <c r="F236" s="51"/>
      <c r="G236" s="51"/>
      <c r="H236" s="51"/>
      <c r="I236" s="51"/>
      <c r="J236" s="56"/>
      <c r="L236" s="52"/>
    </row>
    <row r="237" spans="1:12" s="20" customFormat="1" ht="18" thickBot="1">
      <c r="A237" s="3"/>
      <c r="B237" s="3"/>
      <c r="C237" s="3"/>
      <c r="D237" s="3"/>
      <c r="E237" s="3"/>
      <c r="F237" s="3"/>
      <c r="G237" s="3"/>
      <c r="H237" s="3"/>
      <c r="I237" s="3"/>
      <c r="J237" s="54" t="s">
        <v>71</v>
      </c>
      <c r="L237" s="52"/>
    </row>
    <row r="238" spans="1:12" s="20" customFormat="1" ht="18.75" customHeight="1">
      <c r="A238" s="3"/>
      <c r="B238" s="743" t="str">
        <f>CONCATENATE('加盟校情報&amp;大会設定'!$G$5,'加盟校情報&amp;大会設定'!$H$5,'加盟校情報&amp;大会設定'!$I$5,'加盟校情報&amp;大会設定'!$J$5,)&amp;"　女子4×100mR"</f>
        <v>第83回東海学生駅伝 兼 第15回東海学生女子駅伝　女子4×100mR</v>
      </c>
      <c r="C238" s="744"/>
      <c r="D238" s="744"/>
      <c r="E238" s="744"/>
      <c r="F238" s="744"/>
      <c r="G238" s="744"/>
      <c r="H238" s="744"/>
      <c r="I238" s="745"/>
      <c r="J238" s="183"/>
      <c r="L238" s="52"/>
    </row>
    <row r="239" spans="1:12" s="20" customFormat="1" ht="19.5" customHeight="1" thickBot="1">
      <c r="A239" s="3"/>
      <c r="B239" s="746"/>
      <c r="C239" s="747"/>
      <c r="D239" s="747"/>
      <c r="E239" s="747"/>
      <c r="F239" s="747"/>
      <c r="G239" s="747"/>
      <c r="H239" s="747"/>
      <c r="I239" s="748"/>
      <c r="J239" s="183"/>
      <c r="L239" s="52"/>
    </row>
    <row r="240" spans="1:12" s="20" customFormat="1" ht="17.5">
      <c r="A240" s="3"/>
      <c r="B240" s="532" t="s">
        <v>54</v>
      </c>
      <c r="C240" s="533"/>
      <c r="D240" s="538" t="str">
        <f>IF(基本情報登録!$D$6&gt;0,基本情報登録!$D$6,"")</f>
        <v/>
      </c>
      <c r="E240" s="539"/>
      <c r="F240" s="539"/>
      <c r="G240" s="539"/>
      <c r="H240" s="540"/>
      <c r="I240" s="55" t="s">
        <v>55</v>
      </c>
      <c r="J240" s="183"/>
      <c r="L240" s="52"/>
    </row>
    <row r="241" spans="1:12" s="20" customFormat="1" ht="18.75" customHeight="1">
      <c r="A241" s="3"/>
      <c r="B241" s="534" t="s">
        <v>1</v>
      </c>
      <c r="C241" s="535"/>
      <c r="D241" s="541" t="str">
        <f>IF(基本情報登録!$D$8&gt;0,基本情報登録!$D$8,"")</f>
        <v/>
      </c>
      <c r="E241" s="542"/>
      <c r="F241" s="542"/>
      <c r="G241" s="542"/>
      <c r="H241" s="543"/>
      <c r="I241" s="515"/>
      <c r="J241" s="183"/>
      <c r="L241" s="52"/>
    </row>
    <row r="242" spans="1:12" s="20" customFormat="1" ht="19.5" customHeight="1" thickBot="1">
      <c r="A242" s="3"/>
      <c r="B242" s="536"/>
      <c r="C242" s="537"/>
      <c r="D242" s="544"/>
      <c r="E242" s="545"/>
      <c r="F242" s="545"/>
      <c r="G242" s="545"/>
      <c r="H242" s="546"/>
      <c r="I242" s="516"/>
      <c r="J242" s="183"/>
      <c r="L242" s="52"/>
    </row>
    <row r="243" spans="1:12" s="20" customFormat="1" ht="17.5">
      <c r="A243" s="3"/>
      <c r="B243" s="532" t="s">
        <v>34</v>
      </c>
      <c r="C243" s="533"/>
      <c r="D243" s="570"/>
      <c r="E243" s="571"/>
      <c r="F243" s="571"/>
      <c r="G243" s="571"/>
      <c r="H243" s="571"/>
      <c r="I243" s="572"/>
      <c r="J243" s="183"/>
      <c r="L243" s="52"/>
    </row>
    <row r="244" spans="1:12" s="20" customFormat="1" ht="17.5" hidden="1">
      <c r="A244" s="3"/>
      <c r="B244" s="180"/>
      <c r="C244" s="181"/>
      <c r="D244" s="46"/>
      <c r="E244" s="573" t="str">
        <f>TEXT(D243,"00000")</f>
        <v>00000</v>
      </c>
      <c r="F244" s="573"/>
      <c r="G244" s="573"/>
      <c r="H244" s="573"/>
      <c r="I244" s="574"/>
      <c r="J244" s="183"/>
      <c r="L244" s="52"/>
    </row>
    <row r="245" spans="1:12" s="20" customFormat="1" ht="18.75" customHeight="1">
      <c r="A245" s="3"/>
      <c r="B245" s="534" t="s">
        <v>37</v>
      </c>
      <c r="C245" s="535"/>
      <c r="D245" s="551"/>
      <c r="E245" s="577"/>
      <c r="F245" s="577"/>
      <c r="G245" s="577"/>
      <c r="H245" s="577"/>
      <c r="I245" s="578"/>
      <c r="J245" s="183"/>
      <c r="L245" s="52"/>
    </row>
    <row r="246" spans="1:12" s="20" customFormat="1" ht="18.75" customHeight="1">
      <c r="A246" s="3"/>
      <c r="B246" s="575"/>
      <c r="C246" s="576"/>
      <c r="D246" s="557"/>
      <c r="E246" s="579"/>
      <c r="F246" s="579"/>
      <c r="G246" s="579"/>
      <c r="H246" s="579"/>
      <c r="I246" s="580"/>
      <c r="J246" s="183"/>
      <c r="L246" s="52"/>
    </row>
    <row r="247" spans="1:12" s="20" customFormat="1" ht="18" thickBot="1">
      <c r="A247" s="3"/>
      <c r="B247" s="581" t="s">
        <v>56</v>
      </c>
      <c r="C247" s="582"/>
      <c r="D247" s="583"/>
      <c r="E247" s="584"/>
      <c r="F247" s="584"/>
      <c r="G247" s="584"/>
      <c r="H247" s="584"/>
      <c r="I247" s="585"/>
      <c r="J247" s="183"/>
      <c r="L247" s="52"/>
    </row>
    <row r="248" spans="1:12" s="20" customFormat="1" ht="17.5">
      <c r="A248" s="3"/>
      <c r="B248" s="559" t="s">
        <v>57</v>
      </c>
      <c r="C248" s="560"/>
      <c r="D248" s="560"/>
      <c r="E248" s="560"/>
      <c r="F248" s="560"/>
      <c r="G248" s="560"/>
      <c r="H248" s="560"/>
      <c r="I248" s="561"/>
      <c r="J248" s="183"/>
      <c r="L248" s="52"/>
    </row>
    <row r="249" spans="1:12" s="20" customFormat="1" ht="18" thickBot="1">
      <c r="A249" s="3"/>
      <c r="B249" s="47" t="s">
        <v>58</v>
      </c>
      <c r="C249" s="182" t="s">
        <v>27</v>
      </c>
      <c r="D249" s="182" t="s">
        <v>59</v>
      </c>
      <c r="E249" s="562" t="s">
        <v>60</v>
      </c>
      <c r="F249" s="563"/>
      <c r="G249" s="182" t="s">
        <v>54</v>
      </c>
      <c r="H249" s="182" t="s">
        <v>61</v>
      </c>
      <c r="I249" s="48" t="s">
        <v>62</v>
      </c>
      <c r="J249" s="183"/>
      <c r="L249" s="52"/>
    </row>
    <row r="250" spans="1:12" s="20" customFormat="1" ht="19.5" customHeight="1" thickTop="1">
      <c r="A250" s="3"/>
      <c r="B250" s="564">
        <v>1</v>
      </c>
      <c r="C250" s="566"/>
      <c r="D250" s="566" t="str">
        <f>IF(C250&gt;0,VLOOKUP(C250,女子登録情報!$A$2:$H$2000,2,0),"")</f>
        <v/>
      </c>
      <c r="E250" s="567" t="str">
        <f>IF(C250&gt;0,VLOOKUP(C250,女子登録情報!$A$2:$H$2000,3,0),"")</f>
        <v/>
      </c>
      <c r="F250" s="568"/>
      <c r="G250" s="566" t="str">
        <f>IF(C250&gt;0,VLOOKUP(C250,女子登録情報!$A$2:$H$2000,4,0),"")</f>
        <v/>
      </c>
      <c r="H250" s="566" t="str">
        <f>IF(C250&gt;0,VLOOKUP(C250,女子登録情報!$A$2:$H$2000,8,0),"")</f>
        <v/>
      </c>
      <c r="I250" s="569" t="str">
        <f>IF(C250&gt;0,VLOOKUP(C250,女子登録情報!$A$2:$H$2000,5,0),"")</f>
        <v/>
      </c>
      <c r="J250" s="183"/>
      <c r="L250" s="52"/>
    </row>
    <row r="251" spans="1:12" s="20" customFormat="1" ht="18.75" customHeight="1">
      <c r="A251" s="3"/>
      <c r="B251" s="565"/>
      <c r="C251" s="556"/>
      <c r="D251" s="556"/>
      <c r="E251" s="557"/>
      <c r="F251" s="558"/>
      <c r="G251" s="556"/>
      <c r="H251" s="556"/>
      <c r="I251" s="555"/>
      <c r="J251" s="183"/>
      <c r="L251" s="52"/>
    </row>
    <row r="252" spans="1:12" s="20" customFormat="1" ht="18.75" customHeight="1">
      <c r="A252" s="3"/>
      <c r="B252" s="547">
        <v>2</v>
      </c>
      <c r="C252" s="549"/>
      <c r="D252" s="549" t="str">
        <f>IF(C252,VLOOKUP(C252,女子登録情報!$A$2:$H$2000,2,0),"")</f>
        <v/>
      </c>
      <c r="E252" s="551" t="str">
        <f>IF(C252&gt;0,VLOOKUP(C252,女子登録情報!$A$2:$H$2000,3,0),"")</f>
        <v/>
      </c>
      <c r="F252" s="552"/>
      <c r="G252" s="549" t="str">
        <f>IF(C252&gt;0,VLOOKUP(C252,女子登録情報!$A$2:$H$2000,4,0),"")</f>
        <v/>
      </c>
      <c r="H252" s="549" t="str">
        <f>IF(C252&gt;0,VLOOKUP(C252,女子登録情報!$A$2:$H$2000,8,0),"")</f>
        <v/>
      </c>
      <c r="I252" s="515" t="str">
        <f>IF(C252&gt;0,VLOOKUP(C252,女子登録情報!$A$2:$H$2000,5,0),"")</f>
        <v/>
      </c>
      <c r="J252" s="183"/>
      <c r="L252" s="52"/>
    </row>
    <row r="253" spans="1:12" s="20" customFormat="1" ht="18.75" customHeight="1">
      <c r="A253" s="3"/>
      <c r="B253" s="565"/>
      <c r="C253" s="556"/>
      <c r="D253" s="556"/>
      <c r="E253" s="557"/>
      <c r="F253" s="558"/>
      <c r="G253" s="556"/>
      <c r="H253" s="556"/>
      <c r="I253" s="555"/>
      <c r="J253" s="183"/>
      <c r="L253" s="52"/>
    </row>
    <row r="254" spans="1:12" s="20" customFormat="1" ht="18.75" customHeight="1">
      <c r="A254" s="3"/>
      <c r="B254" s="547">
        <v>3</v>
      </c>
      <c r="C254" s="549"/>
      <c r="D254" s="549" t="str">
        <f>IF(C254,VLOOKUP(C254,女子登録情報!$A$2:$H$2000,2,0),"")</f>
        <v/>
      </c>
      <c r="E254" s="551" t="str">
        <f>IF(C254&gt;0,VLOOKUP(C254,女子登録情報!$A$2:$H$2000,3,0),"")</f>
        <v/>
      </c>
      <c r="F254" s="552"/>
      <c r="G254" s="549" t="str">
        <f>IF(C254&gt;0,VLOOKUP(C254,女子登録情報!$A$2:$H$2000,4,0),"")</f>
        <v/>
      </c>
      <c r="H254" s="549" t="str">
        <f>IF(C254&gt;0,VLOOKUP(C254,女子登録情報!$A$2:$H$2000,8,0),"")</f>
        <v/>
      </c>
      <c r="I254" s="515" t="str">
        <f>IF(C254&gt;0,VLOOKUP(C254,女子登録情報!$A$2:$H$2000,5,0),"")</f>
        <v/>
      </c>
      <c r="J254" s="183"/>
      <c r="L254" s="52"/>
    </row>
    <row r="255" spans="1:12" s="20" customFormat="1" ht="18.75" customHeight="1">
      <c r="A255" s="3"/>
      <c r="B255" s="565"/>
      <c r="C255" s="556"/>
      <c r="D255" s="556"/>
      <c r="E255" s="557"/>
      <c r="F255" s="558"/>
      <c r="G255" s="556"/>
      <c r="H255" s="556"/>
      <c r="I255" s="555"/>
      <c r="J255" s="183"/>
      <c r="L255" s="52"/>
    </row>
    <row r="256" spans="1:12" s="20" customFormat="1" ht="18.75" customHeight="1">
      <c r="A256" s="3"/>
      <c r="B256" s="547">
        <v>4</v>
      </c>
      <c r="C256" s="549"/>
      <c r="D256" s="549" t="str">
        <f>IF(C256,VLOOKUP(C256,女子登録情報!$A$2:$H$2000,2,0),"")</f>
        <v/>
      </c>
      <c r="E256" s="551" t="str">
        <f>IF(C256&gt;0,VLOOKUP(C256,女子登録情報!$A$2:$H$2000,3,0),"")</f>
        <v/>
      </c>
      <c r="F256" s="552"/>
      <c r="G256" s="549" t="str">
        <f>IF(C256&gt;0,VLOOKUP(C256,女子登録情報!$A$2:$H$2000,4,0),"")</f>
        <v/>
      </c>
      <c r="H256" s="549" t="str">
        <f>IF(C256&gt;0,VLOOKUP(C256,女子登録情報!$A$2:$H$2000,8,0),"")</f>
        <v/>
      </c>
      <c r="I256" s="515" t="str">
        <f>IF(C256&gt;0,VLOOKUP(C256,女子登録情報!$A$2:$H$2000,5,0),"")</f>
        <v/>
      </c>
      <c r="J256" s="183"/>
      <c r="L256" s="52"/>
    </row>
    <row r="257" spans="1:12" s="20" customFormat="1" ht="18.75" customHeight="1">
      <c r="A257" s="3"/>
      <c r="B257" s="565"/>
      <c r="C257" s="556"/>
      <c r="D257" s="556"/>
      <c r="E257" s="557"/>
      <c r="F257" s="558"/>
      <c r="G257" s="556"/>
      <c r="H257" s="556"/>
      <c r="I257" s="555"/>
      <c r="J257" s="183"/>
      <c r="L257" s="52"/>
    </row>
    <row r="258" spans="1:12" s="20" customFormat="1" ht="18.75" customHeight="1">
      <c r="A258" s="3"/>
      <c r="B258" s="547">
        <v>5</v>
      </c>
      <c r="C258" s="549"/>
      <c r="D258" s="549" t="str">
        <f>IF(C258,VLOOKUP(C258,女子登録情報!$A$2:$H$2000,2,0),"")</f>
        <v/>
      </c>
      <c r="E258" s="551" t="str">
        <f>IF(C258&gt;0,VLOOKUP(C258,女子登録情報!$A$2:$H$2000,3,0),"")</f>
        <v/>
      </c>
      <c r="F258" s="552"/>
      <c r="G258" s="549" t="str">
        <f>IF(C258&gt;0,VLOOKUP(C258,女子登録情報!$A$2:$H$2000,4,0),"")</f>
        <v/>
      </c>
      <c r="H258" s="549" t="str">
        <f>IF(C258&gt;0,VLOOKUP(C258,女子登録情報!$A$2:$H$2000,8,0),"")</f>
        <v/>
      </c>
      <c r="I258" s="515" t="str">
        <f>IF(C258&gt;0,VLOOKUP(C258,女子登録情報!$A$2:$H$2000,5,0),"")</f>
        <v/>
      </c>
      <c r="J258" s="183"/>
      <c r="L258" s="52"/>
    </row>
    <row r="259" spans="1:12" s="20" customFormat="1" ht="18.75" customHeight="1">
      <c r="A259" s="3"/>
      <c r="B259" s="565"/>
      <c r="C259" s="556"/>
      <c r="D259" s="556"/>
      <c r="E259" s="557"/>
      <c r="F259" s="558"/>
      <c r="G259" s="556"/>
      <c r="H259" s="556"/>
      <c r="I259" s="555"/>
      <c r="J259" s="183"/>
      <c r="L259" s="52"/>
    </row>
    <row r="260" spans="1:12" s="20" customFormat="1" ht="18.75" customHeight="1">
      <c r="A260" s="3"/>
      <c r="B260" s="547">
        <v>6</v>
      </c>
      <c r="C260" s="549"/>
      <c r="D260" s="549" t="str">
        <f>IF(C260,VLOOKUP(C260,女子登録情報!$A$2:$H$2000,2,0),"")</f>
        <v/>
      </c>
      <c r="E260" s="551" t="str">
        <f>IF(C260&gt;0,VLOOKUP(C260,女子登録情報!$A$2:$H$2000,3,0),"")</f>
        <v/>
      </c>
      <c r="F260" s="552"/>
      <c r="G260" s="549" t="str">
        <f>IF(C260&gt;0,VLOOKUP(C260,女子登録情報!$A$2:$H$2000,4,0),"")</f>
        <v/>
      </c>
      <c r="H260" s="549" t="str">
        <f>IF(C260&gt;0,VLOOKUP(C260,女子登録情報!$A$2:$H$2000,8,0),"")</f>
        <v/>
      </c>
      <c r="I260" s="515" t="str">
        <f>IF(C260&gt;0,VLOOKUP(C260,女子登録情報!$A$2:$H$2000,5,0),"")</f>
        <v/>
      </c>
      <c r="J260" s="183"/>
      <c r="L260" s="52"/>
    </row>
    <row r="261" spans="1:12" s="20" customFormat="1" ht="19.5" customHeight="1" thickBot="1">
      <c r="A261" s="3"/>
      <c r="B261" s="548"/>
      <c r="C261" s="550"/>
      <c r="D261" s="550"/>
      <c r="E261" s="553"/>
      <c r="F261" s="554"/>
      <c r="G261" s="550"/>
      <c r="H261" s="550"/>
      <c r="I261" s="516"/>
      <c r="J261" s="183"/>
      <c r="L261" s="52"/>
    </row>
    <row r="262" spans="1:12" s="20" customFormat="1" ht="17.5">
      <c r="A262" s="3"/>
      <c r="B262" s="517" t="s">
        <v>63</v>
      </c>
      <c r="C262" s="518"/>
      <c r="D262" s="518"/>
      <c r="E262" s="518"/>
      <c r="F262" s="518"/>
      <c r="G262" s="518"/>
      <c r="H262" s="518"/>
      <c r="I262" s="519"/>
      <c r="J262" s="183"/>
      <c r="L262" s="52"/>
    </row>
    <row r="263" spans="1:12" s="20" customFormat="1" ht="17.5">
      <c r="A263" s="3"/>
      <c r="B263" s="520"/>
      <c r="C263" s="521"/>
      <c r="D263" s="521"/>
      <c r="E263" s="521"/>
      <c r="F263" s="521"/>
      <c r="G263" s="521"/>
      <c r="H263" s="521"/>
      <c r="I263" s="522"/>
      <c r="J263" s="183"/>
      <c r="L263" s="52"/>
    </row>
    <row r="264" spans="1:12" s="20" customFormat="1" ht="18" thickBot="1">
      <c r="A264" s="3"/>
      <c r="B264" s="523"/>
      <c r="C264" s="524"/>
      <c r="D264" s="524"/>
      <c r="E264" s="524"/>
      <c r="F264" s="524"/>
      <c r="G264" s="524"/>
      <c r="H264" s="524"/>
      <c r="I264" s="525"/>
      <c r="J264" s="183"/>
      <c r="L264" s="52"/>
    </row>
    <row r="265" spans="1:12" s="20" customFormat="1" ht="17.5">
      <c r="A265" s="51"/>
      <c r="B265" s="51"/>
      <c r="C265" s="51"/>
      <c r="D265" s="51"/>
      <c r="E265" s="51"/>
      <c r="F265" s="51"/>
      <c r="G265" s="51"/>
      <c r="H265" s="51"/>
      <c r="I265" s="51"/>
      <c r="J265" s="56"/>
      <c r="L265" s="52"/>
    </row>
    <row r="266" spans="1:12" s="20" customFormat="1" ht="18" thickBot="1">
      <c r="A266" s="3"/>
      <c r="B266" s="3"/>
      <c r="C266" s="3"/>
      <c r="D266" s="3"/>
      <c r="E266" s="3"/>
      <c r="F266" s="3"/>
      <c r="G266" s="3"/>
      <c r="H266" s="3"/>
      <c r="I266" s="3"/>
      <c r="J266" s="54" t="s">
        <v>72</v>
      </c>
      <c r="L266" s="52"/>
    </row>
    <row r="267" spans="1:12" s="20" customFormat="1" ht="18.75" customHeight="1">
      <c r="A267" s="3"/>
      <c r="B267" s="743" t="str">
        <f>CONCATENATE('加盟校情報&amp;大会設定'!$G$5,'加盟校情報&amp;大会設定'!$H$5,'加盟校情報&amp;大会設定'!$I$5,'加盟校情報&amp;大会設定'!$J$5,)&amp;"　女子4×100mR"</f>
        <v>第83回東海学生駅伝 兼 第15回東海学生女子駅伝　女子4×100mR</v>
      </c>
      <c r="C267" s="744"/>
      <c r="D267" s="744"/>
      <c r="E267" s="744"/>
      <c r="F267" s="744"/>
      <c r="G267" s="744"/>
      <c r="H267" s="744"/>
      <c r="I267" s="745"/>
      <c r="J267" s="183"/>
      <c r="L267" s="52"/>
    </row>
    <row r="268" spans="1:12" s="20" customFormat="1" ht="19.5" customHeight="1" thickBot="1">
      <c r="A268" s="3"/>
      <c r="B268" s="746"/>
      <c r="C268" s="747"/>
      <c r="D268" s="747"/>
      <c r="E268" s="747"/>
      <c r="F268" s="747"/>
      <c r="G268" s="747"/>
      <c r="H268" s="747"/>
      <c r="I268" s="748"/>
      <c r="J268" s="183"/>
      <c r="L268" s="52"/>
    </row>
    <row r="269" spans="1:12" s="20" customFormat="1" ht="17.5">
      <c r="A269" s="3"/>
      <c r="B269" s="532" t="s">
        <v>54</v>
      </c>
      <c r="C269" s="533"/>
      <c r="D269" s="538" t="str">
        <f>IF(基本情報登録!$D$6&gt;0,基本情報登録!$D$6,"")</f>
        <v/>
      </c>
      <c r="E269" s="539"/>
      <c r="F269" s="539"/>
      <c r="G269" s="539"/>
      <c r="H269" s="540"/>
      <c r="I269" s="55" t="s">
        <v>55</v>
      </c>
      <c r="J269" s="183"/>
      <c r="L269" s="52"/>
    </row>
    <row r="270" spans="1:12" s="20" customFormat="1" ht="18.75" customHeight="1">
      <c r="A270" s="3"/>
      <c r="B270" s="534" t="s">
        <v>1</v>
      </c>
      <c r="C270" s="535"/>
      <c r="D270" s="541" t="str">
        <f>IF(基本情報登録!$D$8&gt;0,基本情報登録!$D$8,"")</f>
        <v/>
      </c>
      <c r="E270" s="542"/>
      <c r="F270" s="542"/>
      <c r="G270" s="542"/>
      <c r="H270" s="543"/>
      <c r="I270" s="515"/>
      <c r="J270" s="183"/>
      <c r="L270" s="52"/>
    </row>
    <row r="271" spans="1:12" s="20" customFormat="1" ht="19.5" customHeight="1" thickBot="1">
      <c r="A271" s="3"/>
      <c r="B271" s="536"/>
      <c r="C271" s="537"/>
      <c r="D271" s="544"/>
      <c r="E271" s="545"/>
      <c r="F271" s="545"/>
      <c r="G271" s="545"/>
      <c r="H271" s="546"/>
      <c r="I271" s="516"/>
      <c r="J271" s="183"/>
      <c r="L271" s="52"/>
    </row>
    <row r="272" spans="1:12" s="20" customFormat="1" ht="17.5">
      <c r="A272" s="3"/>
      <c r="B272" s="532" t="s">
        <v>34</v>
      </c>
      <c r="C272" s="533"/>
      <c r="D272" s="570"/>
      <c r="E272" s="571"/>
      <c r="F272" s="571"/>
      <c r="G272" s="571"/>
      <c r="H272" s="571"/>
      <c r="I272" s="572"/>
      <c r="J272" s="183"/>
      <c r="L272" s="52"/>
    </row>
    <row r="273" spans="1:12" s="20" customFormat="1" ht="17.5" hidden="1">
      <c r="A273" s="3"/>
      <c r="B273" s="180"/>
      <c r="C273" s="181"/>
      <c r="D273" s="46"/>
      <c r="E273" s="573" t="str">
        <f>TEXT(D272,"00000")</f>
        <v>00000</v>
      </c>
      <c r="F273" s="573"/>
      <c r="G273" s="573"/>
      <c r="H273" s="573"/>
      <c r="I273" s="574"/>
      <c r="J273" s="183"/>
      <c r="L273" s="52"/>
    </row>
    <row r="274" spans="1:12" s="20" customFormat="1" ht="18.75" customHeight="1">
      <c r="A274" s="3"/>
      <c r="B274" s="534" t="s">
        <v>37</v>
      </c>
      <c r="C274" s="535"/>
      <c r="D274" s="551"/>
      <c r="E274" s="577"/>
      <c r="F274" s="577"/>
      <c r="G274" s="577"/>
      <c r="H274" s="577"/>
      <c r="I274" s="578"/>
      <c r="J274" s="183"/>
      <c r="L274" s="52"/>
    </row>
    <row r="275" spans="1:12" s="20" customFormat="1" ht="18.75" customHeight="1">
      <c r="A275" s="3"/>
      <c r="B275" s="575"/>
      <c r="C275" s="576"/>
      <c r="D275" s="557"/>
      <c r="E275" s="579"/>
      <c r="F275" s="579"/>
      <c r="G275" s="579"/>
      <c r="H275" s="579"/>
      <c r="I275" s="580"/>
      <c r="J275" s="183"/>
      <c r="L275" s="52"/>
    </row>
    <row r="276" spans="1:12" s="20" customFormat="1" ht="18" thickBot="1">
      <c r="A276" s="3"/>
      <c r="B276" s="581" t="s">
        <v>56</v>
      </c>
      <c r="C276" s="582"/>
      <c r="D276" s="583"/>
      <c r="E276" s="584"/>
      <c r="F276" s="584"/>
      <c r="G276" s="584"/>
      <c r="H276" s="584"/>
      <c r="I276" s="585"/>
      <c r="J276" s="183"/>
      <c r="L276" s="52"/>
    </row>
    <row r="277" spans="1:12" s="20" customFormat="1" ht="17.5">
      <c r="A277" s="3"/>
      <c r="B277" s="559" t="s">
        <v>57</v>
      </c>
      <c r="C277" s="560"/>
      <c r="D277" s="560"/>
      <c r="E277" s="560"/>
      <c r="F277" s="560"/>
      <c r="G277" s="560"/>
      <c r="H277" s="560"/>
      <c r="I277" s="561"/>
      <c r="J277" s="183"/>
      <c r="L277" s="52"/>
    </row>
    <row r="278" spans="1:12" s="20" customFormat="1" ht="18" thickBot="1">
      <c r="A278" s="3"/>
      <c r="B278" s="47" t="s">
        <v>58</v>
      </c>
      <c r="C278" s="182" t="s">
        <v>27</v>
      </c>
      <c r="D278" s="182" t="s">
        <v>59</v>
      </c>
      <c r="E278" s="562" t="s">
        <v>60</v>
      </c>
      <c r="F278" s="563"/>
      <c r="G278" s="182" t="s">
        <v>54</v>
      </c>
      <c r="H278" s="182" t="s">
        <v>61</v>
      </c>
      <c r="I278" s="48" t="s">
        <v>62</v>
      </c>
      <c r="J278" s="183"/>
      <c r="L278" s="52"/>
    </row>
    <row r="279" spans="1:12" s="20" customFormat="1" ht="19.5" customHeight="1" thickTop="1">
      <c r="A279" s="3"/>
      <c r="B279" s="564">
        <v>1</v>
      </c>
      <c r="C279" s="566"/>
      <c r="D279" s="566" t="str">
        <f>IF(C279&gt;0,VLOOKUP(C279,女子登録情報!$A$2:$H$2000,2,0),"")</f>
        <v/>
      </c>
      <c r="E279" s="567" t="str">
        <f>IF(C279&gt;0,VLOOKUP(C279,女子登録情報!$A$2:$H$2000,3,0),"")</f>
        <v/>
      </c>
      <c r="F279" s="568"/>
      <c r="G279" s="566" t="str">
        <f>IF(C279&gt;0,VLOOKUP(C279,女子登録情報!$A$2:$H$2000,4,0),"")</f>
        <v/>
      </c>
      <c r="H279" s="566" t="str">
        <f>IF(C279&gt;0,VLOOKUP(C279,女子登録情報!$A$2:$H$2000,8,0),"")</f>
        <v/>
      </c>
      <c r="I279" s="569" t="str">
        <f>IF(C279&gt;0,VLOOKUP(C279,女子登録情報!$A$2:$H$2000,5,0),"")</f>
        <v/>
      </c>
      <c r="J279" s="183"/>
      <c r="L279" s="52"/>
    </row>
    <row r="280" spans="1:12" s="20" customFormat="1" ht="18.75" customHeight="1">
      <c r="A280" s="3"/>
      <c r="B280" s="565"/>
      <c r="C280" s="556"/>
      <c r="D280" s="556"/>
      <c r="E280" s="557"/>
      <c r="F280" s="558"/>
      <c r="G280" s="556"/>
      <c r="H280" s="556"/>
      <c r="I280" s="555"/>
      <c r="J280" s="183"/>
      <c r="L280" s="52"/>
    </row>
    <row r="281" spans="1:12" s="20" customFormat="1" ht="18.75" customHeight="1">
      <c r="A281" s="3"/>
      <c r="B281" s="547">
        <v>2</v>
      </c>
      <c r="C281" s="549"/>
      <c r="D281" s="549" t="str">
        <f>IF(C281,VLOOKUP(C281,女子登録情報!$A$2:$H$2000,2,0),"")</f>
        <v/>
      </c>
      <c r="E281" s="551" t="str">
        <f>IF(C281&gt;0,VLOOKUP(C281,女子登録情報!$A$2:$H$2000,3,0),"")</f>
        <v/>
      </c>
      <c r="F281" s="552"/>
      <c r="G281" s="549" t="str">
        <f>IF(C281&gt;0,VLOOKUP(C281,女子登録情報!$A$2:$H$2000,4,0),"")</f>
        <v/>
      </c>
      <c r="H281" s="549" t="str">
        <f>IF(C281&gt;0,VLOOKUP(C281,女子登録情報!$A$2:$H$2000,8,0),"")</f>
        <v/>
      </c>
      <c r="I281" s="515" t="str">
        <f>IF(C281&gt;0,VLOOKUP(C281,女子登録情報!$A$2:$H$2000,5,0),"")</f>
        <v/>
      </c>
      <c r="J281" s="183"/>
      <c r="L281" s="52"/>
    </row>
    <row r="282" spans="1:12" s="20" customFormat="1" ht="18.75" customHeight="1">
      <c r="A282" s="3"/>
      <c r="B282" s="565"/>
      <c r="C282" s="556"/>
      <c r="D282" s="556"/>
      <c r="E282" s="557"/>
      <c r="F282" s="558"/>
      <c r="G282" s="556"/>
      <c r="H282" s="556"/>
      <c r="I282" s="555"/>
      <c r="J282" s="183"/>
      <c r="L282" s="52"/>
    </row>
    <row r="283" spans="1:12" s="20" customFormat="1" ht="18.75" customHeight="1">
      <c r="A283" s="3"/>
      <c r="B283" s="547">
        <v>3</v>
      </c>
      <c r="C283" s="549"/>
      <c r="D283" s="549" t="str">
        <f>IF(C283,VLOOKUP(C283,女子登録情報!$A$2:$H$2000,2,0),"")</f>
        <v/>
      </c>
      <c r="E283" s="551" t="str">
        <f>IF(C283&gt;0,VLOOKUP(C283,女子登録情報!$A$2:$H$2000,3,0),"")</f>
        <v/>
      </c>
      <c r="F283" s="552"/>
      <c r="G283" s="549" t="str">
        <f>IF(C283&gt;0,VLOOKUP(C283,女子登録情報!$A$2:$H$2000,4,0),"")</f>
        <v/>
      </c>
      <c r="H283" s="549" t="str">
        <f>IF(C283&gt;0,VLOOKUP(C283,女子登録情報!$A$2:$H$2000,8,0),"")</f>
        <v/>
      </c>
      <c r="I283" s="515" t="str">
        <f>IF(C283&gt;0,VLOOKUP(C283,女子登録情報!$A$2:$H$2000,5,0),"")</f>
        <v/>
      </c>
      <c r="J283" s="183"/>
      <c r="L283" s="52"/>
    </row>
    <row r="284" spans="1:12" s="20" customFormat="1" ht="18.75" customHeight="1">
      <c r="A284" s="3"/>
      <c r="B284" s="565"/>
      <c r="C284" s="556"/>
      <c r="D284" s="556"/>
      <c r="E284" s="557"/>
      <c r="F284" s="558"/>
      <c r="G284" s="556"/>
      <c r="H284" s="556"/>
      <c r="I284" s="555"/>
      <c r="J284" s="183"/>
      <c r="L284" s="52"/>
    </row>
    <row r="285" spans="1:12" s="20" customFormat="1" ht="18.75" customHeight="1">
      <c r="A285" s="3"/>
      <c r="B285" s="547">
        <v>4</v>
      </c>
      <c r="C285" s="549"/>
      <c r="D285" s="549" t="str">
        <f>IF(C285,VLOOKUP(C285,女子登録情報!$A$2:$H$2000,2,0),"")</f>
        <v/>
      </c>
      <c r="E285" s="551" t="str">
        <f>IF(C285&gt;0,VLOOKUP(C285,女子登録情報!$A$2:$H$2000,3,0),"")</f>
        <v/>
      </c>
      <c r="F285" s="552"/>
      <c r="G285" s="549" t="str">
        <f>IF(C285&gt;0,VLOOKUP(C285,女子登録情報!$A$2:$H$2000,4,0),"")</f>
        <v/>
      </c>
      <c r="H285" s="549" t="str">
        <f>IF(C285&gt;0,VLOOKUP(C285,女子登録情報!$A$2:$H$2000,8,0),"")</f>
        <v/>
      </c>
      <c r="I285" s="515" t="str">
        <f>IF(C285&gt;0,VLOOKUP(C285,女子登録情報!$A$2:$H$2000,5,0),"")</f>
        <v/>
      </c>
      <c r="J285" s="183"/>
      <c r="L285" s="52"/>
    </row>
    <row r="286" spans="1:12" s="20" customFormat="1" ht="18.75" customHeight="1">
      <c r="A286" s="3"/>
      <c r="B286" s="565"/>
      <c r="C286" s="556"/>
      <c r="D286" s="556"/>
      <c r="E286" s="557"/>
      <c r="F286" s="558"/>
      <c r="G286" s="556"/>
      <c r="H286" s="556"/>
      <c r="I286" s="555"/>
      <c r="J286" s="183"/>
      <c r="L286" s="52"/>
    </row>
    <row r="287" spans="1:12" s="20" customFormat="1" ht="18.75" customHeight="1">
      <c r="A287" s="3"/>
      <c r="B287" s="547">
        <v>5</v>
      </c>
      <c r="C287" s="549"/>
      <c r="D287" s="549" t="str">
        <f>IF(C287,VLOOKUP(C287,女子登録情報!$A$2:$H$2000,2,0),"")</f>
        <v/>
      </c>
      <c r="E287" s="551" t="str">
        <f>IF(C287&gt;0,VLOOKUP(C287,女子登録情報!$A$2:$H$2000,3,0),"")</f>
        <v/>
      </c>
      <c r="F287" s="552"/>
      <c r="G287" s="549" t="str">
        <f>IF(C287&gt;0,VLOOKUP(C287,女子登録情報!$A$2:$H$2000,4,0),"")</f>
        <v/>
      </c>
      <c r="H287" s="549" t="str">
        <f>IF(C287&gt;0,VLOOKUP(C287,女子登録情報!$A$2:$H$2000,8,0),"")</f>
        <v/>
      </c>
      <c r="I287" s="515" t="str">
        <f>IF(C287&gt;0,VLOOKUP(C287,女子登録情報!$A$2:$H$2000,5,0),"")</f>
        <v/>
      </c>
      <c r="J287" s="183"/>
      <c r="L287" s="52"/>
    </row>
    <row r="288" spans="1:12" s="20" customFormat="1" ht="18.75" customHeight="1">
      <c r="A288" s="3"/>
      <c r="B288" s="565"/>
      <c r="C288" s="556"/>
      <c r="D288" s="556"/>
      <c r="E288" s="557"/>
      <c r="F288" s="558"/>
      <c r="G288" s="556"/>
      <c r="H288" s="556"/>
      <c r="I288" s="555"/>
      <c r="J288" s="183"/>
      <c r="L288" s="52"/>
    </row>
    <row r="289" spans="1:12" s="20" customFormat="1" ht="18.75" customHeight="1">
      <c r="A289" s="3"/>
      <c r="B289" s="547">
        <v>6</v>
      </c>
      <c r="C289" s="549"/>
      <c r="D289" s="549" t="str">
        <f>IF(C289,VLOOKUP(C289,女子登録情報!$A$2:$H$2000,2,0),"")</f>
        <v/>
      </c>
      <c r="E289" s="551" t="str">
        <f>IF(C289&gt;0,VLOOKUP(C289,女子登録情報!$A$2:$H$2000,3,0),"")</f>
        <v/>
      </c>
      <c r="F289" s="552"/>
      <c r="G289" s="549" t="str">
        <f>IF(C289&gt;0,VLOOKUP(C289,女子登録情報!$A$2:$H$2000,4,0),"")</f>
        <v/>
      </c>
      <c r="H289" s="549" t="str">
        <f>IF(C289&gt;0,VLOOKUP(C289,女子登録情報!$A$2:$H$2000,8,0),"")</f>
        <v/>
      </c>
      <c r="I289" s="515" t="str">
        <f>IF(C289&gt;0,VLOOKUP(C289,女子登録情報!$A$2:$H$2000,5,0),"")</f>
        <v/>
      </c>
      <c r="J289" s="183"/>
      <c r="L289" s="52"/>
    </row>
    <row r="290" spans="1:12" s="20" customFormat="1" ht="19.5" customHeight="1" thickBot="1">
      <c r="A290" s="3"/>
      <c r="B290" s="548"/>
      <c r="C290" s="550"/>
      <c r="D290" s="550"/>
      <c r="E290" s="553"/>
      <c r="F290" s="554"/>
      <c r="G290" s="550"/>
      <c r="H290" s="550"/>
      <c r="I290" s="516"/>
      <c r="J290" s="183"/>
      <c r="L290" s="52"/>
    </row>
    <row r="291" spans="1:12" s="20" customFormat="1" ht="17.5">
      <c r="A291" s="3"/>
      <c r="B291" s="517" t="s">
        <v>63</v>
      </c>
      <c r="C291" s="518"/>
      <c r="D291" s="518"/>
      <c r="E291" s="518"/>
      <c r="F291" s="518"/>
      <c r="G291" s="518"/>
      <c r="H291" s="518"/>
      <c r="I291" s="519"/>
      <c r="J291" s="183"/>
      <c r="L291" s="52"/>
    </row>
    <row r="292" spans="1:12" s="20" customFormat="1" ht="17.5">
      <c r="A292" s="3"/>
      <c r="B292" s="520"/>
      <c r="C292" s="521"/>
      <c r="D292" s="521"/>
      <c r="E292" s="521"/>
      <c r="F292" s="521"/>
      <c r="G292" s="521"/>
      <c r="H292" s="521"/>
      <c r="I292" s="522"/>
      <c r="J292" s="183"/>
      <c r="L292" s="52"/>
    </row>
    <row r="293" spans="1:12" s="20" customFormat="1" ht="18" thickBot="1">
      <c r="A293" s="3"/>
      <c r="B293" s="523"/>
      <c r="C293" s="524"/>
      <c r="D293" s="524"/>
      <c r="E293" s="524"/>
      <c r="F293" s="524"/>
      <c r="G293" s="524"/>
      <c r="H293" s="524"/>
      <c r="I293" s="525"/>
      <c r="J293" s="183"/>
      <c r="L293" s="52"/>
    </row>
    <row r="294" spans="1:12" s="20" customFormat="1" ht="17.5">
      <c r="A294" s="51"/>
      <c r="B294" s="51"/>
      <c r="C294" s="51"/>
      <c r="D294" s="51"/>
      <c r="E294" s="51"/>
      <c r="F294" s="51"/>
      <c r="G294" s="51"/>
      <c r="H294" s="51"/>
      <c r="I294" s="51"/>
      <c r="J294" s="56"/>
      <c r="L294" s="52"/>
    </row>
    <row r="295" spans="1:12" s="20" customFormat="1" ht="18" thickBot="1">
      <c r="A295" s="3"/>
      <c r="B295" s="3"/>
      <c r="C295" s="3"/>
      <c r="D295" s="3"/>
      <c r="E295" s="3"/>
      <c r="F295" s="3"/>
      <c r="G295" s="3"/>
      <c r="H295" s="3"/>
      <c r="I295" s="3"/>
      <c r="J295" s="54" t="s">
        <v>73</v>
      </c>
      <c r="L295" s="52"/>
    </row>
    <row r="296" spans="1:12" s="20" customFormat="1" ht="18.75" customHeight="1">
      <c r="A296" s="3"/>
      <c r="B296" s="743" t="str">
        <f>CONCATENATE('加盟校情報&amp;大会設定'!$G$5,'加盟校情報&amp;大会設定'!$H$5,'加盟校情報&amp;大会設定'!$I$5,'加盟校情報&amp;大会設定'!$J$5,)&amp;"　女子4×100mR"</f>
        <v>第83回東海学生駅伝 兼 第15回東海学生女子駅伝　女子4×100mR</v>
      </c>
      <c r="C296" s="744"/>
      <c r="D296" s="744"/>
      <c r="E296" s="744"/>
      <c r="F296" s="744"/>
      <c r="G296" s="744"/>
      <c r="H296" s="744"/>
      <c r="I296" s="745"/>
      <c r="J296" s="183"/>
      <c r="L296" s="52"/>
    </row>
    <row r="297" spans="1:12" s="20" customFormat="1" ht="19.5" customHeight="1" thickBot="1">
      <c r="A297" s="3"/>
      <c r="B297" s="746"/>
      <c r="C297" s="747"/>
      <c r="D297" s="747"/>
      <c r="E297" s="747"/>
      <c r="F297" s="747"/>
      <c r="G297" s="747"/>
      <c r="H297" s="747"/>
      <c r="I297" s="748"/>
      <c r="J297" s="183"/>
      <c r="L297" s="52"/>
    </row>
    <row r="298" spans="1:12" s="20" customFormat="1" ht="17.5">
      <c r="A298" s="3"/>
      <c r="B298" s="532" t="s">
        <v>54</v>
      </c>
      <c r="C298" s="533"/>
      <c r="D298" s="538" t="str">
        <f>IF(基本情報登録!$D$6&gt;0,基本情報登録!$D$6,"")</f>
        <v/>
      </c>
      <c r="E298" s="539"/>
      <c r="F298" s="539"/>
      <c r="G298" s="539"/>
      <c r="H298" s="540"/>
      <c r="I298" s="55" t="s">
        <v>55</v>
      </c>
      <c r="J298" s="183"/>
      <c r="L298" s="52"/>
    </row>
    <row r="299" spans="1:12" s="20" customFormat="1" ht="18.75" customHeight="1">
      <c r="A299" s="3"/>
      <c r="B299" s="534" t="s">
        <v>1</v>
      </c>
      <c r="C299" s="535"/>
      <c r="D299" s="541" t="str">
        <f>IF(基本情報登録!$D$8&gt;0,基本情報登録!$D$8,"")</f>
        <v/>
      </c>
      <c r="E299" s="542"/>
      <c r="F299" s="542"/>
      <c r="G299" s="542"/>
      <c r="H299" s="543"/>
      <c r="I299" s="515"/>
      <c r="J299" s="183"/>
      <c r="L299" s="52"/>
    </row>
    <row r="300" spans="1:12" s="20" customFormat="1" ht="19.5" customHeight="1" thickBot="1">
      <c r="A300" s="3"/>
      <c r="B300" s="536"/>
      <c r="C300" s="537"/>
      <c r="D300" s="544"/>
      <c r="E300" s="545"/>
      <c r="F300" s="545"/>
      <c r="G300" s="545"/>
      <c r="H300" s="546"/>
      <c r="I300" s="516"/>
      <c r="J300" s="183"/>
      <c r="L300" s="52"/>
    </row>
    <row r="301" spans="1:12" s="20" customFormat="1" ht="17.5">
      <c r="A301" s="3"/>
      <c r="B301" s="532" t="s">
        <v>34</v>
      </c>
      <c r="C301" s="533"/>
      <c r="D301" s="570"/>
      <c r="E301" s="571"/>
      <c r="F301" s="571"/>
      <c r="G301" s="571"/>
      <c r="H301" s="571"/>
      <c r="I301" s="572"/>
      <c r="J301" s="183"/>
      <c r="L301" s="52"/>
    </row>
    <row r="302" spans="1:12" s="20" customFormat="1" ht="17.5" hidden="1">
      <c r="A302" s="3"/>
      <c r="B302" s="180"/>
      <c r="C302" s="181"/>
      <c r="D302" s="46"/>
      <c r="E302" s="573" t="str">
        <f>TEXT(D301,"00000")</f>
        <v>00000</v>
      </c>
      <c r="F302" s="573"/>
      <c r="G302" s="573"/>
      <c r="H302" s="573"/>
      <c r="I302" s="574"/>
      <c r="J302" s="183"/>
      <c r="L302" s="52"/>
    </row>
    <row r="303" spans="1:12" s="20" customFormat="1" ht="18.75" customHeight="1">
      <c r="A303" s="3"/>
      <c r="B303" s="534" t="s">
        <v>37</v>
      </c>
      <c r="C303" s="535"/>
      <c r="D303" s="551"/>
      <c r="E303" s="577"/>
      <c r="F303" s="577"/>
      <c r="G303" s="577"/>
      <c r="H303" s="577"/>
      <c r="I303" s="578"/>
      <c r="J303" s="183"/>
      <c r="L303" s="52"/>
    </row>
    <row r="304" spans="1:12" s="20" customFormat="1" ht="18.75" customHeight="1">
      <c r="A304" s="3"/>
      <c r="B304" s="575"/>
      <c r="C304" s="576"/>
      <c r="D304" s="557"/>
      <c r="E304" s="579"/>
      <c r="F304" s="579"/>
      <c r="G304" s="579"/>
      <c r="H304" s="579"/>
      <c r="I304" s="580"/>
      <c r="J304" s="183"/>
      <c r="L304" s="52"/>
    </row>
    <row r="305" spans="1:12" s="20" customFormat="1" ht="18" thickBot="1">
      <c r="A305" s="3"/>
      <c r="B305" s="581" t="s">
        <v>56</v>
      </c>
      <c r="C305" s="582"/>
      <c r="D305" s="583"/>
      <c r="E305" s="584"/>
      <c r="F305" s="584"/>
      <c r="G305" s="584"/>
      <c r="H305" s="584"/>
      <c r="I305" s="585"/>
      <c r="J305" s="183"/>
      <c r="L305" s="52"/>
    </row>
    <row r="306" spans="1:12" s="20" customFormat="1" ht="17.5">
      <c r="A306" s="3"/>
      <c r="B306" s="559" t="s">
        <v>57</v>
      </c>
      <c r="C306" s="560"/>
      <c r="D306" s="560"/>
      <c r="E306" s="560"/>
      <c r="F306" s="560"/>
      <c r="G306" s="560"/>
      <c r="H306" s="560"/>
      <c r="I306" s="561"/>
      <c r="J306" s="183"/>
      <c r="L306" s="52"/>
    </row>
    <row r="307" spans="1:12" s="20" customFormat="1" ht="18" thickBot="1">
      <c r="A307" s="3"/>
      <c r="B307" s="47" t="s">
        <v>58</v>
      </c>
      <c r="C307" s="182" t="s">
        <v>27</v>
      </c>
      <c r="D307" s="182" t="s">
        <v>59</v>
      </c>
      <c r="E307" s="562" t="s">
        <v>60</v>
      </c>
      <c r="F307" s="563"/>
      <c r="G307" s="182" t="s">
        <v>54</v>
      </c>
      <c r="H307" s="182" t="s">
        <v>61</v>
      </c>
      <c r="I307" s="48" t="s">
        <v>62</v>
      </c>
      <c r="J307" s="183"/>
      <c r="L307" s="52"/>
    </row>
    <row r="308" spans="1:12" s="20" customFormat="1" ht="19.5" customHeight="1" thickTop="1">
      <c r="A308" s="3"/>
      <c r="B308" s="564">
        <v>1</v>
      </c>
      <c r="C308" s="566"/>
      <c r="D308" s="566" t="str">
        <f>IF(C308&gt;0,VLOOKUP(C308,女子登録情報!$A$2:$H$2000,2,0),"")</f>
        <v/>
      </c>
      <c r="E308" s="567" t="str">
        <f>IF(C308&gt;0,VLOOKUP(C308,女子登録情報!$A$2:$H$2000,3,0),"")</f>
        <v/>
      </c>
      <c r="F308" s="568"/>
      <c r="G308" s="566" t="str">
        <f>IF(C308&gt;0,VLOOKUP(C308,女子登録情報!$A$2:$H$2000,4,0),"")</f>
        <v/>
      </c>
      <c r="H308" s="566" t="str">
        <f>IF(C308&gt;0,VLOOKUP(C308,女子登録情報!$A$2:$H$2000,8,0),"")</f>
        <v/>
      </c>
      <c r="I308" s="569" t="str">
        <f>IF(C308&gt;0,VLOOKUP(C308,女子登録情報!$A$2:$H$2000,5,0),"")</f>
        <v/>
      </c>
      <c r="J308" s="183"/>
      <c r="L308" s="52"/>
    </row>
    <row r="309" spans="1:12" s="20" customFormat="1" ht="18.75" customHeight="1">
      <c r="A309" s="3"/>
      <c r="B309" s="565"/>
      <c r="C309" s="556"/>
      <c r="D309" s="556"/>
      <c r="E309" s="557"/>
      <c r="F309" s="558"/>
      <c r="G309" s="556"/>
      <c r="H309" s="556"/>
      <c r="I309" s="555"/>
      <c r="J309" s="183"/>
      <c r="L309" s="52"/>
    </row>
    <row r="310" spans="1:12" s="20" customFormat="1" ht="18.75" customHeight="1">
      <c r="A310" s="3"/>
      <c r="B310" s="547">
        <v>2</v>
      </c>
      <c r="C310" s="549"/>
      <c r="D310" s="549" t="str">
        <f>IF(C310,VLOOKUP(C310,女子登録情報!$A$2:$H$2000,2,0),"")</f>
        <v/>
      </c>
      <c r="E310" s="551" t="str">
        <f>IF(C310&gt;0,VLOOKUP(C310,女子登録情報!$A$2:$H$2000,3,0),"")</f>
        <v/>
      </c>
      <c r="F310" s="552"/>
      <c r="G310" s="549" t="str">
        <f>IF(C310&gt;0,VLOOKUP(C310,女子登録情報!$A$2:$H$2000,4,0),"")</f>
        <v/>
      </c>
      <c r="H310" s="549" t="str">
        <f>IF(C310&gt;0,VLOOKUP(C310,女子登録情報!$A$2:$H$2000,8,0),"")</f>
        <v/>
      </c>
      <c r="I310" s="515" t="str">
        <f>IF(C310&gt;0,VLOOKUP(C310,女子登録情報!$A$2:$H$2000,5,0),"")</f>
        <v/>
      </c>
      <c r="J310" s="183"/>
      <c r="L310" s="52"/>
    </row>
    <row r="311" spans="1:12" s="20" customFormat="1" ht="18.75" customHeight="1">
      <c r="A311" s="3"/>
      <c r="B311" s="565"/>
      <c r="C311" s="556"/>
      <c r="D311" s="556"/>
      <c r="E311" s="557"/>
      <c r="F311" s="558"/>
      <c r="G311" s="556"/>
      <c r="H311" s="556"/>
      <c r="I311" s="555"/>
      <c r="J311" s="183"/>
      <c r="L311" s="52"/>
    </row>
    <row r="312" spans="1:12" s="20" customFormat="1" ht="18.75" customHeight="1">
      <c r="A312" s="3"/>
      <c r="B312" s="547">
        <v>3</v>
      </c>
      <c r="C312" s="549"/>
      <c r="D312" s="549" t="str">
        <f>IF(C312,VLOOKUP(C312,女子登録情報!$A$2:$H$2000,2,0),"")</f>
        <v/>
      </c>
      <c r="E312" s="551" t="str">
        <f>IF(C312&gt;0,VLOOKUP(C312,女子登録情報!$A$2:$H$2000,3,0),"")</f>
        <v/>
      </c>
      <c r="F312" s="552"/>
      <c r="G312" s="549" t="str">
        <f>IF(C312&gt;0,VLOOKUP(C312,女子登録情報!$A$2:$H$2000,4,0),"")</f>
        <v/>
      </c>
      <c r="H312" s="549" t="str">
        <f>IF(C312&gt;0,VLOOKUP(C312,女子登録情報!$A$2:$H$2000,8,0),"")</f>
        <v/>
      </c>
      <c r="I312" s="515" t="str">
        <f>IF(C312&gt;0,VLOOKUP(C312,女子登録情報!$A$2:$H$2000,5,0),"")</f>
        <v/>
      </c>
      <c r="J312" s="183"/>
      <c r="L312" s="52"/>
    </row>
    <row r="313" spans="1:12" s="20" customFormat="1" ht="18.75" customHeight="1">
      <c r="A313" s="3"/>
      <c r="B313" s="565"/>
      <c r="C313" s="556"/>
      <c r="D313" s="556"/>
      <c r="E313" s="557"/>
      <c r="F313" s="558"/>
      <c r="G313" s="556"/>
      <c r="H313" s="556"/>
      <c r="I313" s="555"/>
      <c r="J313" s="183"/>
      <c r="L313" s="52"/>
    </row>
    <row r="314" spans="1:12" s="20" customFormat="1" ht="18.75" customHeight="1">
      <c r="A314" s="3"/>
      <c r="B314" s="547">
        <v>4</v>
      </c>
      <c r="C314" s="549"/>
      <c r="D314" s="549" t="str">
        <f>IF(C314,VLOOKUP(C314,女子登録情報!$A$2:$H$2000,2,0),"")</f>
        <v/>
      </c>
      <c r="E314" s="551" t="str">
        <f>IF(C314&gt;0,VLOOKUP(C314,女子登録情報!$A$2:$H$2000,3,0),"")</f>
        <v/>
      </c>
      <c r="F314" s="552"/>
      <c r="G314" s="549" t="str">
        <f>IF(C314&gt;0,VLOOKUP(C314,女子登録情報!$A$2:$H$2000,4,0),"")</f>
        <v/>
      </c>
      <c r="H314" s="549" t="str">
        <f>IF(C314&gt;0,VLOOKUP(C314,女子登録情報!$A$2:$H$2000,8,0),"")</f>
        <v/>
      </c>
      <c r="I314" s="515" t="str">
        <f>IF(C314&gt;0,VLOOKUP(C314,女子登録情報!$A$2:$H$2000,5,0),"")</f>
        <v/>
      </c>
      <c r="J314" s="183"/>
      <c r="L314" s="52"/>
    </row>
    <row r="315" spans="1:12" s="20" customFormat="1" ht="18.75" customHeight="1">
      <c r="A315" s="3"/>
      <c r="B315" s="565"/>
      <c r="C315" s="556"/>
      <c r="D315" s="556"/>
      <c r="E315" s="557"/>
      <c r="F315" s="558"/>
      <c r="G315" s="556"/>
      <c r="H315" s="556"/>
      <c r="I315" s="555"/>
      <c r="J315" s="183"/>
      <c r="L315" s="52"/>
    </row>
    <row r="316" spans="1:12" s="20" customFormat="1" ht="18.75" customHeight="1">
      <c r="A316" s="3"/>
      <c r="B316" s="547">
        <v>5</v>
      </c>
      <c r="C316" s="549"/>
      <c r="D316" s="549" t="str">
        <f>IF(C316,VLOOKUP(C316,女子登録情報!$A$2:$H$2000,2,0),"")</f>
        <v/>
      </c>
      <c r="E316" s="551" t="str">
        <f>IF(C316&gt;0,VLOOKUP(C316,女子登録情報!$A$2:$H$2000,3,0),"")</f>
        <v/>
      </c>
      <c r="F316" s="552"/>
      <c r="G316" s="549" t="str">
        <f>IF(C316&gt;0,VLOOKUP(C316,女子登録情報!$A$2:$H$2000,4,0),"")</f>
        <v/>
      </c>
      <c r="H316" s="549" t="str">
        <f>IF(C316&gt;0,VLOOKUP(C316,女子登録情報!$A$2:$H$2000,8,0),"")</f>
        <v/>
      </c>
      <c r="I316" s="515" t="str">
        <f>IF(C316&gt;0,VLOOKUP(C316,女子登録情報!$A$2:$H$2000,5,0),"")</f>
        <v/>
      </c>
      <c r="J316" s="183"/>
      <c r="L316" s="52"/>
    </row>
    <row r="317" spans="1:12" s="20" customFormat="1" ht="18.75" customHeight="1">
      <c r="A317" s="3"/>
      <c r="B317" s="565"/>
      <c r="C317" s="556"/>
      <c r="D317" s="556"/>
      <c r="E317" s="557"/>
      <c r="F317" s="558"/>
      <c r="G317" s="556"/>
      <c r="H317" s="556"/>
      <c r="I317" s="555"/>
      <c r="J317" s="183"/>
      <c r="L317" s="52"/>
    </row>
    <row r="318" spans="1:12" s="20" customFormat="1" ht="18.75" customHeight="1">
      <c r="A318" s="3"/>
      <c r="B318" s="547">
        <v>6</v>
      </c>
      <c r="C318" s="549"/>
      <c r="D318" s="549" t="str">
        <f>IF(C318,VLOOKUP(C318,女子登録情報!$A$2:$H$2000,2,0),"")</f>
        <v/>
      </c>
      <c r="E318" s="551" t="str">
        <f>IF(C318&gt;0,VLOOKUP(C318,女子登録情報!$A$2:$H$2000,3,0),"")</f>
        <v/>
      </c>
      <c r="F318" s="552"/>
      <c r="G318" s="549" t="str">
        <f>IF(C318&gt;0,VLOOKUP(C318,女子登録情報!$A$2:$H$2000,4,0),"")</f>
        <v/>
      </c>
      <c r="H318" s="549" t="str">
        <f>IF(C318&gt;0,VLOOKUP(C318,女子登録情報!$A$2:$H$2000,8,0),"")</f>
        <v/>
      </c>
      <c r="I318" s="515" t="str">
        <f>IF(C318&gt;0,VLOOKUP(C318,女子登録情報!$A$2:$H$2000,5,0),"")</f>
        <v/>
      </c>
      <c r="J318" s="183"/>
      <c r="L318" s="52"/>
    </row>
    <row r="319" spans="1:12" s="20" customFormat="1" ht="19.5" customHeight="1" thickBot="1">
      <c r="A319" s="3"/>
      <c r="B319" s="548"/>
      <c r="C319" s="550"/>
      <c r="D319" s="550"/>
      <c r="E319" s="553"/>
      <c r="F319" s="554"/>
      <c r="G319" s="550"/>
      <c r="H319" s="550"/>
      <c r="I319" s="516"/>
      <c r="J319" s="183"/>
      <c r="L319" s="52"/>
    </row>
    <row r="320" spans="1:12" s="20" customFormat="1" ht="17.5">
      <c r="A320" s="3"/>
      <c r="B320" s="517" t="s">
        <v>63</v>
      </c>
      <c r="C320" s="518"/>
      <c r="D320" s="518"/>
      <c r="E320" s="518"/>
      <c r="F320" s="518"/>
      <c r="G320" s="518"/>
      <c r="H320" s="518"/>
      <c r="I320" s="519"/>
      <c r="J320" s="183"/>
      <c r="L320" s="52"/>
    </row>
    <row r="321" spans="1:12" s="20" customFormat="1" ht="17.5">
      <c r="A321" s="3"/>
      <c r="B321" s="520"/>
      <c r="C321" s="521"/>
      <c r="D321" s="521"/>
      <c r="E321" s="521"/>
      <c r="F321" s="521"/>
      <c r="G321" s="521"/>
      <c r="H321" s="521"/>
      <c r="I321" s="522"/>
      <c r="J321" s="183"/>
      <c r="L321" s="52"/>
    </row>
    <row r="322" spans="1:12" s="20" customFormat="1" ht="18" thickBot="1">
      <c r="A322" s="3"/>
      <c r="B322" s="523"/>
      <c r="C322" s="524"/>
      <c r="D322" s="524"/>
      <c r="E322" s="524"/>
      <c r="F322" s="524"/>
      <c r="G322" s="524"/>
      <c r="H322" s="524"/>
      <c r="I322" s="525"/>
      <c r="J322" s="183"/>
      <c r="L322" s="52"/>
    </row>
    <row r="323" spans="1:12" s="20" customFormat="1" ht="17.5">
      <c r="A323" s="51"/>
      <c r="B323" s="51"/>
      <c r="C323" s="51"/>
      <c r="D323" s="51"/>
      <c r="E323" s="51"/>
      <c r="F323" s="51"/>
      <c r="G323" s="51"/>
      <c r="H323" s="51"/>
      <c r="I323" s="51"/>
      <c r="J323" s="56"/>
      <c r="L323" s="52"/>
    </row>
    <row r="324" spans="1:12" s="20" customFormat="1" ht="18" thickBot="1">
      <c r="A324" s="3"/>
      <c r="B324" s="3"/>
      <c r="C324" s="3"/>
      <c r="D324" s="3"/>
      <c r="E324" s="3"/>
      <c r="F324" s="3"/>
      <c r="G324" s="3"/>
      <c r="H324" s="3"/>
      <c r="I324" s="3"/>
      <c r="J324" s="54" t="s">
        <v>74</v>
      </c>
      <c r="L324" s="52"/>
    </row>
    <row r="325" spans="1:12" s="20" customFormat="1" ht="17.5">
      <c r="A325" s="3"/>
      <c r="B325" s="743" t="str">
        <f>CONCATENATE('加盟校情報&amp;大会設定'!$G$5,'加盟校情報&amp;大会設定'!$H$5,'加盟校情報&amp;大会設定'!$I$5,'加盟校情報&amp;大会設定'!$J$5,)&amp;"　女子4×100mR"</f>
        <v>第83回東海学生駅伝 兼 第15回東海学生女子駅伝　女子4×100mR</v>
      </c>
      <c r="C325" s="744"/>
      <c r="D325" s="744"/>
      <c r="E325" s="744"/>
      <c r="F325" s="744"/>
      <c r="G325" s="744"/>
      <c r="H325" s="744"/>
      <c r="I325" s="745"/>
      <c r="J325" s="183"/>
      <c r="L325" s="52"/>
    </row>
    <row r="326" spans="1:12" s="20" customFormat="1" ht="18" thickBot="1">
      <c r="A326" s="3"/>
      <c r="B326" s="746"/>
      <c r="C326" s="747"/>
      <c r="D326" s="747"/>
      <c r="E326" s="747"/>
      <c r="F326" s="747"/>
      <c r="G326" s="747"/>
      <c r="H326" s="747"/>
      <c r="I326" s="748"/>
      <c r="J326" s="183"/>
      <c r="L326" s="52"/>
    </row>
    <row r="327" spans="1:12" s="20" customFormat="1" ht="17.5">
      <c r="A327" s="3"/>
      <c r="B327" s="532" t="s">
        <v>54</v>
      </c>
      <c r="C327" s="533"/>
      <c r="D327" s="538" t="str">
        <f>IF(基本情報登録!$D$6&gt;0,基本情報登録!$D$6,"")</f>
        <v/>
      </c>
      <c r="E327" s="539"/>
      <c r="F327" s="539"/>
      <c r="G327" s="539"/>
      <c r="H327" s="540"/>
      <c r="I327" s="55" t="s">
        <v>55</v>
      </c>
      <c r="J327" s="183"/>
      <c r="L327" s="52"/>
    </row>
    <row r="328" spans="1:12" s="20" customFormat="1" ht="17.5">
      <c r="A328" s="3"/>
      <c r="B328" s="534" t="s">
        <v>1</v>
      </c>
      <c r="C328" s="535"/>
      <c r="D328" s="541" t="str">
        <f>IF(基本情報登録!$D$8&gt;0,基本情報登録!$D$8,"")</f>
        <v/>
      </c>
      <c r="E328" s="542"/>
      <c r="F328" s="542"/>
      <c r="G328" s="542"/>
      <c r="H328" s="543"/>
      <c r="I328" s="515"/>
      <c r="J328" s="183"/>
      <c r="L328" s="52"/>
    </row>
    <row r="329" spans="1:12" s="20" customFormat="1" ht="18" thickBot="1">
      <c r="A329" s="3"/>
      <c r="B329" s="536"/>
      <c r="C329" s="537"/>
      <c r="D329" s="544"/>
      <c r="E329" s="545"/>
      <c r="F329" s="545"/>
      <c r="G329" s="545"/>
      <c r="H329" s="546"/>
      <c r="I329" s="516"/>
      <c r="J329" s="183"/>
      <c r="L329" s="52"/>
    </row>
    <row r="330" spans="1:12" s="20" customFormat="1" ht="17.5">
      <c r="A330" s="3"/>
      <c r="B330" s="532" t="s">
        <v>34</v>
      </c>
      <c r="C330" s="533"/>
      <c r="D330" s="570"/>
      <c r="E330" s="571"/>
      <c r="F330" s="571"/>
      <c r="G330" s="571"/>
      <c r="H330" s="571"/>
      <c r="I330" s="572"/>
      <c r="J330" s="183"/>
      <c r="L330" s="52"/>
    </row>
    <row r="331" spans="1:12" s="20" customFormat="1" ht="17.5" hidden="1">
      <c r="A331" s="3"/>
      <c r="B331" s="180"/>
      <c r="C331" s="181"/>
      <c r="D331" s="46"/>
      <c r="E331" s="573" t="str">
        <f>TEXT(D330,"00000")</f>
        <v>00000</v>
      </c>
      <c r="F331" s="573"/>
      <c r="G331" s="573"/>
      <c r="H331" s="573"/>
      <c r="I331" s="574"/>
      <c r="J331" s="183"/>
      <c r="L331" s="52"/>
    </row>
    <row r="332" spans="1:12" s="20" customFormat="1" ht="17.5">
      <c r="A332" s="3"/>
      <c r="B332" s="534" t="s">
        <v>37</v>
      </c>
      <c r="C332" s="535"/>
      <c r="D332" s="551"/>
      <c r="E332" s="577"/>
      <c r="F332" s="577"/>
      <c r="G332" s="577"/>
      <c r="H332" s="577"/>
      <c r="I332" s="578"/>
      <c r="J332" s="183"/>
      <c r="L332" s="52"/>
    </row>
    <row r="333" spans="1:12" s="20" customFormat="1" ht="17.5">
      <c r="A333" s="3"/>
      <c r="B333" s="575"/>
      <c r="C333" s="576"/>
      <c r="D333" s="557"/>
      <c r="E333" s="579"/>
      <c r="F333" s="579"/>
      <c r="G333" s="579"/>
      <c r="H333" s="579"/>
      <c r="I333" s="580"/>
      <c r="J333" s="183"/>
      <c r="L333" s="52"/>
    </row>
    <row r="334" spans="1:12" s="20" customFormat="1" ht="18" thickBot="1">
      <c r="A334" s="3"/>
      <c r="B334" s="581" t="s">
        <v>56</v>
      </c>
      <c r="C334" s="582"/>
      <c r="D334" s="583"/>
      <c r="E334" s="584"/>
      <c r="F334" s="584"/>
      <c r="G334" s="584"/>
      <c r="H334" s="584"/>
      <c r="I334" s="585"/>
      <c r="J334" s="183"/>
      <c r="L334" s="52"/>
    </row>
    <row r="335" spans="1:12" s="20" customFormat="1" ht="17.5">
      <c r="A335" s="3"/>
      <c r="B335" s="559" t="s">
        <v>57</v>
      </c>
      <c r="C335" s="560"/>
      <c r="D335" s="560"/>
      <c r="E335" s="560"/>
      <c r="F335" s="560"/>
      <c r="G335" s="560"/>
      <c r="H335" s="560"/>
      <c r="I335" s="561"/>
      <c r="J335" s="183"/>
      <c r="L335" s="52"/>
    </row>
    <row r="336" spans="1:12" s="20" customFormat="1" ht="18" thickBot="1">
      <c r="A336" s="3"/>
      <c r="B336" s="47" t="s">
        <v>58</v>
      </c>
      <c r="C336" s="182" t="s">
        <v>27</v>
      </c>
      <c r="D336" s="182" t="s">
        <v>59</v>
      </c>
      <c r="E336" s="562" t="s">
        <v>60</v>
      </c>
      <c r="F336" s="563"/>
      <c r="G336" s="182" t="s">
        <v>54</v>
      </c>
      <c r="H336" s="182" t="s">
        <v>61</v>
      </c>
      <c r="I336" s="48" t="s">
        <v>62</v>
      </c>
      <c r="J336" s="183"/>
      <c r="L336" s="52"/>
    </row>
    <row r="337" spans="1:12" s="20" customFormat="1" ht="18" thickTop="1">
      <c r="A337" s="3"/>
      <c r="B337" s="564">
        <v>1</v>
      </c>
      <c r="C337" s="566"/>
      <c r="D337" s="566" t="str">
        <f>IF(C337&gt;0,VLOOKUP(C337,女子登録情報!$A$2:$H$2000,2,0),"")</f>
        <v/>
      </c>
      <c r="E337" s="567" t="str">
        <f>IF(C337&gt;0,VLOOKUP(C337,女子登録情報!$A$2:$H$2000,3,0),"")</f>
        <v/>
      </c>
      <c r="F337" s="568"/>
      <c r="G337" s="566" t="str">
        <f>IF(C337&gt;0,VLOOKUP(C337,女子登録情報!$A$2:$H$2000,4,0),"")</f>
        <v/>
      </c>
      <c r="H337" s="566" t="str">
        <f>IF(C337&gt;0,VLOOKUP(C337,女子登録情報!$A$2:$H$2000,8,0),"")</f>
        <v/>
      </c>
      <c r="I337" s="569" t="str">
        <f>IF(C337&gt;0,VLOOKUP(C337,女子登録情報!$A$2:$H$2000,5,0),"")</f>
        <v/>
      </c>
      <c r="J337" s="183"/>
      <c r="L337" s="52"/>
    </row>
    <row r="338" spans="1:12" s="20" customFormat="1" ht="17.5">
      <c r="A338" s="3"/>
      <c r="B338" s="565"/>
      <c r="C338" s="556"/>
      <c r="D338" s="556"/>
      <c r="E338" s="557"/>
      <c r="F338" s="558"/>
      <c r="G338" s="556"/>
      <c r="H338" s="556"/>
      <c r="I338" s="555"/>
      <c r="J338" s="183"/>
      <c r="L338" s="52"/>
    </row>
    <row r="339" spans="1:12" s="20" customFormat="1" ht="17.5">
      <c r="A339" s="3"/>
      <c r="B339" s="547">
        <v>2</v>
      </c>
      <c r="C339" s="549"/>
      <c r="D339" s="549" t="str">
        <f>IF(C339,VLOOKUP(C339,女子登録情報!$A$2:$H$2000,2,0),"")</f>
        <v/>
      </c>
      <c r="E339" s="551" t="str">
        <f>IF(C339&gt;0,VLOOKUP(C339,女子登録情報!$A$2:$H$2000,3,0),"")</f>
        <v/>
      </c>
      <c r="F339" s="552"/>
      <c r="G339" s="549" t="str">
        <f>IF(C339&gt;0,VLOOKUP(C339,女子登録情報!$A$2:$H$2000,4,0),"")</f>
        <v/>
      </c>
      <c r="H339" s="549" t="str">
        <f>IF(C339&gt;0,VLOOKUP(C339,女子登録情報!$A$2:$H$2000,8,0),"")</f>
        <v/>
      </c>
      <c r="I339" s="515" t="str">
        <f>IF(C339&gt;0,VLOOKUP(C339,女子登録情報!$A$2:$H$2000,5,0),"")</f>
        <v/>
      </c>
      <c r="J339" s="183"/>
      <c r="L339" s="52"/>
    </row>
    <row r="340" spans="1:12" s="20" customFormat="1" ht="17.5">
      <c r="A340" s="3"/>
      <c r="B340" s="565"/>
      <c r="C340" s="556"/>
      <c r="D340" s="556"/>
      <c r="E340" s="557"/>
      <c r="F340" s="558"/>
      <c r="G340" s="556"/>
      <c r="H340" s="556"/>
      <c r="I340" s="555"/>
      <c r="J340" s="183"/>
      <c r="L340" s="52"/>
    </row>
    <row r="341" spans="1:12" s="20" customFormat="1" ht="17.5">
      <c r="A341" s="3"/>
      <c r="B341" s="547">
        <v>3</v>
      </c>
      <c r="C341" s="549"/>
      <c r="D341" s="549" t="str">
        <f>IF(C341,VLOOKUP(C341,女子登録情報!$A$2:$H$2000,2,0),"")</f>
        <v/>
      </c>
      <c r="E341" s="551" t="str">
        <f>IF(C341&gt;0,VLOOKUP(C341,女子登録情報!$A$2:$H$2000,3,0),"")</f>
        <v/>
      </c>
      <c r="F341" s="552"/>
      <c r="G341" s="549" t="str">
        <f>IF(C341&gt;0,VLOOKUP(C341,女子登録情報!$A$2:$H$2000,4,0),"")</f>
        <v/>
      </c>
      <c r="H341" s="549" t="str">
        <f>IF(C341&gt;0,VLOOKUP(C341,女子登録情報!$A$2:$H$2000,8,0),"")</f>
        <v/>
      </c>
      <c r="I341" s="515" t="str">
        <f>IF(C341&gt;0,VLOOKUP(C341,女子登録情報!$A$2:$H$2000,5,0),"")</f>
        <v/>
      </c>
      <c r="J341" s="183"/>
      <c r="L341" s="52"/>
    </row>
    <row r="342" spans="1:12" s="20" customFormat="1" ht="17.5">
      <c r="A342" s="3"/>
      <c r="B342" s="565"/>
      <c r="C342" s="556"/>
      <c r="D342" s="556"/>
      <c r="E342" s="557"/>
      <c r="F342" s="558"/>
      <c r="G342" s="556"/>
      <c r="H342" s="556"/>
      <c r="I342" s="555"/>
      <c r="J342" s="183"/>
      <c r="L342" s="52"/>
    </row>
    <row r="343" spans="1:12" s="20" customFormat="1" ht="17.5">
      <c r="A343" s="3"/>
      <c r="B343" s="547">
        <v>4</v>
      </c>
      <c r="C343" s="549"/>
      <c r="D343" s="549" t="str">
        <f>IF(C343,VLOOKUP(C343,女子登録情報!$A$2:$H$2000,2,0),"")</f>
        <v/>
      </c>
      <c r="E343" s="551" t="str">
        <f>IF(C343&gt;0,VLOOKUP(C343,女子登録情報!$A$2:$H$2000,3,0),"")</f>
        <v/>
      </c>
      <c r="F343" s="552"/>
      <c r="G343" s="549" t="str">
        <f>IF(C343&gt;0,VLOOKUP(C343,女子登録情報!$A$2:$H$2000,4,0),"")</f>
        <v/>
      </c>
      <c r="H343" s="549" t="str">
        <f>IF(C343&gt;0,VLOOKUP(C343,女子登録情報!$A$2:$H$2000,8,0),"")</f>
        <v/>
      </c>
      <c r="I343" s="515" t="str">
        <f>IF(C343&gt;0,VLOOKUP(C343,女子登録情報!$A$2:$H$2000,5,0),"")</f>
        <v/>
      </c>
      <c r="J343" s="183"/>
      <c r="L343" s="52"/>
    </row>
    <row r="344" spans="1:12" s="20" customFormat="1" ht="17.5">
      <c r="A344" s="3"/>
      <c r="B344" s="565"/>
      <c r="C344" s="556"/>
      <c r="D344" s="556"/>
      <c r="E344" s="557"/>
      <c r="F344" s="558"/>
      <c r="G344" s="556"/>
      <c r="H344" s="556"/>
      <c r="I344" s="555"/>
      <c r="J344" s="183"/>
      <c r="L344" s="52"/>
    </row>
    <row r="345" spans="1:12" s="20" customFormat="1" ht="17.5">
      <c r="A345" s="3"/>
      <c r="B345" s="547">
        <v>5</v>
      </c>
      <c r="C345" s="549"/>
      <c r="D345" s="549" t="str">
        <f>IF(C345,VLOOKUP(C345,女子登録情報!$A$2:$H$2000,2,0),"")</f>
        <v/>
      </c>
      <c r="E345" s="551" t="str">
        <f>IF(C345&gt;0,VLOOKUP(C345,女子登録情報!$A$2:$H$2000,3,0),"")</f>
        <v/>
      </c>
      <c r="F345" s="552"/>
      <c r="G345" s="549" t="str">
        <f>IF(C345&gt;0,VLOOKUP(C345,女子登録情報!$A$2:$H$2000,4,0),"")</f>
        <v/>
      </c>
      <c r="H345" s="549" t="str">
        <f>IF(C345&gt;0,VLOOKUP(C345,女子登録情報!$A$2:$H$2000,8,0),"")</f>
        <v/>
      </c>
      <c r="I345" s="515" t="str">
        <f>IF(C345&gt;0,VLOOKUP(C345,女子登録情報!$A$2:$H$2000,5,0),"")</f>
        <v/>
      </c>
      <c r="J345" s="183"/>
      <c r="L345" s="52"/>
    </row>
    <row r="346" spans="1:12" s="20" customFormat="1" ht="17.5">
      <c r="A346" s="3"/>
      <c r="B346" s="565"/>
      <c r="C346" s="556"/>
      <c r="D346" s="556"/>
      <c r="E346" s="557"/>
      <c r="F346" s="558"/>
      <c r="G346" s="556"/>
      <c r="H346" s="556"/>
      <c r="I346" s="555"/>
      <c r="J346" s="183"/>
      <c r="L346" s="52"/>
    </row>
    <row r="347" spans="1:12" s="20" customFormat="1" ht="17.5">
      <c r="A347" s="3"/>
      <c r="B347" s="547">
        <v>6</v>
      </c>
      <c r="C347" s="549"/>
      <c r="D347" s="549" t="str">
        <f>IF(C347,VLOOKUP(C347,女子登録情報!$A$2:$H$2000,2,0),"")</f>
        <v/>
      </c>
      <c r="E347" s="551" t="str">
        <f>IF(C347&gt;0,VLOOKUP(C347,女子登録情報!$A$2:$H$2000,3,0),"")</f>
        <v/>
      </c>
      <c r="F347" s="552"/>
      <c r="G347" s="549" t="str">
        <f>IF(C347&gt;0,VLOOKUP(C347,女子登録情報!$A$2:$H$2000,4,0),"")</f>
        <v/>
      </c>
      <c r="H347" s="549" t="str">
        <f>IF(C347&gt;0,VLOOKUP(C347,女子登録情報!$A$2:$H$2000,8,0),"")</f>
        <v/>
      </c>
      <c r="I347" s="515" t="str">
        <f>IF(C347&gt;0,VLOOKUP(C347,女子登録情報!$A$2:$H$2000,5,0),"")</f>
        <v/>
      </c>
      <c r="J347" s="183"/>
      <c r="L347" s="52"/>
    </row>
    <row r="348" spans="1:12" s="20" customFormat="1" ht="18" thickBot="1">
      <c r="A348" s="3"/>
      <c r="B348" s="548"/>
      <c r="C348" s="550"/>
      <c r="D348" s="550"/>
      <c r="E348" s="553"/>
      <c r="F348" s="554"/>
      <c r="G348" s="550"/>
      <c r="H348" s="550"/>
      <c r="I348" s="516"/>
      <c r="J348" s="183"/>
      <c r="L348" s="52"/>
    </row>
    <row r="349" spans="1:12" s="20" customFormat="1" ht="17.5">
      <c r="A349" s="3"/>
      <c r="B349" s="517" t="s">
        <v>63</v>
      </c>
      <c r="C349" s="518"/>
      <c r="D349" s="518"/>
      <c r="E349" s="518"/>
      <c r="F349" s="518"/>
      <c r="G349" s="518"/>
      <c r="H349" s="518"/>
      <c r="I349" s="519"/>
      <c r="J349" s="183"/>
      <c r="L349" s="52"/>
    </row>
    <row r="350" spans="1:12" s="20" customFormat="1" ht="17.5">
      <c r="A350" s="3"/>
      <c r="B350" s="520"/>
      <c r="C350" s="521"/>
      <c r="D350" s="521"/>
      <c r="E350" s="521"/>
      <c r="F350" s="521"/>
      <c r="G350" s="521"/>
      <c r="H350" s="521"/>
      <c r="I350" s="522"/>
      <c r="J350" s="183"/>
      <c r="L350" s="52"/>
    </row>
    <row r="351" spans="1:12" s="20" customFormat="1" ht="18" thickBot="1">
      <c r="A351" s="3"/>
      <c r="B351" s="523"/>
      <c r="C351" s="524"/>
      <c r="D351" s="524"/>
      <c r="E351" s="524"/>
      <c r="F351" s="524"/>
      <c r="G351" s="524"/>
      <c r="H351" s="524"/>
      <c r="I351" s="525"/>
      <c r="J351" s="183"/>
      <c r="L351" s="52"/>
    </row>
    <row r="352" spans="1:12" s="20" customFormat="1" ht="17.5">
      <c r="A352" s="51"/>
      <c r="B352" s="51"/>
      <c r="C352" s="51"/>
      <c r="D352" s="51"/>
      <c r="E352" s="51"/>
      <c r="F352" s="51"/>
      <c r="G352" s="51"/>
      <c r="H352" s="51"/>
      <c r="I352" s="51"/>
      <c r="J352" s="56"/>
      <c r="L352" s="52"/>
    </row>
    <row r="353" spans="1:12" s="20" customFormat="1" ht="18" thickBot="1">
      <c r="A353" s="3"/>
      <c r="B353" s="3"/>
      <c r="C353" s="3"/>
      <c r="D353" s="3"/>
      <c r="E353" s="3"/>
      <c r="F353" s="3"/>
      <c r="G353" s="3"/>
      <c r="H353" s="3"/>
      <c r="I353" s="3"/>
      <c r="J353" s="54" t="s">
        <v>75</v>
      </c>
      <c r="L353" s="52"/>
    </row>
    <row r="354" spans="1:12" s="20" customFormat="1" ht="17.5">
      <c r="A354" s="3"/>
      <c r="B354" s="743" t="str">
        <f>CONCATENATE('加盟校情報&amp;大会設定'!$G$5,'加盟校情報&amp;大会設定'!$H$5,'加盟校情報&amp;大会設定'!$I$5,'加盟校情報&amp;大会設定'!$J$5,)&amp;"　女子4×100mR"</f>
        <v>第83回東海学生駅伝 兼 第15回東海学生女子駅伝　女子4×100mR</v>
      </c>
      <c r="C354" s="744"/>
      <c r="D354" s="744"/>
      <c r="E354" s="744"/>
      <c r="F354" s="744"/>
      <c r="G354" s="744"/>
      <c r="H354" s="744"/>
      <c r="I354" s="745"/>
      <c r="J354" s="183"/>
      <c r="L354" s="52"/>
    </row>
    <row r="355" spans="1:12" s="20" customFormat="1" ht="18" thickBot="1">
      <c r="A355" s="3"/>
      <c r="B355" s="746"/>
      <c r="C355" s="747"/>
      <c r="D355" s="747"/>
      <c r="E355" s="747"/>
      <c r="F355" s="747"/>
      <c r="G355" s="747"/>
      <c r="H355" s="747"/>
      <c r="I355" s="748"/>
      <c r="J355" s="183"/>
      <c r="L355" s="52"/>
    </row>
    <row r="356" spans="1:12" s="20" customFormat="1" ht="17.5">
      <c r="A356" s="3"/>
      <c r="B356" s="532" t="s">
        <v>54</v>
      </c>
      <c r="C356" s="533"/>
      <c r="D356" s="538" t="str">
        <f>IF(基本情報登録!$D$6&gt;0,基本情報登録!$D$6,"")</f>
        <v/>
      </c>
      <c r="E356" s="539"/>
      <c r="F356" s="539"/>
      <c r="G356" s="539"/>
      <c r="H356" s="540"/>
      <c r="I356" s="55" t="s">
        <v>55</v>
      </c>
      <c r="J356" s="183"/>
      <c r="L356" s="52"/>
    </row>
    <row r="357" spans="1:12" s="20" customFormat="1" ht="17.5">
      <c r="A357" s="3"/>
      <c r="B357" s="534" t="s">
        <v>1</v>
      </c>
      <c r="C357" s="535"/>
      <c r="D357" s="541" t="str">
        <f>IF(基本情報登録!$D$8&gt;0,基本情報登録!$D$8,"")</f>
        <v/>
      </c>
      <c r="E357" s="542"/>
      <c r="F357" s="542"/>
      <c r="G357" s="542"/>
      <c r="H357" s="543"/>
      <c r="I357" s="515"/>
      <c r="J357" s="183"/>
      <c r="L357" s="52"/>
    </row>
    <row r="358" spans="1:12" s="20" customFormat="1" ht="18" thickBot="1">
      <c r="A358" s="3"/>
      <c r="B358" s="536"/>
      <c r="C358" s="537"/>
      <c r="D358" s="544"/>
      <c r="E358" s="545"/>
      <c r="F358" s="545"/>
      <c r="G358" s="545"/>
      <c r="H358" s="546"/>
      <c r="I358" s="516"/>
      <c r="J358" s="183"/>
      <c r="L358" s="52"/>
    </row>
    <row r="359" spans="1:12" s="20" customFormat="1" ht="17.5">
      <c r="A359" s="3"/>
      <c r="B359" s="532" t="s">
        <v>34</v>
      </c>
      <c r="C359" s="533"/>
      <c r="D359" s="570"/>
      <c r="E359" s="571"/>
      <c r="F359" s="571"/>
      <c r="G359" s="571"/>
      <c r="H359" s="571"/>
      <c r="I359" s="572"/>
      <c r="J359" s="183"/>
      <c r="L359" s="52"/>
    </row>
    <row r="360" spans="1:12" s="20" customFormat="1" ht="17.5" hidden="1">
      <c r="A360" s="3"/>
      <c r="B360" s="180"/>
      <c r="C360" s="181"/>
      <c r="D360" s="46"/>
      <c r="E360" s="573" t="str">
        <f>TEXT(D359,"00000")</f>
        <v>00000</v>
      </c>
      <c r="F360" s="573"/>
      <c r="G360" s="573"/>
      <c r="H360" s="573"/>
      <c r="I360" s="574"/>
      <c r="J360" s="183"/>
      <c r="L360" s="52"/>
    </row>
    <row r="361" spans="1:12" s="20" customFormat="1" ht="17.5">
      <c r="A361" s="3"/>
      <c r="B361" s="534" t="s">
        <v>37</v>
      </c>
      <c r="C361" s="535"/>
      <c r="D361" s="551"/>
      <c r="E361" s="577"/>
      <c r="F361" s="577"/>
      <c r="G361" s="577"/>
      <c r="H361" s="577"/>
      <c r="I361" s="578"/>
      <c r="J361" s="183"/>
      <c r="L361" s="52"/>
    </row>
    <row r="362" spans="1:12" s="20" customFormat="1" ht="17.5">
      <c r="A362" s="3"/>
      <c r="B362" s="575"/>
      <c r="C362" s="576"/>
      <c r="D362" s="557"/>
      <c r="E362" s="579"/>
      <c r="F362" s="579"/>
      <c r="G362" s="579"/>
      <c r="H362" s="579"/>
      <c r="I362" s="580"/>
      <c r="J362" s="183"/>
      <c r="L362" s="52"/>
    </row>
    <row r="363" spans="1:12" s="20" customFormat="1" ht="18" thickBot="1">
      <c r="A363" s="3"/>
      <c r="B363" s="581" t="s">
        <v>56</v>
      </c>
      <c r="C363" s="582"/>
      <c r="D363" s="583"/>
      <c r="E363" s="584"/>
      <c r="F363" s="584"/>
      <c r="G363" s="584"/>
      <c r="H363" s="584"/>
      <c r="I363" s="585"/>
      <c r="J363" s="183"/>
      <c r="L363" s="52"/>
    </row>
    <row r="364" spans="1:12" s="20" customFormat="1" ht="17.5">
      <c r="A364" s="3"/>
      <c r="B364" s="559" t="s">
        <v>57</v>
      </c>
      <c r="C364" s="560"/>
      <c r="D364" s="560"/>
      <c r="E364" s="560"/>
      <c r="F364" s="560"/>
      <c r="G364" s="560"/>
      <c r="H364" s="560"/>
      <c r="I364" s="561"/>
      <c r="J364" s="183"/>
      <c r="L364" s="52"/>
    </row>
    <row r="365" spans="1:12" s="20" customFormat="1" ht="18" thickBot="1">
      <c r="A365" s="3"/>
      <c r="B365" s="47" t="s">
        <v>58</v>
      </c>
      <c r="C365" s="182" t="s">
        <v>27</v>
      </c>
      <c r="D365" s="182" t="s">
        <v>59</v>
      </c>
      <c r="E365" s="562" t="s">
        <v>60</v>
      </c>
      <c r="F365" s="563"/>
      <c r="G365" s="182" t="s">
        <v>54</v>
      </c>
      <c r="H365" s="182" t="s">
        <v>61</v>
      </c>
      <c r="I365" s="48" t="s">
        <v>62</v>
      </c>
      <c r="J365" s="183"/>
      <c r="L365" s="52"/>
    </row>
    <row r="366" spans="1:12" s="20" customFormat="1" ht="18" thickTop="1">
      <c r="A366" s="3"/>
      <c r="B366" s="564">
        <v>1</v>
      </c>
      <c r="C366" s="566"/>
      <c r="D366" s="566" t="str">
        <f>IF(C366&gt;0,VLOOKUP(C366,女子登録情報!$A$2:$H$2000,2,0),"")</f>
        <v/>
      </c>
      <c r="E366" s="567" t="str">
        <f>IF(C366&gt;0,VLOOKUP(C366,女子登録情報!$A$2:$H$2000,3,0),"")</f>
        <v/>
      </c>
      <c r="F366" s="568"/>
      <c r="G366" s="566" t="str">
        <f>IF(C366&gt;0,VLOOKUP(C366,女子登録情報!$A$2:$H$2000,4,0),"")</f>
        <v/>
      </c>
      <c r="H366" s="566" t="str">
        <f>IF(C366&gt;0,VLOOKUP(C366,女子登録情報!$A$2:$H$2000,8,0),"")</f>
        <v/>
      </c>
      <c r="I366" s="569" t="str">
        <f>IF(C366&gt;0,VLOOKUP(C366,女子登録情報!$A$2:$H$2000,5,0),"")</f>
        <v/>
      </c>
      <c r="J366" s="183"/>
      <c r="L366" s="52"/>
    </row>
    <row r="367" spans="1:12" s="20" customFormat="1" ht="17.5">
      <c r="A367" s="3"/>
      <c r="B367" s="565"/>
      <c r="C367" s="556"/>
      <c r="D367" s="556"/>
      <c r="E367" s="557"/>
      <c r="F367" s="558"/>
      <c r="G367" s="556"/>
      <c r="H367" s="556"/>
      <c r="I367" s="555"/>
      <c r="J367" s="183"/>
      <c r="L367" s="52"/>
    </row>
    <row r="368" spans="1:12" s="20" customFormat="1" ht="17.5">
      <c r="A368" s="3"/>
      <c r="B368" s="547">
        <v>2</v>
      </c>
      <c r="C368" s="549"/>
      <c r="D368" s="549" t="str">
        <f>IF(C368,VLOOKUP(C368,女子登録情報!$A$2:$H$2000,2,0),"")</f>
        <v/>
      </c>
      <c r="E368" s="551" t="str">
        <f>IF(C368&gt;0,VLOOKUP(C368,女子登録情報!$A$2:$H$2000,3,0),"")</f>
        <v/>
      </c>
      <c r="F368" s="552"/>
      <c r="G368" s="549" t="str">
        <f>IF(C368&gt;0,VLOOKUP(C368,女子登録情報!$A$2:$H$2000,4,0),"")</f>
        <v/>
      </c>
      <c r="H368" s="549" t="str">
        <f>IF(C368&gt;0,VLOOKUP(C368,女子登録情報!$A$2:$H$2000,8,0),"")</f>
        <v/>
      </c>
      <c r="I368" s="515" t="str">
        <f>IF(C368&gt;0,VLOOKUP(C368,女子登録情報!$A$2:$H$2000,5,0),"")</f>
        <v/>
      </c>
      <c r="J368" s="183"/>
      <c r="L368" s="52"/>
    </row>
    <row r="369" spans="1:12" s="20" customFormat="1" ht="17.5">
      <c r="A369" s="3"/>
      <c r="B369" s="565"/>
      <c r="C369" s="556"/>
      <c r="D369" s="556"/>
      <c r="E369" s="557"/>
      <c r="F369" s="558"/>
      <c r="G369" s="556"/>
      <c r="H369" s="556"/>
      <c r="I369" s="555"/>
      <c r="J369" s="183"/>
      <c r="L369" s="52"/>
    </row>
    <row r="370" spans="1:12" s="20" customFormat="1" ht="17.5">
      <c r="A370" s="3"/>
      <c r="B370" s="547">
        <v>3</v>
      </c>
      <c r="C370" s="549"/>
      <c r="D370" s="549" t="str">
        <f>IF(C370,VLOOKUP(C370,女子登録情報!$A$2:$H$2000,2,0),"")</f>
        <v/>
      </c>
      <c r="E370" s="551" t="str">
        <f>IF(C370&gt;0,VLOOKUP(C370,女子登録情報!$A$2:$H$2000,3,0),"")</f>
        <v/>
      </c>
      <c r="F370" s="552"/>
      <c r="G370" s="549" t="str">
        <f>IF(C370&gt;0,VLOOKUP(C370,女子登録情報!$A$2:$H$2000,4,0),"")</f>
        <v/>
      </c>
      <c r="H370" s="549" t="str">
        <f>IF(C370&gt;0,VLOOKUP(C370,女子登録情報!$A$2:$H$2000,8,0),"")</f>
        <v/>
      </c>
      <c r="I370" s="515" t="str">
        <f>IF(C370&gt;0,VLOOKUP(C370,女子登録情報!$A$2:$H$2000,5,0),"")</f>
        <v/>
      </c>
      <c r="J370" s="183"/>
      <c r="L370" s="52"/>
    </row>
    <row r="371" spans="1:12" s="20" customFormat="1" ht="17.5">
      <c r="A371" s="3"/>
      <c r="B371" s="565"/>
      <c r="C371" s="556"/>
      <c r="D371" s="556"/>
      <c r="E371" s="557"/>
      <c r="F371" s="558"/>
      <c r="G371" s="556"/>
      <c r="H371" s="556"/>
      <c r="I371" s="555"/>
      <c r="J371" s="183"/>
      <c r="L371" s="52"/>
    </row>
    <row r="372" spans="1:12" s="20" customFormat="1" ht="17.5">
      <c r="A372" s="3"/>
      <c r="B372" s="547">
        <v>4</v>
      </c>
      <c r="C372" s="549"/>
      <c r="D372" s="549" t="str">
        <f>IF(C372,VLOOKUP(C372,女子登録情報!$A$2:$H$2000,2,0),"")</f>
        <v/>
      </c>
      <c r="E372" s="551" t="str">
        <f>IF(C372&gt;0,VLOOKUP(C372,女子登録情報!$A$2:$H$2000,3,0),"")</f>
        <v/>
      </c>
      <c r="F372" s="552"/>
      <c r="G372" s="549" t="str">
        <f>IF(C372&gt;0,VLOOKUP(C372,女子登録情報!$A$2:$H$2000,4,0),"")</f>
        <v/>
      </c>
      <c r="H372" s="549" t="str">
        <f>IF(C372&gt;0,VLOOKUP(C372,女子登録情報!$A$2:$H$2000,8,0),"")</f>
        <v/>
      </c>
      <c r="I372" s="515" t="str">
        <f>IF(C372&gt;0,VLOOKUP(C372,女子登録情報!$A$2:$H$2000,5,0),"")</f>
        <v/>
      </c>
      <c r="J372" s="183"/>
      <c r="L372" s="52"/>
    </row>
    <row r="373" spans="1:12" s="20" customFormat="1" ht="17.5">
      <c r="A373" s="3"/>
      <c r="B373" s="565"/>
      <c r="C373" s="556"/>
      <c r="D373" s="556"/>
      <c r="E373" s="557"/>
      <c r="F373" s="558"/>
      <c r="G373" s="556"/>
      <c r="H373" s="556"/>
      <c r="I373" s="555"/>
      <c r="J373" s="183"/>
      <c r="L373" s="52"/>
    </row>
    <row r="374" spans="1:12" s="20" customFormat="1" ht="17.5">
      <c r="A374" s="3"/>
      <c r="B374" s="547">
        <v>5</v>
      </c>
      <c r="C374" s="549"/>
      <c r="D374" s="549" t="str">
        <f>IF(C374,VLOOKUP(C374,女子登録情報!$A$2:$H$2000,2,0),"")</f>
        <v/>
      </c>
      <c r="E374" s="551" t="str">
        <f>IF(C374&gt;0,VLOOKUP(C374,女子登録情報!$A$2:$H$2000,3,0),"")</f>
        <v/>
      </c>
      <c r="F374" s="552"/>
      <c r="G374" s="549" t="str">
        <f>IF(C374&gt;0,VLOOKUP(C374,女子登録情報!$A$2:$H$2000,4,0),"")</f>
        <v/>
      </c>
      <c r="H374" s="549" t="str">
        <f>IF(C374&gt;0,VLOOKUP(C374,女子登録情報!$A$2:$H$2000,8,0),"")</f>
        <v/>
      </c>
      <c r="I374" s="515" t="str">
        <f>IF(C374&gt;0,VLOOKUP(C374,女子登録情報!$A$2:$H$2000,5,0),"")</f>
        <v/>
      </c>
      <c r="J374" s="183"/>
      <c r="L374" s="52"/>
    </row>
    <row r="375" spans="1:12" s="20" customFormat="1" ht="17.5">
      <c r="A375" s="3"/>
      <c r="B375" s="565"/>
      <c r="C375" s="556"/>
      <c r="D375" s="556"/>
      <c r="E375" s="557"/>
      <c r="F375" s="558"/>
      <c r="G375" s="556"/>
      <c r="H375" s="556"/>
      <c r="I375" s="555"/>
      <c r="J375" s="183"/>
      <c r="L375" s="52"/>
    </row>
    <row r="376" spans="1:12" s="20" customFormat="1" ht="17.5">
      <c r="A376" s="3"/>
      <c r="B376" s="547">
        <v>6</v>
      </c>
      <c r="C376" s="549"/>
      <c r="D376" s="549" t="str">
        <f>IF(C376,VLOOKUP(C376,女子登録情報!$A$2:$H$2000,2,0),"")</f>
        <v/>
      </c>
      <c r="E376" s="551" t="str">
        <f>IF(C376&gt;0,VLOOKUP(C376,女子登録情報!$A$2:$H$2000,3,0),"")</f>
        <v/>
      </c>
      <c r="F376" s="552"/>
      <c r="G376" s="549" t="str">
        <f>IF(C376&gt;0,VLOOKUP(C376,女子登録情報!$A$2:$H$2000,4,0),"")</f>
        <v/>
      </c>
      <c r="H376" s="549" t="str">
        <f>IF(C376&gt;0,VLOOKUP(C376,女子登録情報!$A$2:$H$2000,8,0),"")</f>
        <v/>
      </c>
      <c r="I376" s="515" t="str">
        <f>IF(C376&gt;0,VLOOKUP(C376,女子登録情報!$A$2:$H$2000,5,0),"")</f>
        <v/>
      </c>
      <c r="J376" s="183"/>
      <c r="L376" s="52"/>
    </row>
    <row r="377" spans="1:12" s="20" customFormat="1" ht="18" thickBot="1">
      <c r="A377" s="3"/>
      <c r="B377" s="548"/>
      <c r="C377" s="550"/>
      <c r="D377" s="550"/>
      <c r="E377" s="553"/>
      <c r="F377" s="554"/>
      <c r="G377" s="550"/>
      <c r="H377" s="550"/>
      <c r="I377" s="516"/>
      <c r="J377" s="183"/>
      <c r="L377" s="52"/>
    </row>
    <row r="378" spans="1:12" s="20" customFormat="1" ht="17.5">
      <c r="A378" s="3"/>
      <c r="B378" s="517" t="s">
        <v>63</v>
      </c>
      <c r="C378" s="518"/>
      <c r="D378" s="518"/>
      <c r="E378" s="518"/>
      <c r="F378" s="518"/>
      <c r="G378" s="518"/>
      <c r="H378" s="518"/>
      <c r="I378" s="519"/>
      <c r="J378" s="183"/>
      <c r="L378" s="52"/>
    </row>
    <row r="379" spans="1:12" s="20" customFormat="1" ht="17.5">
      <c r="A379" s="3"/>
      <c r="B379" s="520"/>
      <c r="C379" s="521"/>
      <c r="D379" s="521"/>
      <c r="E379" s="521"/>
      <c r="F379" s="521"/>
      <c r="G379" s="521"/>
      <c r="H379" s="521"/>
      <c r="I379" s="522"/>
      <c r="J379" s="183"/>
      <c r="L379" s="52"/>
    </row>
    <row r="380" spans="1:12" s="20" customFormat="1" ht="18" thickBot="1">
      <c r="A380" s="3"/>
      <c r="B380" s="523"/>
      <c r="C380" s="524"/>
      <c r="D380" s="524"/>
      <c r="E380" s="524"/>
      <c r="F380" s="524"/>
      <c r="G380" s="524"/>
      <c r="H380" s="524"/>
      <c r="I380" s="525"/>
      <c r="J380" s="183"/>
      <c r="L380" s="52"/>
    </row>
    <row r="381" spans="1:12" s="20" customFormat="1" ht="17.5">
      <c r="A381" s="51"/>
      <c r="B381" s="51"/>
      <c r="C381" s="51"/>
      <c r="D381" s="51"/>
      <c r="E381" s="51"/>
      <c r="F381" s="51"/>
      <c r="G381" s="51"/>
      <c r="H381" s="51"/>
      <c r="I381" s="51"/>
      <c r="J381" s="56"/>
      <c r="L381" s="52"/>
    </row>
    <row r="382" spans="1:12" s="20" customFormat="1" ht="18" thickBot="1">
      <c r="A382" s="3"/>
      <c r="B382" s="3"/>
      <c r="C382" s="3"/>
      <c r="D382" s="3"/>
      <c r="E382" s="3"/>
      <c r="F382" s="3"/>
      <c r="G382" s="3"/>
      <c r="H382" s="3"/>
      <c r="I382" s="3"/>
      <c r="J382" s="54" t="s">
        <v>76</v>
      </c>
      <c r="L382" s="52"/>
    </row>
    <row r="383" spans="1:12" s="20" customFormat="1" ht="17.5">
      <c r="A383" s="3"/>
      <c r="B383" s="743" t="str">
        <f>CONCATENATE('加盟校情報&amp;大会設定'!$G$5,'加盟校情報&amp;大会設定'!$H$5,'加盟校情報&amp;大会設定'!$I$5,'加盟校情報&amp;大会設定'!$J$5,)&amp;"　女子4×100mR"</f>
        <v>第83回東海学生駅伝 兼 第15回東海学生女子駅伝　女子4×100mR</v>
      </c>
      <c r="C383" s="744"/>
      <c r="D383" s="744"/>
      <c r="E383" s="744"/>
      <c r="F383" s="744"/>
      <c r="G383" s="744"/>
      <c r="H383" s="744"/>
      <c r="I383" s="745"/>
      <c r="J383" s="183"/>
      <c r="L383" s="52"/>
    </row>
    <row r="384" spans="1:12" s="20" customFormat="1" ht="18" thickBot="1">
      <c r="A384" s="3"/>
      <c r="B384" s="746"/>
      <c r="C384" s="747"/>
      <c r="D384" s="747"/>
      <c r="E384" s="747"/>
      <c r="F384" s="747"/>
      <c r="G384" s="747"/>
      <c r="H384" s="747"/>
      <c r="I384" s="748"/>
      <c r="J384" s="183"/>
      <c r="L384" s="52"/>
    </row>
    <row r="385" spans="1:12" s="20" customFormat="1" ht="17.5">
      <c r="A385" s="3"/>
      <c r="B385" s="532" t="s">
        <v>54</v>
      </c>
      <c r="C385" s="533"/>
      <c r="D385" s="538" t="str">
        <f>IF(基本情報登録!$D$6&gt;0,基本情報登録!$D$6,"")</f>
        <v/>
      </c>
      <c r="E385" s="539"/>
      <c r="F385" s="539"/>
      <c r="G385" s="539"/>
      <c r="H385" s="540"/>
      <c r="I385" s="55" t="s">
        <v>55</v>
      </c>
      <c r="J385" s="183"/>
      <c r="L385" s="52"/>
    </row>
    <row r="386" spans="1:12" s="20" customFormat="1" ht="17.5">
      <c r="A386" s="3"/>
      <c r="B386" s="534" t="s">
        <v>1</v>
      </c>
      <c r="C386" s="535"/>
      <c r="D386" s="541" t="str">
        <f>IF(基本情報登録!$D$8&gt;0,基本情報登録!$D$8,"")</f>
        <v/>
      </c>
      <c r="E386" s="542"/>
      <c r="F386" s="542"/>
      <c r="G386" s="542"/>
      <c r="H386" s="543"/>
      <c r="I386" s="515"/>
      <c r="J386" s="183"/>
      <c r="L386" s="52"/>
    </row>
    <row r="387" spans="1:12" s="20" customFormat="1" ht="18" thickBot="1">
      <c r="A387" s="3"/>
      <c r="B387" s="536"/>
      <c r="C387" s="537"/>
      <c r="D387" s="544"/>
      <c r="E387" s="545"/>
      <c r="F387" s="545"/>
      <c r="G387" s="545"/>
      <c r="H387" s="546"/>
      <c r="I387" s="516"/>
      <c r="J387" s="183"/>
      <c r="L387" s="52"/>
    </row>
    <row r="388" spans="1:12" s="20" customFormat="1" ht="17.5">
      <c r="A388" s="3"/>
      <c r="B388" s="532" t="s">
        <v>34</v>
      </c>
      <c r="C388" s="533"/>
      <c r="D388" s="570"/>
      <c r="E388" s="571"/>
      <c r="F388" s="571"/>
      <c r="G388" s="571"/>
      <c r="H388" s="571"/>
      <c r="I388" s="572"/>
      <c r="J388" s="183"/>
      <c r="L388" s="52"/>
    </row>
    <row r="389" spans="1:12" s="20" customFormat="1" ht="17.5" hidden="1">
      <c r="A389" s="3"/>
      <c r="B389" s="180"/>
      <c r="C389" s="181"/>
      <c r="D389" s="46"/>
      <c r="E389" s="573" t="str">
        <f>TEXT(D388,"00000")</f>
        <v>00000</v>
      </c>
      <c r="F389" s="573"/>
      <c r="G389" s="573"/>
      <c r="H389" s="573"/>
      <c r="I389" s="574"/>
      <c r="J389" s="183"/>
      <c r="L389" s="52"/>
    </row>
    <row r="390" spans="1:12" s="20" customFormat="1" ht="17.5">
      <c r="A390" s="3"/>
      <c r="B390" s="534" t="s">
        <v>37</v>
      </c>
      <c r="C390" s="535"/>
      <c r="D390" s="551"/>
      <c r="E390" s="577"/>
      <c r="F390" s="577"/>
      <c r="G390" s="577"/>
      <c r="H390" s="577"/>
      <c r="I390" s="578"/>
      <c r="J390" s="183"/>
      <c r="L390" s="52"/>
    </row>
    <row r="391" spans="1:12" s="20" customFormat="1" ht="17.5">
      <c r="A391" s="3"/>
      <c r="B391" s="575"/>
      <c r="C391" s="576"/>
      <c r="D391" s="557"/>
      <c r="E391" s="579"/>
      <c r="F391" s="579"/>
      <c r="G391" s="579"/>
      <c r="H391" s="579"/>
      <c r="I391" s="580"/>
      <c r="J391" s="183"/>
      <c r="L391" s="52"/>
    </row>
    <row r="392" spans="1:12" s="20" customFormat="1" ht="18" thickBot="1">
      <c r="A392" s="3"/>
      <c r="B392" s="581" t="s">
        <v>56</v>
      </c>
      <c r="C392" s="582"/>
      <c r="D392" s="583"/>
      <c r="E392" s="584"/>
      <c r="F392" s="584"/>
      <c r="G392" s="584"/>
      <c r="H392" s="584"/>
      <c r="I392" s="585"/>
      <c r="J392" s="183"/>
      <c r="L392" s="52"/>
    </row>
    <row r="393" spans="1:12" s="20" customFormat="1" ht="17.5">
      <c r="A393" s="3"/>
      <c r="B393" s="559" t="s">
        <v>57</v>
      </c>
      <c r="C393" s="560"/>
      <c r="D393" s="560"/>
      <c r="E393" s="560"/>
      <c r="F393" s="560"/>
      <c r="G393" s="560"/>
      <c r="H393" s="560"/>
      <c r="I393" s="561"/>
      <c r="J393" s="183"/>
      <c r="L393" s="52"/>
    </row>
    <row r="394" spans="1:12" s="20" customFormat="1" ht="18" thickBot="1">
      <c r="A394" s="3"/>
      <c r="B394" s="47" t="s">
        <v>58</v>
      </c>
      <c r="C394" s="182" t="s">
        <v>27</v>
      </c>
      <c r="D394" s="182" t="s">
        <v>59</v>
      </c>
      <c r="E394" s="562" t="s">
        <v>60</v>
      </c>
      <c r="F394" s="563"/>
      <c r="G394" s="182" t="s">
        <v>54</v>
      </c>
      <c r="H394" s="182" t="s">
        <v>61</v>
      </c>
      <c r="I394" s="48" t="s">
        <v>62</v>
      </c>
      <c r="J394" s="183"/>
      <c r="L394" s="52"/>
    </row>
    <row r="395" spans="1:12" s="20" customFormat="1" ht="18" thickTop="1">
      <c r="A395" s="3"/>
      <c r="B395" s="564">
        <v>1</v>
      </c>
      <c r="C395" s="566"/>
      <c r="D395" s="566" t="str">
        <f>IF(C395&gt;0,VLOOKUP(C395,女子登録情報!$A$2:$H$2000,2,0),"")</f>
        <v/>
      </c>
      <c r="E395" s="567" t="str">
        <f>IF(C395&gt;0,VLOOKUP(C395,女子登録情報!$A$2:$H$2000,3,0),"")</f>
        <v/>
      </c>
      <c r="F395" s="568"/>
      <c r="G395" s="566" t="str">
        <f>IF(C395&gt;0,VLOOKUP(C395,女子登録情報!$A$2:$H$2000,4,0),"")</f>
        <v/>
      </c>
      <c r="H395" s="566" t="str">
        <f>IF(C395&gt;0,VLOOKUP(C395,女子登録情報!$A$2:$H$2000,8,0),"")</f>
        <v/>
      </c>
      <c r="I395" s="569" t="str">
        <f>IF(C395&gt;0,VLOOKUP(C395,女子登録情報!$A$2:$H$2000,5,0),"")</f>
        <v/>
      </c>
      <c r="J395" s="183"/>
      <c r="L395" s="52"/>
    </row>
    <row r="396" spans="1:12" s="20" customFormat="1" ht="17.5">
      <c r="A396" s="3"/>
      <c r="B396" s="565"/>
      <c r="C396" s="556"/>
      <c r="D396" s="556"/>
      <c r="E396" s="557"/>
      <c r="F396" s="558"/>
      <c r="G396" s="556"/>
      <c r="H396" s="556"/>
      <c r="I396" s="555"/>
      <c r="J396" s="183"/>
      <c r="L396" s="52"/>
    </row>
    <row r="397" spans="1:12" s="20" customFormat="1" ht="17.5">
      <c r="A397" s="3"/>
      <c r="B397" s="547">
        <v>2</v>
      </c>
      <c r="C397" s="549"/>
      <c r="D397" s="549" t="str">
        <f>IF(C397,VLOOKUP(C397,女子登録情報!$A$2:$H$2000,2,0),"")</f>
        <v/>
      </c>
      <c r="E397" s="551" t="str">
        <f>IF(C397&gt;0,VLOOKUP(C397,女子登録情報!$A$2:$H$2000,3,0),"")</f>
        <v/>
      </c>
      <c r="F397" s="552"/>
      <c r="G397" s="549" t="str">
        <f>IF(C397&gt;0,VLOOKUP(C397,女子登録情報!$A$2:$H$2000,4,0),"")</f>
        <v/>
      </c>
      <c r="H397" s="549" t="str">
        <f>IF(C397&gt;0,VLOOKUP(C397,女子登録情報!$A$2:$H$2000,8,0),"")</f>
        <v/>
      </c>
      <c r="I397" s="515" t="str">
        <f>IF(C397&gt;0,VLOOKUP(C397,女子登録情報!$A$2:$H$2000,5,0),"")</f>
        <v/>
      </c>
      <c r="J397" s="183"/>
      <c r="L397" s="52"/>
    </row>
    <row r="398" spans="1:12" s="20" customFormat="1" ht="17.5">
      <c r="A398" s="3"/>
      <c r="B398" s="565"/>
      <c r="C398" s="556"/>
      <c r="D398" s="556"/>
      <c r="E398" s="557"/>
      <c r="F398" s="558"/>
      <c r="G398" s="556"/>
      <c r="H398" s="556"/>
      <c r="I398" s="555"/>
      <c r="J398" s="183"/>
      <c r="L398" s="52"/>
    </row>
    <row r="399" spans="1:12" s="20" customFormat="1" ht="17.5">
      <c r="A399" s="3"/>
      <c r="B399" s="547">
        <v>3</v>
      </c>
      <c r="C399" s="549"/>
      <c r="D399" s="549" t="str">
        <f>IF(C399,VLOOKUP(C399,女子登録情報!$A$2:$H$2000,2,0),"")</f>
        <v/>
      </c>
      <c r="E399" s="551" t="str">
        <f>IF(C399&gt;0,VLOOKUP(C399,女子登録情報!$A$2:$H$2000,3,0),"")</f>
        <v/>
      </c>
      <c r="F399" s="552"/>
      <c r="G399" s="549" t="str">
        <f>IF(C399&gt;0,VLOOKUP(C399,女子登録情報!$A$2:$H$2000,4,0),"")</f>
        <v/>
      </c>
      <c r="H399" s="549" t="str">
        <f>IF(C399&gt;0,VLOOKUP(C399,女子登録情報!$A$2:$H$2000,8,0),"")</f>
        <v/>
      </c>
      <c r="I399" s="515" t="str">
        <f>IF(C399&gt;0,VLOOKUP(C399,女子登録情報!$A$2:$H$2000,5,0),"")</f>
        <v/>
      </c>
      <c r="J399" s="183"/>
      <c r="L399" s="52"/>
    </row>
    <row r="400" spans="1:12" s="20" customFormat="1" ht="17.5">
      <c r="A400" s="3"/>
      <c r="B400" s="565"/>
      <c r="C400" s="556"/>
      <c r="D400" s="556"/>
      <c r="E400" s="557"/>
      <c r="F400" s="558"/>
      <c r="G400" s="556"/>
      <c r="H400" s="556"/>
      <c r="I400" s="555"/>
      <c r="J400" s="183"/>
      <c r="L400" s="52"/>
    </row>
    <row r="401" spans="1:12" s="20" customFormat="1" ht="17.5">
      <c r="A401" s="3"/>
      <c r="B401" s="547">
        <v>4</v>
      </c>
      <c r="C401" s="549"/>
      <c r="D401" s="549" t="str">
        <f>IF(C401,VLOOKUP(C401,女子登録情報!$A$2:$H$2000,2,0),"")</f>
        <v/>
      </c>
      <c r="E401" s="551" t="str">
        <f>IF(C401&gt;0,VLOOKUP(C401,女子登録情報!$A$2:$H$2000,3,0),"")</f>
        <v/>
      </c>
      <c r="F401" s="552"/>
      <c r="G401" s="549" t="str">
        <f>IF(C401&gt;0,VLOOKUP(C401,女子登録情報!$A$2:$H$2000,4,0),"")</f>
        <v/>
      </c>
      <c r="H401" s="549" t="str">
        <f>IF(C401&gt;0,VLOOKUP(C401,女子登録情報!$A$2:$H$2000,8,0),"")</f>
        <v/>
      </c>
      <c r="I401" s="515" t="str">
        <f>IF(C401&gt;0,VLOOKUP(C401,女子登録情報!$A$2:$H$2000,5,0),"")</f>
        <v/>
      </c>
      <c r="J401" s="183"/>
      <c r="L401" s="52"/>
    </row>
    <row r="402" spans="1:12" s="20" customFormat="1" ht="17.5">
      <c r="A402" s="3"/>
      <c r="B402" s="565"/>
      <c r="C402" s="556"/>
      <c r="D402" s="556"/>
      <c r="E402" s="557"/>
      <c r="F402" s="558"/>
      <c r="G402" s="556"/>
      <c r="H402" s="556"/>
      <c r="I402" s="555"/>
      <c r="J402" s="183"/>
      <c r="L402" s="52"/>
    </row>
    <row r="403" spans="1:12" s="20" customFormat="1" ht="17.5">
      <c r="A403" s="3"/>
      <c r="B403" s="547">
        <v>5</v>
      </c>
      <c r="C403" s="549"/>
      <c r="D403" s="549" t="str">
        <f>IF(C403,VLOOKUP(C403,女子登録情報!$A$2:$H$2000,2,0),"")</f>
        <v/>
      </c>
      <c r="E403" s="551" t="str">
        <f>IF(C403&gt;0,VLOOKUP(C403,女子登録情報!$A$2:$H$2000,3,0),"")</f>
        <v/>
      </c>
      <c r="F403" s="552"/>
      <c r="G403" s="549" t="str">
        <f>IF(C403&gt;0,VLOOKUP(C403,女子登録情報!$A$2:$H$2000,4,0),"")</f>
        <v/>
      </c>
      <c r="H403" s="549" t="str">
        <f>IF(C403&gt;0,VLOOKUP(C403,女子登録情報!$A$2:$H$2000,8,0),"")</f>
        <v/>
      </c>
      <c r="I403" s="515" t="str">
        <f>IF(C403&gt;0,VLOOKUP(C403,女子登録情報!$A$2:$H$2000,5,0),"")</f>
        <v/>
      </c>
      <c r="J403" s="183"/>
      <c r="L403" s="52"/>
    </row>
    <row r="404" spans="1:12" s="20" customFormat="1" ht="17.5">
      <c r="A404" s="3"/>
      <c r="B404" s="565"/>
      <c r="C404" s="556"/>
      <c r="D404" s="556"/>
      <c r="E404" s="557"/>
      <c r="F404" s="558"/>
      <c r="G404" s="556"/>
      <c r="H404" s="556"/>
      <c r="I404" s="555"/>
      <c r="J404" s="183"/>
      <c r="L404" s="52"/>
    </row>
    <row r="405" spans="1:12" s="20" customFormat="1" ht="17.5">
      <c r="A405" s="3"/>
      <c r="B405" s="547">
        <v>6</v>
      </c>
      <c r="C405" s="549"/>
      <c r="D405" s="549" t="str">
        <f>IF(C405,VLOOKUP(C405,女子登録情報!$A$2:$H$2000,2,0),"")</f>
        <v/>
      </c>
      <c r="E405" s="551" t="str">
        <f>IF(C405&gt;0,VLOOKUP(C405,女子登録情報!$A$2:$H$2000,3,0),"")</f>
        <v/>
      </c>
      <c r="F405" s="552"/>
      <c r="G405" s="549" t="str">
        <f>IF(C405&gt;0,VLOOKUP(C405,女子登録情報!$A$2:$H$2000,4,0),"")</f>
        <v/>
      </c>
      <c r="H405" s="549" t="str">
        <f>IF(C405&gt;0,VLOOKUP(C405,女子登録情報!$A$2:$H$2000,8,0),"")</f>
        <v/>
      </c>
      <c r="I405" s="515" t="str">
        <f>IF(C405&gt;0,VLOOKUP(C405,女子登録情報!$A$2:$H$2000,5,0),"")</f>
        <v/>
      </c>
      <c r="J405" s="183"/>
      <c r="L405" s="52"/>
    </row>
    <row r="406" spans="1:12" s="20" customFormat="1" ht="18" thickBot="1">
      <c r="A406" s="3"/>
      <c r="B406" s="548"/>
      <c r="C406" s="550"/>
      <c r="D406" s="550"/>
      <c r="E406" s="553"/>
      <c r="F406" s="554"/>
      <c r="G406" s="550"/>
      <c r="H406" s="550"/>
      <c r="I406" s="516"/>
      <c r="J406" s="183"/>
      <c r="L406" s="52"/>
    </row>
    <row r="407" spans="1:12" s="20" customFormat="1" ht="17.5">
      <c r="A407" s="3"/>
      <c r="B407" s="517" t="s">
        <v>63</v>
      </c>
      <c r="C407" s="518"/>
      <c r="D407" s="518"/>
      <c r="E407" s="518"/>
      <c r="F407" s="518"/>
      <c r="G407" s="518"/>
      <c r="H407" s="518"/>
      <c r="I407" s="519"/>
      <c r="J407" s="183"/>
      <c r="L407" s="52"/>
    </row>
    <row r="408" spans="1:12" s="20" customFormat="1" ht="17.5">
      <c r="A408" s="3"/>
      <c r="B408" s="520"/>
      <c r="C408" s="521"/>
      <c r="D408" s="521"/>
      <c r="E408" s="521"/>
      <c r="F408" s="521"/>
      <c r="G408" s="521"/>
      <c r="H408" s="521"/>
      <c r="I408" s="522"/>
      <c r="J408" s="183"/>
      <c r="L408" s="52"/>
    </row>
    <row r="409" spans="1:12" s="20" customFormat="1" ht="18" thickBot="1">
      <c r="A409" s="3"/>
      <c r="B409" s="523"/>
      <c r="C409" s="524"/>
      <c r="D409" s="524"/>
      <c r="E409" s="524"/>
      <c r="F409" s="524"/>
      <c r="G409" s="524"/>
      <c r="H409" s="524"/>
      <c r="I409" s="525"/>
      <c r="J409" s="183"/>
      <c r="L409" s="52"/>
    </row>
    <row r="410" spans="1:12" s="20" customFormat="1" ht="17.5">
      <c r="A410" s="51"/>
      <c r="B410" s="51"/>
      <c r="C410" s="51"/>
      <c r="D410" s="51"/>
      <c r="E410" s="51"/>
      <c r="F410" s="51"/>
      <c r="G410" s="51"/>
      <c r="H410" s="51"/>
      <c r="I410" s="51"/>
      <c r="J410" s="56"/>
      <c r="L410" s="52"/>
    </row>
    <row r="411" spans="1:12" s="20" customFormat="1" ht="18" thickBot="1">
      <c r="A411" s="3"/>
      <c r="B411" s="3"/>
      <c r="C411" s="3"/>
      <c r="D411" s="3"/>
      <c r="E411" s="3"/>
      <c r="F411" s="3"/>
      <c r="G411" s="3"/>
      <c r="H411" s="3"/>
      <c r="I411" s="3"/>
      <c r="J411" s="54" t="s">
        <v>77</v>
      </c>
      <c r="L411" s="52"/>
    </row>
    <row r="412" spans="1:12" s="20" customFormat="1" ht="17.5">
      <c r="A412" s="3"/>
      <c r="B412" s="743" t="str">
        <f>CONCATENATE('加盟校情報&amp;大会設定'!$G$5,'加盟校情報&amp;大会設定'!$H$5,'加盟校情報&amp;大会設定'!$I$5,'加盟校情報&amp;大会設定'!$J$5,)&amp;"　女子4×100mR"</f>
        <v>第83回東海学生駅伝 兼 第15回東海学生女子駅伝　女子4×100mR</v>
      </c>
      <c r="C412" s="744"/>
      <c r="D412" s="744"/>
      <c r="E412" s="744"/>
      <c r="F412" s="744"/>
      <c r="G412" s="744"/>
      <c r="H412" s="744"/>
      <c r="I412" s="745"/>
      <c r="J412" s="183"/>
      <c r="L412" s="52"/>
    </row>
    <row r="413" spans="1:12" s="20" customFormat="1" ht="18" thickBot="1">
      <c r="A413" s="3"/>
      <c r="B413" s="746"/>
      <c r="C413" s="747"/>
      <c r="D413" s="747"/>
      <c r="E413" s="747"/>
      <c r="F413" s="747"/>
      <c r="G413" s="747"/>
      <c r="H413" s="747"/>
      <c r="I413" s="748"/>
      <c r="J413" s="183"/>
      <c r="L413" s="52"/>
    </row>
    <row r="414" spans="1:12" s="20" customFormat="1" ht="17.5">
      <c r="A414" s="3"/>
      <c r="B414" s="532" t="s">
        <v>54</v>
      </c>
      <c r="C414" s="533"/>
      <c r="D414" s="538" t="str">
        <f>IF(基本情報登録!$D$6&gt;0,基本情報登録!$D$6,"")</f>
        <v/>
      </c>
      <c r="E414" s="539"/>
      <c r="F414" s="539"/>
      <c r="G414" s="539"/>
      <c r="H414" s="540"/>
      <c r="I414" s="55" t="s">
        <v>55</v>
      </c>
      <c r="J414" s="183"/>
      <c r="L414" s="52"/>
    </row>
    <row r="415" spans="1:12" s="20" customFormat="1" ht="17.5">
      <c r="A415" s="3"/>
      <c r="B415" s="534" t="s">
        <v>1</v>
      </c>
      <c r="C415" s="535"/>
      <c r="D415" s="541" t="str">
        <f>IF(基本情報登録!$D$8&gt;0,基本情報登録!$D$8,"")</f>
        <v/>
      </c>
      <c r="E415" s="542"/>
      <c r="F415" s="542"/>
      <c r="G415" s="542"/>
      <c r="H415" s="543"/>
      <c r="I415" s="515"/>
      <c r="J415" s="183"/>
      <c r="L415" s="52"/>
    </row>
    <row r="416" spans="1:12" s="20" customFormat="1" ht="18" thickBot="1">
      <c r="A416" s="3"/>
      <c r="B416" s="536"/>
      <c r="C416" s="537"/>
      <c r="D416" s="544"/>
      <c r="E416" s="545"/>
      <c r="F416" s="545"/>
      <c r="G416" s="545"/>
      <c r="H416" s="546"/>
      <c r="I416" s="516"/>
      <c r="J416" s="183"/>
      <c r="L416" s="52"/>
    </row>
    <row r="417" spans="1:12" s="20" customFormat="1" ht="17.5">
      <c r="A417" s="3"/>
      <c r="B417" s="532" t="s">
        <v>34</v>
      </c>
      <c r="C417" s="533"/>
      <c r="D417" s="570"/>
      <c r="E417" s="571"/>
      <c r="F417" s="571"/>
      <c r="G417" s="571"/>
      <c r="H417" s="571"/>
      <c r="I417" s="572"/>
      <c r="J417" s="183"/>
      <c r="L417" s="52"/>
    </row>
    <row r="418" spans="1:12" s="20" customFormat="1" ht="17.5" hidden="1">
      <c r="A418" s="3"/>
      <c r="B418" s="180"/>
      <c r="C418" s="181"/>
      <c r="D418" s="46"/>
      <c r="E418" s="573" t="str">
        <f>TEXT(D417,"00000")</f>
        <v>00000</v>
      </c>
      <c r="F418" s="573"/>
      <c r="G418" s="573"/>
      <c r="H418" s="573"/>
      <c r="I418" s="574"/>
      <c r="J418" s="183"/>
      <c r="L418" s="52"/>
    </row>
    <row r="419" spans="1:12" s="20" customFormat="1" ht="17.5">
      <c r="A419" s="3"/>
      <c r="B419" s="534" t="s">
        <v>37</v>
      </c>
      <c r="C419" s="535"/>
      <c r="D419" s="551"/>
      <c r="E419" s="577"/>
      <c r="F419" s="577"/>
      <c r="G419" s="577"/>
      <c r="H419" s="577"/>
      <c r="I419" s="578"/>
      <c r="J419" s="183"/>
      <c r="L419" s="52"/>
    </row>
    <row r="420" spans="1:12" s="20" customFormat="1" ht="17.5">
      <c r="A420" s="3"/>
      <c r="B420" s="575"/>
      <c r="C420" s="576"/>
      <c r="D420" s="557"/>
      <c r="E420" s="579"/>
      <c r="F420" s="579"/>
      <c r="G420" s="579"/>
      <c r="H420" s="579"/>
      <c r="I420" s="580"/>
      <c r="J420" s="183"/>
      <c r="L420" s="52"/>
    </row>
    <row r="421" spans="1:12" s="20" customFormat="1" ht="18" thickBot="1">
      <c r="A421" s="3"/>
      <c r="B421" s="581" t="s">
        <v>56</v>
      </c>
      <c r="C421" s="582"/>
      <c r="D421" s="583"/>
      <c r="E421" s="584"/>
      <c r="F421" s="584"/>
      <c r="G421" s="584"/>
      <c r="H421" s="584"/>
      <c r="I421" s="585"/>
      <c r="J421" s="183"/>
      <c r="L421" s="52"/>
    </row>
    <row r="422" spans="1:12" s="20" customFormat="1" ht="17.5">
      <c r="A422" s="3"/>
      <c r="B422" s="559" t="s">
        <v>57</v>
      </c>
      <c r="C422" s="560"/>
      <c r="D422" s="560"/>
      <c r="E422" s="560"/>
      <c r="F422" s="560"/>
      <c r="G422" s="560"/>
      <c r="H422" s="560"/>
      <c r="I422" s="561"/>
      <c r="J422" s="183"/>
      <c r="L422" s="52"/>
    </row>
    <row r="423" spans="1:12" s="20" customFormat="1" ht="18" thickBot="1">
      <c r="A423" s="3"/>
      <c r="B423" s="47" t="s">
        <v>58</v>
      </c>
      <c r="C423" s="182" t="s">
        <v>27</v>
      </c>
      <c r="D423" s="182" t="s">
        <v>59</v>
      </c>
      <c r="E423" s="562" t="s">
        <v>60</v>
      </c>
      <c r="F423" s="563"/>
      <c r="G423" s="182" t="s">
        <v>54</v>
      </c>
      <c r="H423" s="182" t="s">
        <v>61</v>
      </c>
      <c r="I423" s="48" t="s">
        <v>62</v>
      </c>
      <c r="J423" s="183"/>
      <c r="L423" s="52"/>
    </row>
    <row r="424" spans="1:12" s="20" customFormat="1" ht="18" thickTop="1">
      <c r="A424" s="3"/>
      <c r="B424" s="564">
        <v>1</v>
      </c>
      <c r="C424" s="566"/>
      <c r="D424" s="566" t="str">
        <f>IF(C424&gt;0,VLOOKUP(C424,女子登録情報!$A$2:$H$2000,2,0),"")</f>
        <v/>
      </c>
      <c r="E424" s="567" t="str">
        <f>IF(C424&gt;0,VLOOKUP(C424,女子登録情報!$A$2:$H$2000,3,0),"")</f>
        <v/>
      </c>
      <c r="F424" s="568"/>
      <c r="G424" s="566" t="str">
        <f>IF(C424&gt;0,VLOOKUP(C424,女子登録情報!$A$2:$H$2000,4,0),"")</f>
        <v/>
      </c>
      <c r="H424" s="566" t="str">
        <f>IF(C424&gt;0,VLOOKUP(C424,女子登録情報!$A$2:$H$2000,8,0),"")</f>
        <v/>
      </c>
      <c r="I424" s="569" t="str">
        <f>IF(C424&gt;0,VLOOKUP(C424,女子登録情報!$A$2:$H$2000,5,0),"")</f>
        <v/>
      </c>
      <c r="J424" s="183"/>
      <c r="L424" s="52"/>
    </row>
    <row r="425" spans="1:12" s="20" customFormat="1" ht="17.5">
      <c r="A425" s="3"/>
      <c r="B425" s="565"/>
      <c r="C425" s="556"/>
      <c r="D425" s="556"/>
      <c r="E425" s="557"/>
      <c r="F425" s="558"/>
      <c r="G425" s="556"/>
      <c r="H425" s="556"/>
      <c r="I425" s="555"/>
      <c r="J425" s="183"/>
      <c r="L425" s="52"/>
    </row>
    <row r="426" spans="1:12" s="20" customFormat="1" ht="17.5">
      <c r="A426" s="3"/>
      <c r="B426" s="547">
        <v>2</v>
      </c>
      <c r="C426" s="549"/>
      <c r="D426" s="549" t="str">
        <f>IF(C426,VLOOKUP(C426,女子登録情報!$A$2:$H$2000,2,0),"")</f>
        <v/>
      </c>
      <c r="E426" s="551" t="str">
        <f>IF(C426&gt;0,VLOOKUP(C426,女子登録情報!$A$2:$H$2000,3,0),"")</f>
        <v/>
      </c>
      <c r="F426" s="552"/>
      <c r="G426" s="549" t="str">
        <f>IF(C426&gt;0,VLOOKUP(C426,女子登録情報!$A$2:$H$2000,4,0),"")</f>
        <v/>
      </c>
      <c r="H426" s="549" t="str">
        <f>IF(C426&gt;0,VLOOKUP(C426,女子登録情報!$A$2:$H$2000,8,0),"")</f>
        <v/>
      </c>
      <c r="I426" s="515" t="str">
        <f>IF(C426&gt;0,VLOOKUP(C426,女子登録情報!$A$2:$H$2000,5,0),"")</f>
        <v/>
      </c>
      <c r="J426" s="183"/>
      <c r="L426" s="52"/>
    </row>
    <row r="427" spans="1:12" s="20" customFormat="1" ht="17.5">
      <c r="A427" s="3"/>
      <c r="B427" s="565"/>
      <c r="C427" s="556"/>
      <c r="D427" s="556"/>
      <c r="E427" s="557"/>
      <c r="F427" s="558"/>
      <c r="G427" s="556"/>
      <c r="H427" s="556"/>
      <c r="I427" s="555"/>
      <c r="J427" s="183"/>
      <c r="L427" s="52"/>
    </row>
    <row r="428" spans="1:12" s="20" customFormat="1" ht="17.5">
      <c r="A428" s="3"/>
      <c r="B428" s="547">
        <v>3</v>
      </c>
      <c r="C428" s="549"/>
      <c r="D428" s="549" t="str">
        <f>IF(C428,VLOOKUP(C428,女子登録情報!$A$2:$H$2000,2,0),"")</f>
        <v/>
      </c>
      <c r="E428" s="551" t="str">
        <f>IF(C428&gt;0,VLOOKUP(C428,女子登録情報!$A$2:$H$2000,3,0),"")</f>
        <v/>
      </c>
      <c r="F428" s="552"/>
      <c r="G428" s="549" t="str">
        <f>IF(C428&gt;0,VLOOKUP(C428,女子登録情報!$A$2:$H$2000,4,0),"")</f>
        <v/>
      </c>
      <c r="H428" s="549" t="str">
        <f>IF(C428&gt;0,VLOOKUP(C428,女子登録情報!$A$2:$H$2000,8,0),"")</f>
        <v/>
      </c>
      <c r="I428" s="515" t="str">
        <f>IF(C428&gt;0,VLOOKUP(C428,女子登録情報!$A$2:$H$2000,5,0),"")</f>
        <v/>
      </c>
      <c r="J428" s="183"/>
      <c r="L428" s="52"/>
    </row>
    <row r="429" spans="1:12" s="20" customFormat="1" ht="17.5">
      <c r="A429" s="3"/>
      <c r="B429" s="565"/>
      <c r="C429" s="556"/>
      <c r="D429" s="556"/>
      <c r="E429" s="557"/>
      <c r="F429" s="558"/>
      <c r="G429" s="556"/>
      <c r="H429" s="556"/>
      <c r="I429" s="555"/>
      <c r="J429" s="183"/>
      <c r="L429" s="52"/>
    </row>
    <row r="430" spans="1:12" s="20" customFormat="1" ht="17.5">
      <c r="A430" s="3"/>
      <c r="B430" s="547">
        <v>4</v>
      </c>
      <c r="C430" s="549"/>
      <c r="D430" s="549" t="str">
        <f>IF(C430,VLOOKUP(C430,女子登録情報!$A$2:$H$2000,2,0),"")</f>
        <v/>
      </c>
      <c r="E430" s="551" t="str">
        <f>IF(C430&gt;0,VLOOKUP(C430,女子登録情報!$A$2:$H$2000,3,0),"")</f>
        <v/>
      </c>
      <c r="F430" s="552"/>
      <c r="G430" s="549" t="str">
        <f>IF(C430&gt;0,VLOOKUP(C430,女子登録情報!$A$2:$H$2000,4,0),"")</f>
        <v/>
      </c>
      <c r="H430" s="549" t="str">
        <f>IF(C430&gt;0,VLOOKUP(C430,女子登録情報!$A$2:$H$2000,8,0),"")</f>
        <v/>
      </c>
      <c r="I430" s="515" t="str">
        <f>IF(C430&gt;0,VLOOKUP(C430,女子登録情報!$A$2:$H$2000,5,0),"")</f>
        <v/>
      </c>
      <c r="J430" s="183"/>
      <c r="L430" s="52"/>
    </row>
    <row r="431" spans="1:12" s="20" customFormat="1" ht="17.5">
      <c r="A431" s="3"/>
      <c r="B431" s="565"/>
      <c r="C431" s="556"/>
      <c r="D431" s="556"/>
      <c r="E431" s="557"/>
      <c r="F431" s="558"/>
      <c r="G431" s="556"/>
      <c r="H431" s="556"/>
      <c r="I431" s="555"/>
      <c r="J431" s="183"/>
      <c r="L431" s="52"/>
    </row>
    <row r="432" spans="1:12" s="20" customFormat="1" ht="17.5">
      <c r="A432" s="3"/>
      <c r="B432" s="547">
        <v>5</v>
      </c>
      <c r="C432" s="549"/>
      <c r="D432" s="549" t="str">
        <f>IF(C432,VLOOKUP(C432,女子登録情報!$A$2:$H$2000,2,0),"")</f>
        <v/>
      </c>
      <c r="E432" s="551" t="str">
        <f>IF(C432&gt;0,VLOOKUP(C432,女子登録情報!$A$2:$H$2000,3,0),"")</f>
        <v/>
      </c>
      <c r="F432" s="552"/>
      <c r="G432" s="549" t="str">
        <f>IF(C432&gt;0,VLOOKUP(C432,女子登録情報!$A$2:$H$2000,4,0),"")</f>
        <v/>
      </c>
      <c r="H432" s="549" t="str">
        <f>IF(C432&gt;0,VLOOKUP(C432,女子登録情報!$A$2:$H$2000,8,0),"")</f>
        <v/>
      </c>
      <c r="I432" s="515" t="str">
        <f>IF(C432&gt;0,VLOOKUP(C432,女子登録情報!$A$2:$H$2000,5,0),"")</f>
        <v/>
      </c>
      <c r="J432" s="183"/>
      <c r="L432" s="52"/>
    </row>
    <row r="433" spans="1:12" s="20" customFormat="1" ht="17.5">
      <c r="A433" s="3"/>
      <c r="B433" s="565"/>
      <c r="C433" s="556"/>
      <c r="D433" s="556"/>
      <c r="E433" s="557"/>
      <c r="F433" s="558"/>
      <c r="G433" s="556"/>
      <c r="H433" s="556"/>
      <c r="I433" s="555"/>
      <c r="J433" s="183"/>
      <c r="L433" s="52"/>
    </row>
    <row r="434" spans="1:12" s="20" customFormat="1" ht="17.5">
      <c r="A434" s="3"/>
      <c r="B434" s="547">
        <v>6</v>
      </c>
      <c r="C434" s="549"/>
      <c r="D434" s="549" t="str">
        <f>IF(C434,VLOOKUP(C434,女子登録情報!$A$2:$H$2000,2,0),"")</f>
        <v/>
      </c>
      <c r="E434" s="551" t="str">
        <f>IF(C434&gt;0,VLOOKUP(C434,女子登録情報!$A$2:$H$2000,3,0),"")</f>
        <v/>
      </c>
      <c r="F434" s="552"/>
      <c r="G434" s="549" t="str">
        <f>IF(C434&gt;0,VLOOKUP(C434,女子登録情報!$A$2:$H$2000,4,0),"")</f>
        <v/>
      </c>
      <c r="H434" s="549" t="str">
        <f>IF(C434&gt;0,VLOOKUP(C434,女子登録情報!$A$2:$H$2000,8,0),"")</f>
        <v/>
      </c>
      <c r="I434" s="515" t="str">
        <f>IF(C434&gt;0,VLOOKUP(C434,女子登録情報!$A$2:$H$2000,5,0),"")</f>
        <v/>
      </c>
      <c r="J434" s="183"/>
      <c r="L434" s="52"/>
    </row>
    <row r="435" spans="1:12" s="20" customFormat="1" ht="18" thickBot="1">
      <c r="A435" s="3"/>
      <c r="B435" s="548"/>
      <c r="C435" s="550"/>
      <c r="D435" s="550"/>
      <c r="E435" s="553"/>
      <c r="F435" s="554"/>
      <c r="G435" s="550"/>
      <c r="H435" s="550"/>
      <c r="I435" s="516"/>
      <c r="J435" s="183"/>
      <c r="L435" s="52"/>
    </row>
    <row r="436" spans="1:12" s="20" customFormat="1" ht="17.5">
      <c r="A436" s="3"/>
      <c r="B436" s="517" t="s">
        <v>63</v>
      </c>
      <c r="C436" s="518"/>
      <c r="D436" s="518"/>
      <c r="E436" s="518"/>
      <c r="F436" s="518"/>
      <c r="G436" s="518"/>
      <c r="H436" s="518"/>
      <c r="I436" s="519"/>
      <c r="J436" s="183"/>
      <c r="L436" s="52"/>
    </row>
    <row r="437" spans="1:12" s="20" customFormat="1" ht="17.5">
      <c r="A437" s="3"/>
      <c r="B437" s="520"/>
      <c r="C437" s="521"/>
      <c r="D437" s="521"/>
      <c r="E437" s="521"/>
      <c r="F437" s="521"/>
      <c r="G437" s="521"/>
      <c r="H437" s="521"/>
      <c r="I437" s="522"/>
      <c r="J437" s="183"/>
      <c r="L437" s="52"/>
    </row>
    <row r="438" spans="1:12" s="20" customFormat="1" ht="18" thickBot="1">
      <c r="A438" s="3"/>
      <c r="B438" s="523"/>
      <c r="C438" s="524"/>
      <c r="D438" s="524"/>
      <c r="E438" s="524"/>
      <c r="F438" s="524"/>
      <c r="G438" s="524"/>
      <c r="H438" s="524"/>
      <c r="I438" s="525"/>
      <c r="J438" s="183"/>
      <c r="L438" s="52"/>
    </row>
    <row r="439" spans="1:12" s="20" customFormat="1" ht="17.5">
      <c r="A439" s="51"/>
      <c r="B439" s="51"/>
      <c r="C439" s="51"/>
      <c r="D439" s="51"/>
      <c r="E439" s="51"/>
      <c r="F439" s="51"/>
      <c r="G439" s="51"/>
      <c r="H439" s="51"/>
      <c r="I439" s="51"/>
      <c r="J439" s="56"/>
      <c r="L439" s="52"/>
    </row>
    <row r="440" spans="1:12" s="20" customFormat="1" ht="18" thickBot="1">
      <c r="A440" s="3"/>
      <c r="B440" s="3"/>
      <c r="C440" s="3"/>
      <c r="D440" s="3"/>
      <c r="E440" s="3"/>
      <c r="F440" s="3"/>
      <c r="G440" s="3"/>
      <c r="H440" s="3"/>
      <c r="I440" s="3"/>
      <c r="J440" s="54" t="s">
        <v>78</v>
      </c>
      <c r="L440" s="52"/>
    </row>
    <row r="441" spans="1:12" s="20" customFormat="1" ht="17.5">
      <c r="A441" s="3"/>
      <c r="B441" s="743" t="str">
        <f>CONCATENATE('加盟校情報&amp;大会設定'!$G$5,'加盟校情報&amp;大会設定'!$H$5,'加盟校情報&amp;大会設定'!$I$5,'加盟校情報&amp;大会設定'!$J$5,)&amp;"　女子4×100mR"</f>
        <v>第83回東海学生駅伝 兼 第15回東海学生女子駅伝　女子4×100mR</v>
      </c>
      <c r="C441" s="744"/>
      <c r="D441" s="744"/>
      <c r="E441" s="744"/>
      <c r="F441" s="744"/>
      <c r="G441" s="744"/>
      <c r="H441" s="744"/>
      <c r="I441" s="745"/>
      <c r="J441" s="183"/>
      <c r="L441" s="52"/>
    </row>
    <row r="442" spans="1:12" s="20" customFormat="1" ht="18" thickBot="1">
      <c r="A442" s="3"/>
      <c r="B442" s="746"/>
      <c r="C442" s="747"/>
      <c r="D442" s="747"/>
      <c r="E442" s="747"/>
      <c r="F442" s="747"/>
      <c r="G442" s="747"/>
      <c r="H442" s="747"/>
      <c r="I442" s="748"/>
      <c r="J442" s="183"/>
      <c r="L442" s="52"/>
    </row>
    <row r="443" spans="1:12" s="20" customFormat="1" ht="17.5">
      <c r="A443" s="3"/>
      <c r="B443" s="532" t="s">
        <v>54</v>
      </c>
      <c r="C443" s="533"/>
      <c r="D443" s="538" t="str">
        <f>IF(基本情報登録!$D$6&gt;0,基本情報登録!$D$6,"")</f>
        <v/>
      </c>
      <c r="E443" s="539"/>
      <c r="F443" s="539"/>
      <c r="G443" s="539"/>
      <c r="H443" s="540"/>
      <c r="I443" s="55" t="s">
        <v>55</v>
      </c>
      <c r="J443" s="183"/>
      <c r="L443" s="52"/>
    </row>
    <row r="444" spans="1:12" s="20" customFormat="1" ht="17.5">
      <c r="A444" s="3"/>
      <c r="B444" s="534" t="s">
        <v>1</v>
      </c>
      <c r="C444" s="535"/>
      <c r="D444" s="541" t="str">
        <f>IF(基本情報登録!$D$8&gt;0,基本情報登録!$D$8,"")</f>
        <v/>
      </c>
      <c r="E444" s="542"/>
      <c r="F444" s="542"/>
      <c r="G444" s="542"/>
      <c r="H444" s="543"/>
      <c r="I444" s="515"/>
      <c r="J444" s="183"/>
      <c r="L444" s="52"/>
    </row>
    <row r="445" spans="1:12" s="20" customFormat="1" ht="18" thickBot="1">
      <c r="A445" s="3"/>
      <c r="B445" s="536"/>
      <c r="C445" s="537"/>
      <c r="D445" s="544"/>
      <c r="E445" s="545"/>
      <c r="F445" s="545"/>
      <c r="G445" s="545"/>
      <c r="H445" s="546"/>
      <c r="I445" s="516"/>
      <c r="J445" s="183"/>
      <c r="L445" s="52"/>
    </row>
    <row r="446" spans="1:12" s="20" customFormat="1" ht="17.5">
      <c r="A446" s="3"/>
      <c r="B446" s="532" t="s">
        <v>34</v>
      </c>
      <c r="C446" s="533"/>
      <c r="D446" s="570"/>
      <c r="E446" s="571"/>
      <c r="F446" s="571"/>
      <c r="G446" s="571"/>
      <c r="H446" s="571"/>
      <c r="I446" s="572"/>
      <c r="J446" s="183"/>
      <c r="L446" s="52"/>
    </row>
    <row r="447" spans="1:12" s="20" customFormat="1" ht="17.5" hidden="1">
      <c r="A447" s="3"/>
      <c r="B447" s="180"/>
      <c r="C447" s="181"/>
      <c r="D447" s="46"/>
      <c r="E447" s="573" t="str">
        <f>TEXT(D446,"00000")</f>
        <v>00000</v>
      </c>
      <c r="F447" s="573"/>
      <c r="G447" s="573"/>
      <c r="H447" s="573"/>
      <c r="I447" s="574"/>
      <c r="J447" s="183"/>
      <c r="L447" s="52"/>
    </row>
    <row r="448" spans="1:12" s="20" customFormat="1" ht="17.5">
      <c r="A448" s="3"/>
      <c r="B448" s="534" t="s">
        <v>37</v>
      </c>
      <c r="C448" s="535"/>
      <c r="D448" s="551"/>
      <c r="E448" s="577"/>
      <c r="F448" s="577"/>
      <c r="G448" s="577"/>
      <c r="H448" s="577"/>
      <c r="I448" s="578"/>
      <c r="J448" s="183"/>
      <c r="L448" s="52"/>
    </row>
    <row r="449" spans="1:12" s="20" customFormat="1" ht="17.5">
      <c r="A449" s="3"/>
      <c r="B449" s="575"/>
      <c r="C449" s="576"/>
      <c r="D449" s="557"/>
      <c r="E449" s="579"/>
      <c r="F449" s="579"/>
      <c r="G449" s="579"/>
      <c r="H449" s="579"/>
      <c r="I449" s="580"/>
      <c r="J449" s="183"/>
      <c r="L449" s="52"/>
    </row>
    <row r="450" spans="1:12" s="20" customFormat="1" ht="18" thickBot="1">
      <c r="A450" s="3"/>
      <c r="B450" s="581" t="s">
        <v>56</v>
      </c>
      <c r="C450" s="582"/>
      <c r="D450" s="583"/>
      <c r="E450" s="584"/>
      <c r="F450" s="584"/>
      <c r="G450" s="584"/>
      <c r="H450" s="584"/>
      <c r="I450" s="585"/>
      <c r="J450" s="183"/>
      <c r="L450" s="52"/>
    </row>
    <row r="451" spans="1:12" s="20" customFormat="1" ht="17.5">
      <c r="A451" s="3"/>
      <c r="B451" s="559" t="s">
        <v>57</v>
      </c>
      <c r="C451" s="560"/>
      <c r="D451" s="560"/>
      <c r="E451" s="560"/>
      <c r="F451" s="560"/>
      <c r="G451" s="560"/>
      <c r="H451" s="560"/>
      <c r="I451" s="561"/>
      <c r="J451" s="183"/>
      <c r="L451" s="52"/>
    </row>
    <row r="452" spans="1:12" s="20" customFormat="1" ht="18" thickBot="1">
      <c r="A452" s="3"/>
      <c r="B452" s="47" t="s">
        <v>58</v>
      </c>
      <c r="C452" s="182" t="s">
        <v>27</v>
      </c>
      <c r="D452" s="182" t="s">
        <v>59</v>
      </c>
      <c r="E452" s="562" t="s">
        <v>60</v>
      </c>
      <c r="F452" s="563"/>
      <c r="G452" s="182" t="s">
        <v>54</v>
      </c>
      <c r="H452" s="182" t="s">
        <v>61</v>
      </c>
      <c r="I452" s="48" t="s">
        <v>62</v>
      </c>
      <c r="J452" s="183"/>
      <c r="L452" s="52"/>
    </row>
    <row r="453" spans="1:12" s="20" customFormat="1" ht="18" thickTop="1">
      <c r="A453" s="3"/>
      <c r="B453" s="564">
        <v>1</v>
      </c>
      <c r="C453" s="566"/>
      <c r="D453" s="566" t="str">
        <f>IF(C453&gt;0,VLOOKUP(C453,女子登録情報!$A$2:$H$2000,2,0),"")</f>
        <v/>
      </c>
      <c r="E453" s="567" t="str">
        <f>IF(C453&gt;0,VLOOKUP(C453,女子登録情報!$A$2:$H$2000,3,0),"")</f>
        <v/>
      </c>
      <c r="F453" s="568"/>
      <c r="G453" s="566" t="str">
        <f>IF(C453&gt;0,VLOOKUP(C453,女子登録情報!$A$2:$H$2000,4,0),"")</f>
        <v/>
      </c>
      <c r="H453" s="566" t="str">
        <f>IF(C453&gt;0,VLOOKUP(C453,女子登録情報!$A$2:$H$2000,8,0),"")</f>
        <v/>
      </c>
      <c r="I453" s="569" t="str">
        <f>IF(C453&gt;0,VLOOKUP(C453,女子登録情報!$A$2:$H$2000,5,0),"")</f>
        <v/>
      </c>
      <c r="J453" s="183"/>
      <c r="L453" s="52"/>
    </row>
    <row r="454" spans="1:12" s="20" customFormat="1" ht="17.5">
      <c r="A454" s="3"/>
      <c r="B454" s="565"/>
      <c r="C454" s="556"/>
      <c r="D454" s="556"/>
      <c r="E454" s="557"/>
      <c r="F454" s="558"/>
      <c r="G454" s="556"/>
      <c r="H454" s="556"/>
      <c r="I454" s="555"/>
      <c r="J454" s="183"/>
      <c r="L454" s="52"/>
    </row>
    <row r="455" spans="1:12" s="20" customFormat="1" ht="17.5">
      <c r="A455" s="3"/>
      <c r="B455" s="547">
        <v>2</v>
      </c>
      <c r="C455" s="549"/>
      <c r="D455" s="549" t="str">
        <f>IF(C455,VLOOKUP(C455,女子登録情報!$A$2:$H$2000,2,0),"")</f>
        <v/>
      </c>
      <c r="E455" s="551" t="str">
        <f>IF(C455&gt;0,VLOOKUP(C455,女子登録情報!$A$2:$H$2000,3,0),"")</f>
        <v/>
      </c>
      <c r="F455" s="552"/>
      <c r="G455" s="549" t="str">
        <f>IF(C455&gt;0,VLOOKUP(C455,女子登録情報!$A$2:$H$2000,4,0),"")</f>
        <v/>
      </c>
      <c r="H455" s="549" t="str">
        <f>IF(C455&gt;0,VLOOKUP(C455,女子登録情報!$A$2:$H$2000,8,0),"")</f>
        <v/>
      </c>
      <c r="I455" s="515" t="str">
        <f>IF(C455&gt;0,VLOOKUP(C455,女子登録情報!$A$2:$H$2000,5,0),"")</f>
        <v/>
      </c>
      <c r="J455" s="183"/>
      <c r="L455" s="52"/>
    </row>
    <row r="456" spans="1:12" s="20" customFormat="1" ht="17.5">
      <c r="A456" s="3"/>
      <c r="B456" s="565"/>
      <c r="C456" s="556"/>
      <c r="D456" s="556"/>
      <c r="E456" s="557"/>
      <c r="F456" s="558"/>
      <c r="G456" s="556"/>
      <c r="H456" s="556"/>
      <c r="I456" s="555"/>
      <c r="J456" s="183"/>
      <c r="L456" s="52"/>
    </row>
    <row r="457" spans="1:12" s="20" customFormat="1" ht="17.5">
      <c r="A457" s="3"/>
      <c r="B457" s="547">
        <v>3</v>
      </c>
      <c r="C457" s="549"/>
      <c r="D457" s="549" t="str">
        <f>IF(C457,VLOOKUP(C457,女子登録情報!$A$2:$H$2000,2,0),"")</f>
        <v/>
      </c>
      <c r="E457" s="551" t="str">
        <f>IF(C457&gt;0,VLOOKUP(C457,女子登録情報!$A$2:$H$2000,3,0),"")</f>
        <v/>
      </c>
      <c r="F457" s="552"/>
      <c r="G457" s="549" t="str">
        <f>IF(C457&gt;0,VLOOKUP(C457,女子登録情報!$A$2:$H$2000,4,0),"")</f>
        <v/>
      </c>
      <c r="H457" s="549" t="str">
        <f>IF(C457&gt;0,VLOOKUP(C457,女子登録情報!$A$2:$H$2000,8,0),"")</f>
        <v/>
      </c>
      <c r="I457" s="515" t="str">
        <f>IF(C457&gt;0,VLOOKUP(C457,女子登録情報!$A$2:$H$2000,5,0),"")</f>
        <v/>
      </c>
      <c r="J457" s="183"/>
      <c r="L457" s="52"/>
    </row>
    <row r="458" spans="1:12" s="20" customFormat="1" ht="17.5">
      <c r="A458" s="3"/>
      <c r="B458" s="565"/>
      <c r="C458" s="556"/>
      <c r="D458" s="556"/>
      <c r="E458" s="557"/>
      <c r="F458" s="558"/>
      <c r="G458" s="556"/>
      <c r="H458" s="556"/>
      <c r="I458" s="555"/>
      <c r="J458" s="183"/>
      <c r="L458" s="52"/>
    </row>
    <row r="459" spans="1:12" s="20" customFormat="1" ht="17.5">
      <c r="A459" s="3"/>
      <c r="B459" s="547">
        <v>4</v>
      </c>
      <c r="C459" s="549"/>
      <c r="D459" s="549" t="str">
        <f>IF(C459,VLOOKUP(C459,女子登録情報!$A$2:$H$2000,2,0),"")</f>
        <v/>
      </c>
      <c r="E459" s="551" t="str">
        <f>IF(C459&gt;0,VLOOKUP(C459,女子登録情報!$A$2:$H$2000,3,0),"")</f>
        <v/>
      </c>
      <c r="F459" s="552"/>
      <c r="G459" s="549" t="str">
        <f>IF(C459&gt;0,VLOOKUP(C459,女子登録情報!$A$2:$H$2000,4,0),"")</f>
        <v/>
      </c>
      <c r="H459" s="549" t="str">
        <f>IF(C459&gt;0,VLOOKUP(C459,女子登録情報!$A$2:$H$2000,8,0),"")</f>
        <v/>
      </c>
      <c r="I459" s="515" t="str">
        <f>IF(C459&gt;0,VLOOKUP(C459,女子登録情報!$A$2:$H$2000,5,0),"")</f>
        <v/>
      </c>
      <c r="J459" s="183"/>
      <c r="L459" s="52"/>
    </row>
    <row r="460" spans="1:12" s="20" customFormat="1" ht="17.5">
      <c r="A460" s="3"/>
      <c r="B460" s="565"/>
      <c r="C460" s="556"/>
      <c r="D460" s="556"/>
      <c r="E460" s="557"/>
      <c r="F460" s="558"/>
      <c r="G460" s="556"/>
      <c r="H460" s="556"/>
      <c r="I460" s="555"/>
      <c r="J460" s="183"/>
      <c r="L460" s="52"/>
    </row>
    <row r="461" spans="1:12" s="20" customFormat="1" ht="17.5">
      <c r="A461" s="3"/>
      <c r="B461" s="547">
        <v>5</v>
      </c>
      <c r="C461" s="549"/>
      <c r="D461" s="549" t="str">
        <f>IF(C461,VLOOKUP(C461,女子登録情報!$A$2:$H$2000,2,0),"")</f>
        <v/>
      </c>
      <c r="E461" s="551" t="str">
        <f>IF(C461&gt;0,VLOOKUP(C461,女子登録情報!$A$2:$H$2000,3,0),"")</f>
        <v/>
      </c>
      <c r="F461" s="552"/>
      <c r="G461" s="549" t="str">
        <f>IF(C461&gt;0,VLOOKUP(C461,女子登録情報!$A$2:$H$2000,4,0),"")</f>
        <v/>
      </c>
      <c r="H461" s="549" t="str">
        <f>IF(C461&gt;0,VLOOKUP(C461,女子登録情報!$A$2:$H$2000,8,0),"")</f>
        <v/>
      </c>
      <c r="I461" s="515" t="str">
        <f>IF(C461&gt;0,VLOOKUP(C461,女子登録情報!$A$2:$H$2000,5,0),"")</f>
        <v/>
      </c>
      <c r="J461" s="183"/>
      <c r="L461" s="52"/>
    </row>
    <row r="462" spans="1:12" s="20" customFormat="1" ht="17.5">
      <c r="A462" s="3"/>
      <c r="B462" s="565"/>
      <c r="C462" s="556"/>
      <c r="D462" s="556"/>
      <c r="E462" s="557"/>
      <c r="F462" s="558"/>
      <c r="G462" s="556"/>
      <c r="H462" s="556"/>
      <c r="I462" s="555"/>
      <c r="J462" s="183"/>
      <c r="L462" s="52"/>
    </row>
    <row r="463" spans="1:12" s="20" customFormat="1" ht="17.5">
      <c r="A463" s="3"/>
      <c r="B463" s="547">
        <v>6</v>
      </c>
      <c r="C463" s="549"/>
      <c r="D463" s="549" t="str">
        <f>IF(C463,VLOOKUP(C463,女子登録情報!$A$2:$H$2000,2,0),"")</f>
        <v/>
      </c>
      <c r="E463" s="551" t="str">
        <f>IF(C463&gt;0,VLOOKUP(C463,女子登録情報!$A$2:$H$2000,3,0),"")</f>
        <v/>
      </c>
      <c r="F463" s="552"/>
      <c r="G463" s="549" t="str">
        <f>IF(C463&gt;0,VLOOKUP(C463,女子登録情報!$A$2:$H$2000,4,0),"")</f>
        <v/>
      </c>
      <c r="H463" s="549" t="str">
        <f>IF(C463&gt;0,VLOOKUP(C463,女子登録情報!$A$2:$H$2000,8,0),"")</f>
        <v/>
      </c>
      <c r="I463" s="515" t="str">
        <f>IF(C463&gt;0,VLOOKUP(C463,女子登録情報!$A$2:$H$2000,5,0),"")</f>
        <v/>
      </c>
      <c r="J463" s="183"/>
      <c r="L463" s="52"/>
    </row>
    <row r="464" spans="1:12" s="20" customFormat="1" ht="18" thickBot="1">
      <c r="A464" s="3"/>
      <c r="B464" s="548"/>
      <c r="C464" s="550"/>
      <c r="D464" s="550"/>
      <c r="E464" s="553"/>
      <c r="F464" s="554"/>
      <c r="G464" s="550"/>
      <c r="H464" s="550"/>
      <c r="I464" s="516"/>
      <c r="J464" s="183"/>
      <c r="L464" s="52"/>
    </row>
    <row r="465" spans="1:12" s="20" customFormat="1" ht="17.5">
      <c r="A465" s="3"/>
      <c r="B465" s="517" t="s">
        <v>63</v>
      </c>
      <c r="C465" s="518"/>
      <c r="D465" s="518"/>
      <c r="E465" s="518"/>
      <c r="F465" s="518"/>
      <c r="G465" s="518"/>
      <c r="H465" s="518"/>
      <c r="I465" s="519"/>
      <c r="J465" s="183"/>
      <c r="L465" s="52"/>
    </row>
    <row r="466" spans="1:12" s="20" customFormat="1" ht="17.5">
      <c r="A466" s="3"/>
      <c r="B466" s="520"/>
      <c r="C466" s="521"/>
      <c r="D466" s="521"/>
      <c r="E466" s="521"/>
      <c r="F466" s="521"/>
      <c r="G466" s="521"/>
      <c r="H466" s="521"/>
      <c r="I466" s="522"/>
      <c r="J466" s="183"/>
      <c r="L466" s="52"/>
    </row>
    <row r="467" spans="1:12" s="20" customFormat="1" ht="18" thickBot="1">
      <c r="A467" s="3"/>
      <c r="B467" s="523"/>
      <c r="C467" s="524"/>
      <c r="D467" s="524"/>
      <c r="E467" s="524"/>
      <c r="F467" s="524"/>
      <c r="G467" s="524"/>
      <c r="H467" s="524"/>
      <c r="I467" s="525"/>
      <c r="J467" s="183"/>
      <c r="L467" s="52"/>
    </row>
    <row r="468" spans="1:12" s="20" customFormat="1" ht="17.5">
      <c r="A468" s="51"/>
      <c r="B468" s="51"/>
      <c r="C468" s="51"/>
      <c r="D468" s="51"/>
      <c r="E468" s="51"/>
      <c r="F468" s="51"/>
      <c r="G468" s="51"/>
      <c r="H468" s="51"/>
      <c r="I468" s="51"/>
      <c r="J468" s="56"/>
      <c r="L468" s="52"/>
    </row>
    <row r="469" spans="1:12" s="20" customFormat="1" ht="18" thickBot="1">
      <c r="A469" s="3"/>
      <c r="B469" s="3"/>
      <c r="C469" s="3"/>
      <c r="D469" s="3"/>
      <c r="E469" s="3"/>
      <c r="F469" s="3"/>
      <c r="G469" s="3"/>
      <c r="H469" s="3"/>
      <c r="I469" s="3"/>
      <c r="J469" s="54" t="s">
        <v>79</v>
      </c>
      <c r="L469" s="52"/>
    </row>
    <row r="470" spans="1:12" s="20" customFormat="1" ht="17.5">
      <c r="A470" s="3"/>
      <c r="B470" s="743" t="str">
        <f>CONCATENATE('加盟校情報&amp;大会設定'!$G$5,'加盟校情報&amp;大会設定'!$H$5,'加盟校情報&amp;大会設定'!$I$5,'加盟校情報&amp;大会設定'!$J$5,)&amp;"　女子4×100mR"</f>
        <v>第83回東海学生駅伝 兼 第15回東海学生女子駅伝　女子4×100mR</v>
      </c>
      <c r="C470" s="744"/>
      <c r="D470" s="744"/>
      <c r="E470" s="744"/>
      <c r="F470" s="744"/>
      <c r="G470" s="744"/>
      <c r="H470" s="744"/>
      <c r="I470" s="745"/>
      <c r="J470" s="183"/>
      <c r="L470" s="52"/>
    </row>
    <row r="471" spans="1:12" s="20" customFormat="1" ht="18" thickBot="1">
      <c r="A471" s="3"/>
      <c r="B471" s="746"/>
      <c r="C471" s="747"/>
      <c r="D471" s="747"/>
      <c r="E471" s="747"/>
      <c r="F471" s="747"/>
      <c r="G471" s="747"/>
      <c r="H471" s="747"/>
      <c r="I471" s="748"/>
      <c r="J471" s="183"/>
      <c r="L471" s="52"/>
    </row>
    <row r="472" spans="1:12" s="20" customFormat="1" ht="17.5">
      <c r="A472" s="3"/>
      <c r="B472" s="532" t="s">
        <v>54</v>
      </c>
      <c r="C472" s="533"/>
      <c r="D472" s="538" t="str">
        <f>IF(基本情報登録!$D$6&gt;0,基本情報登録!$D$6,"")</f>
        <v/>
      </c>
      <c r="E472" s="539"/>
      <c r="F472" s="539"/>
      <c r="G472" s="539"/>
      <c r="H472" s="540"/>
      <c r="I472" s="55" t="s">
        <v>55</v>
      </c>
      <c r="J472" s="183"/>
      <c r="L472" s="52"/>
    </row>
    <row r="473" spans="1:12" s="20" customFormat="1" ht="17.5">
      <c r="A473" s="3"/>
      <c r="B473" s="534" t="s">
        <v>1</v>
      </c>
      <c r="C473" s="535"/>
      <c r="D473" s="541" t="str">
        <f>IF(基本情報登録!$D$8&gt;0,基本情報登録!$D$8,"")</f>
        <v/>
      </c>
      <c r="E473" s="542"/>
      <c r="F473" s="542"/>
      <c r="G473" s="542"/>
      <c r="H473" s="543"/>
      <c r="I473" s="515"/>
      <c r="J473" s="183"/>
      <c r="L473" s="52"/>
    </row>
    <row r="474" spans="1:12" s="20" customFormat="1" ht="18" thickBot="1">
      <c r="A474" s="3"/>
      <c r="B474" s="536"/>
      <c r="C474" s="537"/>
      <c r="D474" s="544"/>
      <c r="E474" s="545"/>
      <c r="F474" s="545"/>
      <c r="G474" s="545"/>
      <c r="H474" s="546"/>
      <c r="I474" s="516"/>
      <c r="J474" s="183"/>
      <c r="L474" s="52"/>
    </row>
    <row r="475" spans="1:12" s="20" customFormat="1" ht="17.5">
      <c r="A475" s="3"/>
      <c r="B475" s="532" t="s">
        <v>34</v>
      </c>
      <c r="C475" s="533"/>
      <c r="D475" s="570"/>
      <c r="E475" s="571"/>
      <c r="F475" s="571"/>
      <c r="G475" s="571"/>
      <c r="H475" s="571"/>
      <c r="I475" s="572"/>
      <c r="J475" s="183"/>
      <c r="L475" s="52"/>
    </row>
    <row r="476" spans="1:12" s="20" customFormat="1" ht="17.5" hidden="1">
      <c r="A476" s="3"/>
      <c r="B476" s="180"/>
      <c r="C476" s="181"/>
      <c r="D476" s="46"/>
      <c r="E476" s="573" t="str">
        <f>TEXT(D475,"00000")</f>
        <v>00000</v>
      </c>
      <c r="F476" s="573"/>
      <c r="G476" s="573"/>
      <c r="H476" s="573"/>
      <c r="I476" s="574"/>
      <c r="J476" s="183"/>
      <c r="L476" s="52"/>
    </row>
    <row r="477" spans="1:12" s="20" customFormat="1" ht="17.5">
      <c r="A477" s="3"/>
      <c r="B477" s="534" t="s">
        <v>37</v>
      </c>
      <c r="C477" s="535"/>
      <c r="D477" s="551"/>
      <c r="E477" s="577"/>
      <c r="F477" s="577"/>
      <c r="G477" s="577"/>
      <c r="H477" s="577"/>
      <c r="I477" s="578"/>
      <c r="J477" s="183"/>
      <c r="L477" s="52"/>
    </row>
    <row r="478" spans="1:12" s="20" customFormat="1" ht="17.5">
      <c r="A478" s="3"/>
      <c r="B478" s="575"/>
      <c r="C478" s="576"/>
      <c r="D478" s="557"/>
      <c r="E478" s="579"/>
      <c r="F478" s="579"/>
      <c r="G478" s="579"/>
      <c r="H478" s="579"/>
      <c r="I478" s="580"/>
      <c r="J478" s="183"/>
      <c r="L478" s="52"/>
    </row>
    <row r="479" spans="1:12" s="20" customFormat="1" ht="18" thickBot="1">
      <c r="A479" s="3"/>
      <c r="B479" s="581" t="s">
        <v>56</v>
      </c>
      <c r="C479" s="582"/>
      <c r="D479" s="583"/>
      <c r="E479" s="584"/>
      <c r="F479" s="584"/>
      <c r="G479" s="584"/>
      <c r="H479" s="584"/>
      <c r="I479" s="585"/>
      <c r="J479" s="183"/>
      <c r="L479" s="52"/>
    </row>
    <row r="480" spans="1:12" s="20" customFormat="1" ht="17.5">
      <c r="A480" s="3"/>
      <c r="B480" s="559" t="s">
        <v>57</v>
      </c>
      <c r="C480" s="560"/>
      <c r="D480" s="560"/>
      <c r="E480" s="560"/>
      <c r="F480" s="560"/>
      <c r="G480" s="560"/>
      <c r="H480" s="560"/>
      <c r="I480" s="561"/>
      <c r="J480" s="183"/>
      <c r="L480" s="52"/>
    </row>
    <row r="481" spans="1:12" s="20" customFormat="1" ht="18" thickBot="1">
      <c r="A481" s="3"/>
      <c r="B481" s="47" t="s">
        <v>58</v>
      </c>
      <c r="C481" s="182" t="s">
        <v>27</v>
      </c>
      <c r="D481" s="182" t="s">
        <v>59</v>
      </c>
      <c r="E481" s="562" t="s">
        <v>60</v>
      </c>
      <c r="F481" s="563"/>
      <c r="G481" s="182" t="s">
        <v>54</v>
      </c>
      <c r="H481" s="182" t="s">
        <v>61</v>
      </c>
      <c r="I481" s="48" t="s">
        <v>62</v>
      </c>
      <c r="J481" s="183"/>
      <c r="L481" s="52"/>
    </row>
    <row r="482" spans="1:12" s="20" customFormat="1" ht="18" thickTop="1">
      <c r="A482" s="3"/>
      <c r="B482" s="564">
        <v>1</v>
      </c>
      <c r="C482" s="566"/>
      <c r="D482" s="566" t="str">
        <f>IF(C482&gt;0,VLOOKUP(C482,女子登録情報!$A$2:$H$2000,2,0),"")</f>
        <v/>
      </c>
      <c r="E482" s="567" t="str">
        <f>IF(C482&gt;0,VLOOKUP(C482,女子登録情報!$A$2:$H$2000,3,0),"")</f>
        <v/>
      </c>
      <c r="F482" s="568"/>
      <c r="G482" s="566" t="str">
        <f>IF(C482&gt;0,VLOOKUP(C482,女子登録情報!$A$2:$H$2000,4,0),"")</f>
        <v/>
      </c>
      <c r="H482" s="566" t="str">
        <f>IF(C482&gt;0,VLOOKUP(C482,女子登録情報!$A$2:$H$2000,8,0),"")</f>
        <v/>
      </c>
      <c r="I482" s="569" t="str">
        <f>IF(C482&gt;0,VLOOKUP(C482,女子登録情報!$A$2:$H$2000,5,0),"")</f>
        <v/>
      </c>
      <c r="J482" s="183"/>
      <c r="L482" s="52"/>
    </row>
    <row r="483" spans="1:12" s="20" customFormat="1" ht="17.5">
      <c r="A483" s="3"/>
      <c r="B483" s="565"/>
      <c r="C483" s="556"/>
      <c r="D483" s="556"/>
      <c r="E483" s="557"/>
      <c r="F483" s="558"/>
      <c r="G483" s="556"/>
      <c r="H483" s="556"/>
      <c r="I483" s="555"/>
      <c r="J483" s="183"/>
      <c r="L483" s="52"/>
    </row>
    <row r="484" spans="1:12" s="20" customFormat="1" ht="17.5">
      <c r="A484" s="3"/>
      <c r="B484" s="547">
        <v>2</v>
      </c>
      <c r="C484" s="549"/>
      <c r="D484" s="549" t="str">
        <f>IF(C484,VLOOKUP(C484,女子登録情報!$A$2:$H$2000,2,0),"")</f>
        <v/>
      </c>
      <c r="E484" s="551" t="str">
        <f>IF(C484&gt;0,VLOOKUP(C484,女子登録情報!$A$2:$H$2000,3,0),"")</f>
        <v/>
      </c>
      <c r="F484" s="552"/>
      <c r="G484" s="549" t="str">
        <f>IF(C484&gt;0,VLOOKUP(C484,女子登録情報!$A$2:$H$2000,4,0),"")</f>
        <v/>
      </c>
      <c r="H484" s="549" t="str">
        <f>IF(C484&gt;0,VLOOKUP(C484,女子登録情報!$A$2:$H$2000,8,0),"")</f>
        <v/>
      </c>
      <c r="I484" s="515" t="str">
        <f>IF(C484&gt;0,VLOOKUP(C484,女子登録情報!$A$2:$H$2000,5,0),"")</f>
        <v/>
      </c>
      <c r="J484" s="183"/>
      <c r="L484" s="52"/>
    </row>
    <row r="485" spans="1:12" s="20" customFormat="1" ht="17.5">
      <c r="A485" s="3"/>
      <c r="B485" s="565"/>
      <c r="C485" s="556"/>
      <c r="D485" s="556"/>
      <c r="E485" s="557"/>
      <c r="F485" s="558"/>
      <c r="G485" s="556"/>
      <c r="H485" s="556"/>
      <c r="I485" s="555"/>
      <c r="J485" s="183"/>
      <c r="L485" s="52"/>
    </row>
    <row r="486" spans="1:12" s="20" customFormat="1" ht="17.5">
      <c r="A486" s="3"/>
      <c r="B486" s="547">
        <v>3</v>
      </c>
      <c r="C486" s="549"/>
      <c r="D486" s="549" t="str">
        <f>IF(C486,VLOOKUP(C486,女子登録情報!$A$2:$H$2000,2,0),"")</f>
        <v/>
      </c>
      <c r="E486" s="551" t="str">
        <f>IF(C486&gt;0,VLOOKUP(C486,女子登録情報!$A$2:$H$2000,3,0),"")</f>
        <v/>
      </c>
      <c r="F486" s="552"/>
      <c r="G486" s="549" t="str">
        <f>IF(C486&gt;0,VLOOKUP(C486,女子登録情報!$A$2:$H$2000,4,0),"")</f>
        <v/>
      </c>
      <c r="H486" s="549" t="str">
        <f>IF(C486&gt;0,VLOOKUP(C486,女子登録情報!$A$2:$H$2000,8,0),"")</f>
        <v/>
      </c>
      <c r="I486" s="515" t="str">
        <f>IF(C486&gt;0,VLOOKUP(C486,女子登録情報!$A$2:$H$2000,5,0),"")</f>
        <v/>
      </c>
      <c r="J486" s="183"/>
      <c r="L486" s="52"/>
    </row>
    <row r="487" spans="1:12" s="20" customFormat="1" ht="17.5">
      <c r="A487" s="3"/>
      <c r="B487" s="565"/>
      <c r="C487" s="556"/>
      <c r="D487" s="556"/>
      <c r="E487" s="557"/>
      <c r="F487" s="558"/>
      <c r="G487" s="556"/>
      <c r="H487" s="556"/>
      <c r="I487" s="555"/>
      <c r="J487" s="183"/>
      <c r="L487" s="52"/>
    </row>
    <row r="488" spans="1:12" s="20" customFormat="1" ht="17.5">
      <c r="A488" s="3"/>
      <c r="B488" s="547">
        <v>4</v>
      </c>
      <c r="C488" s="549"/>
      <c r="D488" s="549" t="str">
        <f>IF(C488,VLOOKUP(C488,女子登録情報!$A$2:$H$2000,2,0),"")</f>
        <v/>
      </c>
      <c r="E488" s="551" t="str">
        <f>IF(C488&gt;0,VLOOKUP(C488,女子登録情報!$A$2:$H$2000,3,0),"")</f>
        <v/>
      </c>
      <c r="F488" s="552"/>
      <c r="G488" s="549" t="str">
        <f>IF(C488&gt;0,VLOOKUP(C488,女子登録情報!$A$2:$H$2000,4,0),"")</f>
        <v/>
      </c>
      <c r="H488" s="549" t="str">
        <f>IF(C488&gt;0,VLOOKUP(C488,女子登録情報!$A$2:$H$2000,8,0),"")</f>
        <v/>
      </c>
      <c r="I488" s="515" t="str">
        <f>IF(C488&gt;0,VLOOKUP(C488,女子登録情報!$A$2:$H$2000,5,0),"")</f>
        <v/>
      </c>
      <c r="J488" s="183"/>
      <c r="L488" s="52"/>
    </row>
    <row r="489" spans="1:12" s="20" customFormat="1" ht="17.5">
      <c r="A489" s="3"/>
      <c r="B489" s="565"/>
      <c r="C489" s="556"/>
      <c r="D489" s="556"/>
      <c r="E489" s="557"/>
      <c r="F489" s="558"/>
      <c r="G489" s="556"/>
      <c r="H489" s="556"/>
      <c r="I489" s="555"/>
      <c r="J489" s="183"/>
      <c r="L489" s="52"/>
    </row>
    <row r="490" spans="1:12" s="20" customFormat="1" ht="17.5">
      <c r="A490" s="3"/>
      <c r="B490" s="547">
        <v>5</v>
      </c>
      <c r="C490" s="549"/>
      <c r="D490" s="549" t="str">
        <f>IF(C490,VLOOKUP(C490,女子登録情報!$A$2:$H$2000,2,0),"")</f>
        <v/>
      </c>
      <c r="E490" s="551" t="str">
        <f>IF(C490&gt;0,VLOOKUP(C490,女子登録情報!$A$2:$H$2000,3,0),"")</f>
        <v/>
      </c>
      <c r="F490" s="552"/>
      <c r="G490" s="549" t="str">
        <f>IF(C490&gt;0,VLOOKUP(C490,女子登録情報!$A$2:$H$2000,4,0),"")</f>
        <v/>
      </c>
      <c r="H490" s="549" t="str">
        <f>IF(C490&gt;0,VLOOKUP(C490,女子登録情報!$A$2:$H$2000,8,0),"")</f>
        <v/>
      </c>
      <c r="I490" s="515" t="str">
        <f>IF(C490&gt;0,VLOOKUP(C490,女子登録情報!$A$2:$H$2000,5,0),"")</f>
        <v/>
      </c>
      <c r="J490" s="183"/>
      <c r="L490" s="52"/>
    </row>
    <row r="491" spans="1:12" s="20" customFormat="1" ht="17.5">
      <c r="A491" s="3"/>
      <c r="B491" s="565"/>
      <c r="C491" s="556"/>
      <c r="D491" s="556"/>
      <c r="E491" s="557"/>
      <c r="F491" s="558"/>
      <c r="G491" s="556"/>
      <c r="H491" s="556"/>
      <c r="I491" s="555"/>
      <c r="J491" s="183"/>
      <c r="L491" s="52"/>
    </row>
    <row r="492" spans="1:12" s="20" customFormat="1" ht="17.5">
      <c r="A492" s="3"/>
      <c r="B492" s="547">
        <v>6</v>
      </c>
      <c r="C492" s="549"/>
      <c r="D492" s="549" t="str">
        <f>IF(C492,VLOOKUP(C492,女子登録情報!$A$2:$H$2000,2,0),"")</f>
        <v/>
      </c>
      <c r="E492" s="551" t="str">
        <f>IF(C492&gt;0,VLOOKUP(C492,女子登録情報!$A$2:$H$2000,3,0),"")</f>
        <v/>
      </c>
      <c r="F492" s="552"/>
      <c r="G492" s="549" t="str">
        <f>IF(C492&gt;0,VLOOKUP(C492,女子登録情報!$A$2:$H$2000,4,0),"")</f>
        <v/>
      </c>
      <c r="H492" s="549" t="str">
        <f>IF(C492&gt;0,VLOOKUP(C492,女子登録情報!$A$2:$H$2000,8,0),"")</f>
        <v/>
      </c>
      <c r="I492" s="515" t="str">
        <f>IF(C492&gt;0,VLOOKUP(C492,女子登録情報!$A$2:$H$2000,5,0),"")</f>
        <v/>
      </c>
      <c r="J492" s="183"/>
      <c r="L492" s="52"/>
    </row>
    <row r="493" spans="1:12" s="20" customFormat="1" ht="18" thickBot="1">
      <c r="A493" s="3"/>
      <c r="B493" s="548"/>
      <c r="C493" s="550"/>
      <c r="D493" s="550"/>
      <c r="E493" s="553"/>
      <c r="F493" s="554"/>
      <c r="G493" s="550"/>
      <c r="H493" s="550"/>
      <c r="I493" s="516"/>
      <c r="J493" s="183"/>
      <c r="L493" s="52"/>
    </row>
    <row r="494" spans="1:12" s="20" customFormat="1" ht="17.5">
      <c r="A494" s="3"/>
      <c r="B494" s="517" t="s">
        <v>63</v>
      </c>
      <c r="C494" s="518"/>
      <c r="D494" s="518"/>
      <c r="E494" s="518"/>
      <c r="F494" s="518"/>
      <c r="G494" s="518"/>
      <c r="H494" s="518"/>
      <c r="I494" s="519"/>
      <c r="J494" s="183"/>
      <c r="L494" s="52"/>
    </row>
    <row r="495" spans="1:12" s="20" customFormat="1" ht="17.5">
      <c r="A495" s="3"/>
      <c r="B495" s="520"/>
      <c r="C495" s="521"/>
      <c r="D495" s="521"/>
      <c r="E495" s="521"/>
      <c r="F495" s="521"/>
      <c r="G495" s="521"/>
      <c r="H495" s="521"/>
      <c r="I495" s="522"/>
      <c r="J495" s="183"/>
      <c r="L495" s="52"/>
    </row>
    <row r="496" spans="1:12" s="20" customFormat="1" ht="18" thickBot="1">
      <c r="A496" s="3"/>
      <c r="B496" s="523"/>
      <c r="C496" s="524"/>
      <c r="D496" s="524"/>
      <c r="E496" s="524"/>
      <c r="F496" s="524"/>
      <c r="G496" s="524"/>
      <c r="H496" s="524"/>
      <c r="I496" s="525"/>
      <c r="J496" s="183"/>
      <c r="L496" s="52"/>
    </row>
    <row r="497" spans="1:12" s="20" customFormat="1" ht="17.5">
      <c r="A497" s="51"/>
      <c r="B497" s="51"/>
      <c r="C497" s="51"/>
      <c r="D497" s="51"/>
      <c r="E497" s="51"/>
      <c r="F497" s="51"/>
      <c r="G497" s="51"/>
      <c r="H497" s="51"/>
      <c r="I497" s="51"/>
      <c r="J497" s="56"/>
      <c r="L497" s="52"/>
    </row>
    <row r="498" spans="1:12" s="20" customFormat="1" ht="18" thickBot="1">
      <c r="A498" s="3"/>
      <c r="B498" s="3"/>
      <c r="C498" s="3"/>
      <c r="D498" s="3"/>
      <c r="E498" s="3"/>
      <c r="F498" s="3"/>
      <c r="G498" s="3"/>
      <c r="H498" s="3"/>
      <c r="I498" s="3"/>
      <c r="J498" s="54" t="s">
        <v>80</v>
      </c>
      <c r="L498" s="52"/>
    </row>
    <row r="499" spans="1:12" s="20" customFormat="1" ht="17.5">
      <c r="A499" s="3"/>
      <c r="B499" s="743" t="str">
        <f>CONCATENATE('加盟校情報&amp;大会設定'!$G$5,'加盟校情報&amp;大会設定'!$H$5,'加盟校情報&amp;大会設定'!$I$5,'加盟校情報&amp;大会設定'!$J$5,)&amp;"　女子4×100mR"</f>
        <v>第83回東海学生駅伝 兼 第15回東海学生女子駅伝　女子4×100mR</v>
      </c>
      <c r="C499" s="744"/>
      <c r="D499" s="744"/>
      <c r="E499" s="744"/>
      <c r="F499" s="744"/>
      <c r="G499" s="744"/>
      <c r="H499" s="744"/>
      <c r="I499" s="745"/>
      <c r="J499" s="183"/>
      <c r="L499" s="52"/>
    </row>
    <row r="500" spans="1:12" s="20" customFormat="1" ht="18" thickBot="1">
      <c r="A500" s="3"/>
      <c r="B500" s="746"/>
      <c r="C500" s="747"/>
      <c r="D500" s="747"/>
      <c r="E500" s="747"/>
      <c r="F500" s="747"/>
      <c r="G500" s="747"/>
      <c r="H500" s="747"/>
      <c r="I500" s="748"/>
      <c r="J500" s="183"/>
      <c r="L500" s="52"/>
    </row>
    <row r="501" spans="1:12" s="20" customFormat="1" ht="17.5">
      <c r="A501" s="3"/>
      <c r="B501" s="532" t="s">
        <v>54</v>
      </c>
      <c r="C501" s="533"/>
      <c r="D501" s="538" t="str">
        <f>IF(基本情報登録!$D$6&gt;0,基本情報登録!$D$6,"")</f>
        <v/>
      </c>
      <c r="E501" s="539"/>
      <c r="F501" s="539"/>
      <c r="G501" s="539"/>
      <c r="H501" s="540"/>
      <c r="I501" s="55" t="s">
        <v>55</v>
      </c>
      <c r="J501" s="183"/>
      <c r="L501" s="52"/>
    </row>
    <row r="502" spans="1:12" s="20" customFormat="1" ht="17.5">
      <c r="A502" s="3"/>
      <c r="B502" s="534" t="s">
        <v>1</v>
      </c>
      <c r="C502" s="535"/>
      <c r="D502" s="541" t="str">
        <f>IF(基本情報登録!$D$8&gt;0,基本情報登録!$D$8,"")</f>
        <v/>
      </c>
      <c r="E502" s="542"/>
      <c r="F502" s="542"/>
      <c r="G502" s="542"/>
      <c r="H502" s="543"/>
      <c r="I502" s="515"/>
      <c r="J502" s="183"/>
      <c r="L502" s="52"/>
    </row>
    <row r="503" spans="1:12" s="20" customFormat="1" ht="18" thickBot="1">
      <c r="A503" s="3"/>
      <c r="B503" s="536"/>
      <c r="C503" s="537"/>
      <c r="D503" s="544"/>
      <c r="E503" s="545"/>
      <c r="F503" s="545"/>
      <c r="G503" s="545"/>
      <c r="H503" s="546"/>
      <c r="I503" s="516"/>
      <c r="J503" s="183"/>
      <c r="L503" s="52"/>
    </row>
    <row r="504" spans="1:12" s="20" customFormat="1" ht="17.5">
      <c r="A504" s="3"/>
      <c r="B504" s="532" t="s">
        <v>34</v>
      </c>
      <c r="C504" s="533"/>
      <c r="D504" s="570"/>
      <c r="E504" s="571"/>
      <c r="F504" s="571"/>
      <c r="G504" s="571"/>
      <c r="H504" s="571"/>
      <c r="I504" s="572"/>
      <c r="J504" s="183"/>
      <c r="L504" s="52"/>
    </row>
    <row r="505" spans="1:12" s="20" customFormat="1" ht="17.5" hidden="1">
      <c r="A505" s="3"/>
      <c r="B505" s="180"/>
      <c r="C505" s="181"/>
      <c r="D505" s="46"/>
      <c r="E505" s="573" t="str">
        <f>TEXT(D504,"00000")</f>
        <v>00000</v>
      </c>
      <c r="F505" s="573"/>
      <c r="G505" s="573"/>
      <c r="H505" s="573"/>
      <c r="I505" s="574"/>
      <c r="J505" s="183"/>
      <c r="L505" s="52"/>
    </row>
    <row r="506" spans="1:12" s="20" customFormat="1" ht="17.5">
      <c r="A506" s="3"/>
      <c r="B506" s="534" t="s">
        <v>37</v>
      </c>
      <c r="C506" s="535"/>
      <c r="D506" s="551"/>
      <c r="E506" s="577"/>
      <c r="F506" s="577"/>
      <c r="G506" s="577"/>
      <c r="H506" s="577"/>
      <c r="I506" s="578"/>
      <c r="J506" s="183"/>
      <c r="L506" s="52"/>
    </row>
    <row r="507" spans="1:12" s="20" customFormat="1" ht="17.5">
      <c r="A507" s="3"/>
      <c r="B507" s="575"/>
      <c r="C507" s="576"/>
      <c r="D507" s="557"/>
      <c r="E507" s="579"/>
      <c r="F507" s="579"/>
      <c r="G507" s="579"/>
      <c r="H507" s="579"/>
      <c r="I507" s="580"/>
      <c r="J507" s="183"/>
      <c r="L507" s="52"/>
    </row>
    <row r="508" spans="1:12" s="20" customFormat="1" ht="18" thickBot="1">
      <c r="A508" s="3"/>
      <c r="B508" s="581" t="s">
        <v>56</v>
      </c>
      <c r="C508" s="582"/>
      <c r="D508" s="583"/>
      <c r="E508" s="584"/>
      <c r="F508" s="584"/>
      <c r="G508" s="584"/>
      <c r="H508" s="584"/>
      <c r="I508" s="585"/>
      <c r="J508" s="183"/>
      <c r="L508" s="52"/>
    </row>
    <row r="509" spans="1:12" s="20" customFormat="1" ht="17.5">
      <c r="A509" s="3"/>
      <c r="B509" s="559" t="s">
        <v>57</v>
      </c>
      <c r="C509" s="560"/>
      <c r="D509" s="560"/>
      <c r="E509" s="560"/>
      <c r="F509" s="560"/>
      <c r="G509" s="560"/>
      <c r="H509" s="560"/>
      <c r="I509" s="561"/>
      <c r="J509" s="183"/>
      <c r="L509" s="52"/>
    </row>
    <row r="510" spans="1:12" s="20" customFormat="1" ht="18" thickBot="1">
      <c r="A510" s="3"/>
      <c r="B510" s="47" t="s">
        <v>58</v>
      </c>
      <c r="C510" s="182" t="s">
        <v>27</v>
      </c>
      <c r="D510" s="182" t="s">
        <v>59</v>
      </c>
      <c r="E510" s="562" t="s">
        <v>60</v>
      </c>
      <c r="F510" s="563"/>
      <c r="G510" s="182" t="s">
        <v>54</v>
      </c>
      <c r="H510" s="182" t="s">
        <v>61</v>
      </c>
      <c r="I510" s="48" t="s">
        <v>62</v>
      </c>
      <c r="J510" s="183"/>
      <c r="L510" s="52"/>
    </row>
    <row r="511" spans="1:12" s="20" customFormat="1" ht="18" thickTop="1">
      <c r="A511" s="3"/>
      <c r="B511" s="564">
        <v>1</v>
      </c>
      <c r="C511" s="566"/>
      <c r="D511" s="566" t="str">
        <f>IF(C511&gt;0,VLOOKUP(C511,女子登録情報!$A$2:$H$2000,2,0),"")</f>
        <v/>
      </c>
      <c r="E511" s="567" t="str">
        <f>IF(C511&gt;0,VLOOKUP(C511,女子登録情報!$A$2:$H$2000,3,0),"")</f>
        <v/>
      </c>
      <c r="F511" s="568"/>
      <c r="G511" s="566" t="str">
        <f>IF(C511&gt;0,VLOOKUP(C511,女子登録情報!$A$2:$H$2000,4,0),"")</f>
        <v/>
      </c>
      <c r="H511" s="566" t="str">
        <f>IF(C511&gt;0,VLOOKUP(C511,女子登録情報!$A$2:$H$2000,8,0),"")</f>
        <v/>
      </c>
      <c r="I511" s="569" t="str">
        <f>IF(C511&gt;0,VLOOKUP(C511,女子登録情報!$A$2:$H$2000,5,0),"")</f>
        <v/>
      </c>
      <c r="J511" s="183"/>
      <c r="L511" s="52"/>
    </row>
    <row r="512" spans="1:12" s="20" customFormat="1" ht="17.5">
      <c r="A512" s="3"/>
      <c r="B512" s="565"/>
      <c r="C512" s="556"/>
      <c r="D512" s="556"/>
      <c r="E512" s="557"/>
      <c r="F512" s="558"/>
      <c r="G512" s="556"/>
      <c r="H512" s="556"/>
      <c r="I512" s="555"/>
      <c r="J512" s="183"/>
      <c r="L512" s="52"/>
    </row>
    <row r="513" spans="1:12" s="20" customFormat="1" ht="17.5">
      <c r="A513" s="3"/>
      <c r="B513" s="547">
        <v>2</v>
      </c>
      <c r="C513" s="549"/>
      <c r="D513" s="549" t="str">
        <f>IF(C513,VLOOKUP(C513,女子登録情報!$A$2:$H$2000,2,0),"")</f>
        <v/>
      </c>
      <c r="E513" s="551" t="str">
        <f>IF(C513&gt;0,VLOOKUP(C513,女子登録情報!$A$2:$H$2000,3,0),"")</f>
        <v/>
      </c>
      <c r="F513" s="552"/>
      <c r="G513" s="549" t="str">
        <f>IF(C513&gt;0,VLOOKUP(C513,女子登録情報!$A$2:$H$2000,4,0),"")</f>
        <v/>
      </c>
      <c r="H513" s="549" t="str">
        <f>IF(C513&gt;0,VLOOKUP(C513,女子登録情報!$A$2:$H$2000,8,0),"")</f>
        <v/>
      </c>
      <c r="I513" s="515" t="str">
        <f>IF(C513&gt;0,VLOOKUP(C513,女子登録情報!$A$2:$H$2000,5,0),"")</f>
        <v/>
      </c>
      <c r="J513" s="183"/>
      <c r="L513" s="52"/>
    </row>
    <row r="514" spans="1:12" s="20" customFormat="1" ht="17.5">
      <c r="A514" s="3"/>
      <c r="B514" s="565"/>
      <c r="C514" s="556"/>
      <c r="D514" s="556"/>
      <c r="E514" s="557"/>
      <c r="F514" s="558"/>
      <c r="G514" s="556"/>
      <c r="H514" s="556"/>
      <c r="I514" s="555"/>
      <c r="J514" s="183"/>
      <c r="L514" s="52"/>
    </row>
    <row r="515" spans="1:12" s="20" customFormat="1" ht="17.5">
      <c r="A515" s="3"/>
      <c r="B515" s="547">
        <v>3</v>
      </c>
      <c r="C515" s="549"/>
      <c r="D515" s="549" t="str">
        <f>IF(C515,VLOOKUP(C515,女子登録情報!$A$2:$H$2000,2,0),"")</f>
        <v/>
      </c>
      <c r="E515" s="551" t="str">
        <f>IF(C515&gt;0,VLOOKUP(C515,女子登録情報!$A$2:$H$2000,3,0),"")</f>
        <v/>
      </c>
      <c r="F515" s="552"/>
      <c r="G515" s="549" t="str">
        <f>IF(C515&gt;0,VLOOKUP(C515,女子登録情報!$A$2:$H$2000,4,0),"")</f>
        <v/>
      </c>
      <c r="H515" s="549" t="str">
        <f>IF(C515&gt;0,VLOOKUP(C515,女子登録情報!$A$2:$H$2000,8,0),"")</f>
        <v/>
      </c>
      <c r="I515" s="515" t="str">
        <f>IF(C515&gt;0,VLOOKUP(C515,女子登録情報!$A$2:$H$2000,5,0),"")</f>
        <v/>
      </c>
      <c r="J515" s="183"/>
      <c r="L515" s="52"/>
    </row>
    <row r="516" spans="1:12" s="20" customFormat="1" ht="17.5">
      <c r="A516" s="3"/>
      <c r="B516" s="565"/>
      <c r="C516" s="556"/>
      <c r="D516" s="556"/>
      <c r="E516" s="557"/>
      <c r="F516" s="558"/>
      <c r="G516" s="556"/>
      <c r="H516" s="556"/>
      <c r="I516" s="555"/>
      <c r="J516" s="183"/>
      <c r="L516" s="52"/>
    </row>
    <row r="517" spans="1:12" s="20" customFormat="1" ht="17.5">
      <c r="A517" s="3"/>
      <c r="B517" s="547">
        <v>4</v>
      </c>
      <c r="C517" s="549"/>
      <c r="D517" s="549" t="str">
        <f>IF(C517,VLOOKUP(C517,女子登録情報!$A$2:$H$2000,2,0),"")</f>
        <v/>
      </c>
      <c r="E517" s="551" t="str">
        <f>IF(C517&gt;0,VLOOKUP(C517,女子登録情報!$A$2:$H$2000,3,0),"")</f>
        <v/>
      </c>
      <c r="F517" s="552"/>
      <c r="G517" s="549" t="str">
        <f>IF(C517&gt;0,VLOOKUP(C517,女子登録情報!$A$2:$H$2000,4,0),"")</f>
        <v/>
      </c>
      <c r="H517" s="549" t="str">
        <f>IF(C517&gt;0,VLOOKUP(C517,女子登録情報!$A$2:$H$2000,8,0),"")</f>
        <v/>
      </c>
      <c r="I517" s="515" t="str">
        <f>IF(C517&gt;0,VLOOKUP(C517,女子登録情報!$A$2:$H$2000,5,0),"")</f>
        <v/>
      </c>
      <c r="J517" s="183"/>
      <c r="L517" s="52"/>
    </row>
    <row r="518" spans="1:12" s="20" customFormat="1" ht="17.5">
      <c r="A518" s="3"/>
      <c r="B518" s="565"/>
      <c r="C518" s="556"/>
      <c r="D518" s="556"/>
      <c r="E518" s="557"/>
      <c r="F518" s="558"/>
      <c r="G518" s="556"/>
      <c r="H518" s="556"/>
      <c r="I518" s="555"/>
      <c r="J518" s="183"/>
      <c r="L518" s="52"/>
    </row>
    <row r="519" spans="1:12" s="20" customFormat="1" ht="17.5">
      <c r="A519" s="3"/>
      <c r="B519" s="547">
        <v>5</v>
      </c>
      <c r="C519" s="549"/>
      <c r="D519" s="549" t="str">
        <f>IF(C519,VLOOKUP(C519,女子登録情報!$A$2:$H$2000,2,0),"")</f>
        <v/>
      </c>
      <c r="E519" s="551" t="str">
        <f>IF(C519&gt;0,VLOOKUP(C519,女子登録情報!$A$2:$H$2000,3,0),"")</f>
        <v/>
      </c>
      <c r="F519" s="552"/>
      <c r="G519" s="549" t="str">
        <f>IF(C519&gt;0,VLOOKUP(C519,女子登録情報!$A$2:$H$2000,4,0),"")</f>
        <v/>
      </c>
      <c r="H519" s="549" t="str">
        <f>IF(C519&gt;0,VLOOKUP(C519,女子登録情報!$A$2:$H$2000,8,0),"")</f>
        <v/>
      </c>
      <c r="I519" s="515" t="str">
        <f>IF(C519&gt;0,VLOOKUP(C519,女子登録情報!$A$2:$H$2000,5,0),"")</f>
        <v/>
      </c>
      <c r="J519" s="183"/>
      <c r="L519" s="52"/>
    </row>
    <row r="520" spans="1:12" s="20" customFormat="1" ht="17.5">
      <c r="A520" s="3"/>
      <c r="B520" s="565"/>
      <c r="C520" s="556"/>
      <c r="D520" s="556"/>
      <c r="E520" s="557"/>
      <c r="F520" s="558"/>
      <c r="G520" s="556"/>
      <c r="H520" s="556"/>
      <c r="I520" s="555"/>
      <c r="J520" s="183"/>
      <c r="L520" s="52"/>
    </row>
    <row r="521" spans="1:12" s="20" customFormat="1" ht="17.5">
      <c r="A521" s="3"/>
      <c r="B521" s="547">
        <v>6</v>
      </c>
      <c r="C521" s="549"/>
      <c r="D521" s="549" t="str">
        <f>IF(C521,VLOOKUP(C521,女子登録情報!$A$2:$H$2000,2,0),"")</f>
        <v/>
      </c>
      <c r="E521" s="551" t="str">
        <f>IF(C521&gt;0,VLOOKUP(C521,女子登録情報!$A$2:$H$2000,3,0),"")</f>
        <v/>
      </c>
      <c r="F521" s="552"/>
      <c r="G521" s="549" t="str">
        <f>IF(C521&gt;0,VLOOKUP(C521,女子登録情報!$A$2:$H$2000,4,0),"")</f>
        <v/>
      </c>
      <c r="H521" s="549" t="str">
        <f>IF(C521&gt;0,VLOOKUP(C521,女子登録情報!$A$2:$H$2000,8,0),"")</f>
        <v/>
      </c>
      <c r="I521" s="515" t="str">
        <f>IF(C521&gt;0,VLOOKUP(C521,女子登録情報!$A$2:$H$2000,5,0),"")</f>
        <v/>
      </c>
      <c r="J521" s="183"/>
      <c r="L521" s="52"/>
    </row>
    <row r="522" spans="1:12" s="20" customFormat="1" ht="18" thickBot="1">
      <c r="A522" s="3"/>
      <c r="B522" s="548"/>
      <c r="C522" s="550"/>
      <c r="D522" s="550"/>
      <c r="E522" s="553"/>
      <c r="F522" s="554"/>
      <c r="G522" s="550"/>
      <c r="H522" s="550"/>
      <c r="I522" s="516"/>
      <c r="J522" s="183"/>
      <c r="L522" s="52"/>
    </row>
    <row r="523" spans="1:12" s="20" customFormat="1" ht="17.5">
      <c r="A523" s="3"/>
      <c r="B523" s="517" t="s">
        <v>63</v>
      </c>
      <c r="C523" s="518"/>
      <c r="D523" s="518"/>
      <c r="E523" s="518"/>
      <c r="F523" s="518"/>
      <c r="G523" s="518"/>
      <c r="H523" s="518"/>
      <c r="I523" s="519"/>
      <c r="J523" s="183"/>
      <c r="L523" s="52"/>
    </row>
    <row r="524" spans="1:12" s="20" customFormat="1" ht="17.5">
      <c r="A524" s="3"/>
      <c r="B524" s="520"/>
      <c r="C524" s="521"/>
      <c r="D524" s="521"/>
      <c r="E524" s="521"/>
      <c r="F524" s="521"/>
      <c r="G524" s="521"/>
      <c r="H524" s="521"/>
      <c r="I524" s="522"/>
      <c r="J524" s="183"/>
      <c r="L524" s="52"/>
    </row>
    <row r="525" spans="1:12" s="20" customFormat="1" ht="18" thickBot="1">
      <c r="A525" s="3"/>
      <c r="B525" s="523"/>
      <c r="C525" s="524"/>
      <c r="D525" s="524"/>
      <c r="E525" s="524"/>
      <c r="F525" s="524"/>
      <c r="G525" s="524"/>
      <c r="H525" s="524"/>
      <c r="I525" s="525"/>
      <c r="J525" s="183"/>
      <c r="L525" s="52"/>
    </row>
    <row r="526" spans="1:12" s="20" customFormat="1" ht="17.5">
      <c r="A526" s="51"/>
      <c r="B526" s="51"/>
      <c r="C526" s="51"/>
      <c r="D526" s="51"/>
      <c r="E526" s="51"/>
      <c r="F526" s="51"/>
      <c r="G526" s="51"/>
      <c r="H526" s="51"/>
      <c r="I526" s="51"/>
      <c r="J526" s="56"/>
      <c r="L526" s="52"/>
    </row>
    <row r="527" spans="1:12" s="20" customFormat="1" ht="18" thickBot="1">
      <c r="A527" s="3"/>
      <c r="B527" s="3"/>
      <c r="C527" s="3"/>
      <c r="D527" s="3"/>
      <c r="E527" s="3"/>
      <c r="F527" s="3"/>
      <c r="G527" s="3"/>
      <c r="H527" s="3"/>
      <c r="I527" s="3"/>
      <c r="J527" s="54" t="s">
        <v>81</v>
      </c>
      <c r="L527" s="52"/>
    </row>
    <row r="528" spans="1:12" s="20" customFormat="1" ht="17.5">
      <c r="A528" s="3"/>
      <c r="B528" s="743" t="str">
        <f>CONCATENATE('加盟校情報&amp;大会設定'!$G$5,'加盟校情報&amp;大会設定'!$H$5,'加盟校情報&amp;大会設定'!$I$5,'加盟校情報&amp;大会設定'!$J$5,)&amp;"　女子4×100mR"</f>
        <v>第83回東海学生駅伝 兼 第15回東海学生女子駅伝　女子4×100mR</v>
      </c>
      <c r="C528" s="744"/>
      <c r="D528" s="744"/>
      <c r="E528" s="744"/>
      <c r="F528" s="744"/>
      <c r="G528" s="744"/>
      <c r="H528" s="744"/>
      <c r="I528" s="745"/>
      <c r="J528" s="183"/>
      <c r="L528" s="52"/>
    </row>
    <row r="529" spans="1:12" s="20" customFormat="1" ht="18" thickBot="1">
      <c r="A529" s="3"/>
      <c r="B529" s="746"/>
      <c r="C529" s="747"/>
      <c r="D529" s="747"/>
      <c r="E529" s="747"/>
      <c r="F529" s="747"/>
      <c r="G529" s="747"/>
      <c r="H529" s="747"/>
      <c r="I529" s="748"/>
      <c r="J529" s="183"/>
      <c r="L529" s="52"/>
    </row>
    <row r="530" spans="1:12" s="20" customFormat="1" ht="17.5">
      <c r="A530" s="3"/>
      <c r="B530" s="532" t="s">
        <v>54</v>
      </c>
      <c r="C530" s="533"/>
      <c r="D530" s="538" t="str">
        <f>IF(基本情報登録!$D$6&gt;0,基本情報登録!$D$6,"")</f>
        <v/>
      </c>
      <c r="E530" s="539"/>
      <c r="F530" s="539"/>
      <c r="G530" s="539"/>
      <c r="H530" s="540"/>
      <c r="I530" s="55" t="s">
        <v>55</v>
      </c>
      <c r="J530" s="183"/>
      <c r="L530" s="52"/>
    </row>
    <row r="531" spans="1:12" s="20" customFormat="1" ht="17.5">
      <c r="A531" s="3"/>
      <c r="B531" s="534" t="s">
        <v>1</v>
      </c>
      <c r="C531" s="535"/>
      <c r="D531" s="541" t="str">
        <f>IF(基本情報登録!$D$8&gt;0,基本情報登録!$D$8,"")</f>
        <v/>
      </c>
      <c r="E531" s="542"/>
      <c r="F531" s="542"/>
      <c r="G531" s="542"/>
      <c r="H531" s="543"/>
      <c r="I531" s="515"/>
      <c r="J531" s="183"/>
      <c r="L531" s="52"/>
    </row>
    <row r="532" spans="1:12" s="20" customFormat="1" ht="18" thickBot="1">
      <c r="A532" s="3"/>
      <c r="B532" s="536"/>
      <c r="C532" s="537"/>
      <c r="D532" s="544"/>
      <c r="E532" s="545"/>
      <c r="F532" s="545"/>
      <c r="G532" s="545"/>
      <c r="H532" s="546"/>
      <c r="I532" s="516"/>
      <c r="J532" s="183"/>
      <c r="L532" s="52"/>
    </row>
    <row r="533" spans="1:12" s="20" customFormat="1" ht="17.5">
      <c r="A533" s="3"/>
      <c r="B533" s="532" t="s">
        <v>34</v>
      </c>
      <c r="C533" s="533"/>
      <c r="D533" s="570"/>
      <c r="E533" s="571"/>
      <c r="F533" s="571"/>
      <c r="G533" s="571"/>
      <c r="H533" s="571"/>
      <c r="I533" s="572"/>
      <c r="J533" s="183"/>
      <c r="L533" s="52"/>
    </row>
    <row r="534" spans="1:12" s="20" customFormat="1" ht="17.5" hidden="1">
      <c r="A534" s="3"/>
      <c r="B534" s="180"/>
      <c r="C534" s="181"/>
      <c r="D534" s="46"/>
      <c r="E534" s="573" t="str">
        <f>TEXT(D533,"00000")</f>
        <v>00000</v>
      </c>
      <c r="F534" s="573"/>
      <c r="G534" s="573"/>
      <c r="H534" s="573"/>
      <c r="I534" s="574"/>
      <c r="J534" s="183"/>
      <c r="L534" s="52"/>
    </row>
    <row r="535" spans="1:12" s="20" customFormat="1" ht="17.5">
      <c r="A535" s="3"/>
      <c r="B535" s="534" t="s">
        <v>37</v>
      </c>
      <c r="C535" s="535"/>
      <c r="D535" s="551"/>
      <c r="E535" s="577"/>
      <c r="F535" s="577"/>
      <c r="G535" s="577"/>
      <c r="H535" s="577"/>
      <c r="I535" s="578"/>
      <c r="J535" s="183"/>
      <c r="L535" s="52"/>
    </row>
    <row r="536" spans="1:12" s="20" customFormat="1" ht="17.5">
      <c r="A536" s="3"/>
      <c r="B536" s="575"/>
      <c r="C536" s="576"/>
      <c r="D536" s="557"/>
      <c r="E536" s="579"/>
      <c r="F536" s="579"/>
      <c r="G536" s="579"/>
      <c r="H536" s="579"/>
      <c r="I536" s="580"/>
      <c r="J536" s="183"/>
      <c r="L536" s="52"/>
    </row>
    <row r="537" spans="1:12" s="20" customFormat="1" ht="18" thickBot="1">
      <c r="A537" s="3"/>
      <c r="B537" s="581" t="s">
        <v>56</v>
      </c>
      <c r="C537" s="582"/>
      <c r="D537" s="583"/>
      <c r="E537" s="584"/>
      <c r="F537" s="584"/>
      <c r="G537" s="584"/>
      <c r="H537" s="584"/>
      <c r="I537" s="585"/>
      <c r="J537" s="183"/>
      <c r="L537" s="52"/>
    </row>
    <row r="538" spans="1:12" s="20" customFormat="1" ht="17.5">
      <c r="A538" s="3"/>
      <c r="B538" s="559" t="s">
        <v>57</v>
      </c>
      <c r="C538" s="560"/>
      <c r="D538" s="560"/>
      <c r="E538" s="560"/>
      <c r="F538" s="560"/>
      <c r="G538" s="560"/>
      <c r="H538" s="560"/>
      <c r="I538" s="561"/>
      <c r="J538" s="183"/>
      <c r="L538" s="52"/>
    </row>
    <row r="539" spans="1:12" s="20" customFormat="1" ht="18" thickBot="1">
      <c r="A539" s="3"/>
      <c r="B539" s="47" t="s">
        <v>58</v>
      </c>
      <c r="C539" s="182" t="s">
        <v>27</v>
      </c>
      <c r="D539" s="182" t="s">
        <v>59</v>
      </c>
      <c r="E539" s="562" t="s">
        <v>60</v>
      </c>
      <c r="F539" s="563"/>
      <c r="G539" s="182" t="s">
        <v>54</v>
      </c>
      <c r="H539" s="182" t="s">
        <v>61</v>
      </c>
      <c r="I539" s="48" t="s">
        <v>62</v>
      </c>
      <c r="J539" s="183"/>
      <c r="L539" s="52"/>
    </row>
    <row r="540" spans="1:12" s="20" customFormat="1" ht="18" thickTop="1">
      <c r="A540" s="3"/>
      <c r="B540" s="564">
        <v>1</v>
      </c>
      <c r="C540" s="566"/>
      <c r="D540" s="566" t="str">
        <f>IF(C540&gt;0,VLOOKUP(C540,女子登録情報!$A$2:$H$2000,2,0),"")</f>
        <v/>
      </c>
      <c r="E540" s="567" t="str">
        <f>IF(C540&gt;0,VLOOKUP(C540,女子登録情報!$A$2:$H$2000,3,0),"")</f>
        <v/>
      </c>
      <c r="F540" s="568"/>
      <c r="G540" s="566" t="str">
        <f>IF(C540&gt;0,VLOOKUP(C540,女子登録情報!$A$2:$H$2000,4,0),"")</f>
        <v/>
      </c>
      <c r="H540" s="566" t="str">
        <f>IF(C540&gt;0,VLOOKUP(C540,女子登録情報!$A$2:$H$2000,8,0),"")</f>
        <v/>
      </c>
      <c r="I540" s="569" t="str">
        <f>IF(C540&gt;0,VLOOKUP(C540,女子登録情報!$A$2:$H$2000,5,0),"")</f>
        <v/>
      </c>
      <c r="J540" s="183"/>
      <c r="L540" s="52"/>
    </row>
    <row r="541" spans="1:12" s="20" customFormat="1" ht="17.5">
      <c r="A541" s="3"/>
      <c r="B541" s="565"/>
      <c r="C541" s="556"/>
      <c r="D541" s="556"/>
      <c r="E541" s="557"/>
      <c r="F541" s="558"/>
      <c r="G541" s="556"/>
      <c r="H541" s="556"/>
      <c r="I541" s="555"/>
      <c r="J541" s="183"/>
      <c r="L541" s="52"/>
    </row>
    <row r="542" spans="1:12" s="20" customFormat="1" ht="17.5">
      <c r="A542" s="3"/>
      <c r="B542" s="547">
        <v>2</v>
      </c>
      <c r="C542" s="549"/>
      <c r="D542" s="549" t="str">
        <f>IF(C542,VLOOKUP(C542,女子登録情報!$A$2:$H$2000,2,0),"")</f>
        <v/>
      </c>
      <c r="E542" s="551" t="str">
        <f>IF(C542&gt;0,VLOOKUP(C542,女子登録情報!$A$2:$H$2000,3,0),"")</f>
        <v/>
      </c>
      <c r="F542" s="552"/>
      <c r="G542" s="549" t="str">
        <f>IF(C542&gt;0,VLOOKUP(C542,女子登録情報!$A$2:$H$2000,4,0),"")</f>
        <v/>
      </c>
      <c r="H542" s="549" t="str">
        <f>IF(C542&gt;0,VLOOKUP(C542,女子登録情報!$A$2:$H$2000,8,0),"")</f>
        <v/>
      </c>
      <c r="I542" s="515" t="str">
        <f>IF(C542&gt;0,VLOOKUP(C542,女子登録情報!$A$2:$H$2000,5,0),"")</f>
        <v/>
      </c>
      <c r="J542" s="183"/>
      <c r="L542" s="52"/>
    </row>
    <row r="543" spans="1:12" s="20" customFormat="1" ht="17.5">
      <c r="A543" s="3"/>
      <c r="B543" s="565"/>
      <c r="C543" s="556"/>
      <c r="D543" s="556"/>
      <c r="E543" s="557"/>
      <c r="F543" s="558"/>
      <c r="G543" s="556"/>
      <c r="H543" s="556"/>
      <c r="I543" s="555"/>
      <c r="J543" s="183"/>
      <c r="L543" s="52"/>
    </row>
    <row r="544" spans="1:12" s="20" customFormat="1" ht="17.5">
      <c r="A544" s="3"/>
      <c r="B544" s="547">
        <v>3</v>
      </c>
      <c r="C544" s="549"/>
      <c r="D544" s="549" t="str">
        <f>IF(C544,VLOOKUP(C544,女子登録情報!$A$2:$H$2000,2,0),"")</f>
        <v/>
      </c>
      <c r="E544" s="551" t="str">
        <f>IF(C544&gt;0,VLOOKUP(C544,女子登録情報!$A$2:$H$2000,3,0),"")</f>
        <v/>
      </c>
      <c r="F544" s="552"/>
      <c r="G544" s="549" t="str">
        <f>IF(C544&gt;0,VLOOKUP(C544,女子登録情報!$A$2:$H$2000,4,0),"")</f>
        <v/>
      </c>
      <c r="H544" s="549" t="str">
        <f>IF(C544&gt;0,VLOOKUP(C544,女子登録情報!$A$2:$H$2000,8,0),"")</f>
        <v/>
      </c>
      <c r="I544" s="515" t="str">
        <f>IF(C544&gt;0,VLOOKUP(C544,女子登録情報!$A$2:$H$2000,5,0),"")</f>
        <v/>
      </c>
      <c r="J544" s="183"/>
      <c r="L544" s="52"/>
    </row>
    <row r="545" spans="1:12" s="20" customFormat="1" ht="17.5">
      <c r="A545" s="3"/>
      <c r="B545" s="565"/>
      <c r="C545" s="556"/>
      <c r="D545" s="556"/>
      <c r="E545" s="557"/>
      <c r="F545" s="558"/>
      <c r="G545" s="556"/>
      <c r="H545" s="556"/>
      <c r="I545" s="555"/>
      <c r="J545" s="183"/>
      <c r="L545" s="52"/>
    </row>
    <row r="546" spans="1:12" s="20" customFormat="1" ht="17.5">
      <c r="A546" s="3"/>
      <c r="B546" s="547">
        <v>4</v>
      </c>
      <c r="C546" s="549"/>
      <c r="D546" s="549" t="str">
        <f>IF(C546,VLOOKUP(C546,女子登録情報!$A$2:$H$2000,2,0),"")</f>
        <v/>
      </c>
      <c r="E546" s="551" t="str">
        <f>IF(C546&gt;0,VLOOKUP(C546,女子登録情報!$A$2:$H$2000,3,0),"")</f>
        <v/>
      </c>
      <c r="F546" s="552"/>
      <c r="G546" s="549" t="str">
        <f>IF(C546&gt;0,VLOOKUP(C546,女子登録情報!$A$2:$H$2000,4,0),"")</f>
        <v/>
      </c>
      <c r="H546" s="549" t="str">
        <f>IF(C546&gt;0,VLOOKUP(C546,女子登録情報!$A$2:$H$2000,8,0),"")</f>
        <v/>
      </c>
      <c r="I546" s="515" t="str">
        <f>IF(C546&gt;0,VLOOKUP(C546,女子登録情報!$A$2:$H$2000,5,0),"")</f>
        <v/>
      </c>
      <c r="J546" s="183"/>
      <c r="L546" s="52"/>
    </row>
    <row r="547" spans="1:12" s="20" customFormat="1" ht="17.5">
      <c r="A547" s="3"/>
      <c r="B547" s="565"/>
      <c r="C547" s="556"/>
      <c r="D547" s="556"/>
      <c r="E547" s="557"/>
      <c r="F547" s="558"/>
      <c r="G547" s="556"/>
      <c r="H547" s="556"/>
      <c r="I547" s="555"/>
      <c r="J547" s="183"/>
      <c r="L547" s="52"/>
    </row>
    <row r="548" spans="1:12" s="20" customFormat="1" ht="17.5">
      <c r="A548" s="3"/>
      <c r="B548" s="547">
        <v>5</v>
      </c>
      <c r="C548" s="549"/>
      <c r="D548" s="549" t="str">
        <f>IF(C548,VLOOKUP(C548,女子登録情報!$A$2:$H$2000,2,0),"")</f>
        <v/>
      </c>
      <c r="E548" s="551" t="str">
        <f>IF(C548&gt;0,VLOOKUP(C548,女子登録情報!$A$2:$H$2000,3,0),"")</f>
        <v/>
      </c>
      <c r="F548" s="552"/>
      <c r="G548" s="549" t="str">
        <f>IF(C548&gt;0,VLOOKUP(C548,女子登録情報!$A$2:$H$2000,4,0),"")</f>
        <v/>
      </c>
      <c r="H548" s="549" t="str">
        <f>IF(C548&gt;0,VLOOKUP(C548,女子登録情報!$A$2:$H$2000,8,0),"")</f>
        <v/>
      </c>
      <c r="I548" s="515" t="str">
        <f>IF(C548&gt;0,VLOOKUP(C548,女子登録情報!$A$2:$H$2000,5,0),"")</f>
        <v/>
      </c>
      <c r="J548" s="183"/>
      <c r="L548" s="52"/>
    </row>
    <row r="549" spans="1:12" s="20" customFormat="1" ht="17.5">
      <c r="A549" s="3"/>
      <c r="B549" s="565"/>
      <c r="C549" s="556"/>
      <c r="D549" s="556"/>
      <c r="E549" s="557"/>
      <c r="F549" s="558"/>
      <c r="G549" s="556"/>
      <c r="H549" s="556"/>
      <c r="I549" s="555"/>
      <c r="J549" s="183"/>
      <c r="L549" s="52"/>
    </row>
    <row r="550" spans="1:12" s="20" customFormat="1" ht="17.5">
      <c r="A550" s="3"/>
      <c r="B550" s="547">
        <v>6</v>
      </c>
      <c r="C550" s="549"/>
      <c r="D550" s="549" t="str">
        <f>IF(C550,VLOOKUP(C550,女子登録情報!$A$2:$H$2000,2,0),"")</f>
        <v/>
      </c>
      <c r="E550" s="551" t="str">
        <f>IF(C550&gt;0,VLOOKUP(C550,女子登録情報!$A$2:$H$2000,3,0),"")</f>
        <v/>
      </c>
      <c r="F550" s="552"/>
      <c r="G550" s="549" t="str">
        <f>IF(C550&gt;0,VLOOKUP(C550,女子登録情報!$A$2:$H$2000,4,0),"")</f>
        <v/>
      </c>
      <c r="H550" s="549" t="str">
        <f>IF(C550&gt;0,VLOOKUP(C550,女子登録情報!$A$2:$H$2000,8,0),"")</f>
        <v/>
      </c>
      <c r="I550" s="515" t="str">
        <f>IF(C550&gt;0,VLOOKUP(C550,女子登録情報!$A$2:$H$2000,5,0),"")</f>
        <v/>
      </c>
      <c r="J550" s="183"/>
      <c r="L550" s="52"/>
    </row>
    <row r="551" spans="1:12" s="20" customFormat="1" ht="18" thickBot="1">
      <c r="A551" s="3"/>
      <c r="B551" s="548"/>
      <c r="C551" s="550"/>
      <c r="D551" s="550"/>
      <c r="E551" s="553"/>
      <c r="F551" s="554"/>
      <c r="G551" s="550"/>
      <c r="H551" s="550"/>
      <c r="I551" s="516"/>
      <c r="J551" s="183"/>
      <c r="L551" s="52"/>
    </row>
    <row r="552" spans="1:12" s="20" customFormat="1" ht="17.5">
      <c r="A552" s="3"/>
      <c r="B552" s="517" t="s">
        <v>63</v>
      </c>
      <c r="C552" s="518"/>
      <c r="D552" s="518"/>
      <c r="E552" s="518"/>
      <c r="F552" s="518"/>
      <c r="G552" s="518"/>
      <c r="H552" s="518"/>
      <c r="I552" s="519"/>
      <c r="J552" s="183"/>
      <c r="L552" s="52"/>
    </row>
    <row r="553" spans="1:12" s="20" customFormat="1" ht="17.5">
      <c r="A553" s="3"/>
      <c r="B553" s="520"/>
      <c r="C553" s="521"/>
      <c r="D553" s="521"/>
      <c r="E553" s="521"/>
      <c r="F553" s="521"/>
      <c r="G553" s="521"/>
      <c r="H553" s="521"/>
      <c r="I553" s="522"/>
      <c r="J553" s="183"/>
      <c r="L553" s="52"/>
    </row>
    <row r="554" spans="1:12" s="20" customFormat="1" ht="18" thickBot="1">
      <c r="A554" s="3"/>
      <c r="B554" s="523"/>
      <c r="C554" s="524"/>
      <c r="D554" s="524"/>
      <c r="E554" s="524"/>
      <c r="F554" s="524"/>
      <c r="G554" s="524"/>
      <c r="H554" s="524"/>
      <c r="I554" s="525"/>
      <c r="J554" s="183"/>
      <c r="L554" s="52"/>
    </row>
    <row r="555" spans="1:12" s="20" customFormat="1" ht="17.5">
      <c r="A555" s="51"/>
      <c r="B555" s="51"/>
      <c r="C555" s="51"/>
      <c r="D555" s="51"/>
      <c r="E555" s="51"/>
      <c r="F555" s="51"/>
      <c r="G555" s="51"/>
      <c r="H555" s="51"/>
      <c r="I555" s="51"/>
      <c r="J555" s="56"/>
      <c r="L555" s="52"/>
    </row>
    <row r="556" spans="1:12" s="20" customFormat="1" ht="18" thickBot="1">
      <c r="A556" s="3"/>
      <c r="B556" s="3"/>
      <c r="C556" s="3"/>
      <c r="D556" s="3"/>
      <c r="E556" s="3"/>
      <c r="F556" s="3"/>
      <c r="G556" s="3"/>
      <c r="H556" s="3"/>
      <c r="I556" s="3"/>
      <c r="J556" s="54" t="s">
        <v>82</v>
      </c>
      <c r="L556" s="52"/>
    </row>
    <row r="557" spans="1:12" s="20" customFormat="1" ht="17.5">
      <c r="A557" s="3"/>
      <c r="B557" s="743" t="str">
        <f>CONCATENATE('加盟校情報&amp;大会設定'!$G$5,'加盟校情報&amp;大会設定'!$H$5,'加盟校情報&amp;大会設定'!$I$5,'加盟校情報&amp;大会設定'!$J$5,)&amp;"　女子4×100mR"</f>
        <v>第83回東海学生駅伝 兼 第15回東海学生女子駅伝　女子4×100mR</v>
      </c>
      <c r="C557" s="744"/>
      <c r="D557" s="744"/>
      <c r="E557" s="744"/>
      <c r="F557" s="744"/>
      <c r="G557" s="744"/>
      <c r="H557" s="744"/>
      <c r="I557" s="745"/>
      <c r="J557" s="183"/>
      <c r="L557" s="52"/>
    </row>
    <row r="558" spans="1:12" s="20" customFormat="1" ht="18" thickBot="1">
      <c r="A558" s="3"/>
      <c r="B558" s="746"/>
      <c r="C558" s="747"/>
      <c r="D558" s="747"/>
      <c r="E558" s="747"/>
      <c r="F558" s="747"/>
      <c r="G558" s="747"/>
      <c r="H558" s="747"/>
      <c r="I558" s="748"/>
      <c r="J558" s="183"/>
      <c r="L558" s="52"/>
    </row>
    <row r="559" spans="1:12" s="20" customFormat="1" ht="17.5">
      <c r="A559" s="3"/>
      <c r="B559" s="532" t="s">
        <v>54</v>
      </c>
      <c r="C559" s="533"/>
      <c r="D559" s="538" t="str">
        <f>IF(基本情報登録!$D$6&gt;0,基本情報登録!$D$6,"")</f>
        <v/>
      </c>
      <c r="E559" s="539"/>
      <c r="F559" s="539"/>
      <c r="G559" s="539"/>
      <c r="H559" s="540"/>
      <c r="I559" s="55" t="s">
        <v>55</v>
      </c>
      <c r="J559" s="183"/>
      <c r="L559" s="52"/>
    </row>
    <row r="560" spans="1:12" s="20" customFormat="1" ht="17.5">
      <c r="A560" s="3"/>
      <c r="B560" s="534" t="s">
        <v>1</v>
      </c>
      <c r="C560" s="535"/>
      <c r="D560" s="541" t="str">
        <f>IF(基本情報登録!$D$8&gt;0,基本情報登録!$D$8,"")</f>
        <v/>
      </c>
      <c r="E560" s="542"/>
      <c r="F560" s="542"/>
      <c r="G560" s="542"/>
      <c r="H560" s="543"/>
      <c r="I560" s="515"/>
      <c r="J560" s="183"/>
      <c r="L560" s="52"/>
    </row>
    <row r="561" spans="1:12" s="20" customFormat="1" ht="18" thickBot="1">
      <c r="A561" s="3"/>
      <c r="B561" s="536"/>
      <c r="C561" s="537"/>
      <c r="D561" s="544"/>
      <c r="E561" s="545"/>
      <c r="F561" s="545"/>
      <c r="G561" s="545"/>
      <c r="H561" s="546"/>
      <c r="I561" s="516"/>
      <c r="J561" s="183"/>
      <c r="L561" s="52"/>
    </row>
    <row r="562" spans="1:12" s="20" customFormat="1" ht="17.5">
      <c r="A562" s="3"/>
      <c r="B562" s="532" t="s">
        <v>34</v>
      </c>
      <c r="C562" s="533"/>
      <c r="D562" s="570"/>
      <c r="E562" s="571"/>
      <c r="F562" s="571"/>
      <c r="G562" s="571"/>
      <c r="H562" s="571"/>
      <c r="I562" s="572"/>
      <c r="J562" s="183"/>
      <c r="L562" s="52"/>
    </row>
    <row r="563" spans="1:12" s="20" customFormat="1" ht="17.5" hidden="1">
      <c r="A563" s="3"/>
      <c r="B563" s="180"/>
      <c r="C563" s="181"/>
      <c r="D563" s="46"/>
      <c r="E563" s="573" t="str">
        <f>TEXT(D562,"00000")</f>
        <v>00000</v>
      </c>
      <c r="F563" s="573"/>
      <c r="G563" s="573"/>
      <c r="H563" s="573"/>
      <c r="I563" s="574"/>
      <c r="J563" s="183"/>
      <c r="L563" s="52"/>
    </row>
    <row r="564" spans="1:12" s="20" customFormat="1" ht="17.5">
      <c r="A564" s="3"/>
      <c r="B564" s="534" t="s">
        <v>37</v>
      </c>
      <c r="C564" s="535"/>
      <c r="D564" s="551"/>
      <c r="E564" s="577"/>
      <c r="F564" s="577"/>
      <c r="G564" s="577"/>
      <c r="H564" s="577"/>
      <c r="I564" s="578"/>
      <c r="J564" s="183"/>
      <c r="L564" s="52"/>
    </row>
    <row r="565" spans="1:12" s="20" customFormat="1" ht="17.5">
      <c r="A565" s="3"/>
      <c r="B565" s="575"/>
      <c r="C565" s="576"/>
      <c r="D565" s="557"/>
      <c r="E565" s="579"/>
      <c r="F565" s="579"/>
      <c r="G565" s="579"/>
      <c r="H565" s="579"/>
      <c r="I565" s="580"/>
      <c r="J565" s="183"/>
      <c r="L565" s="52"/>
    </row>
    <row r="566" spans="1:12" s="20" customFormat="1" ht="18" thickBot="1">
      <c r="A566" s="3"/>
      <c r="B566" s="581" t="s">
        <v>56</v>
      </c>
      <c r="C566" s="582"/>
      <c r="D566" s="583"/>
      <c r="E566" s="584"/>
      <c r="F566" s="584"/>
      <c r="G566" s="584"/>
      <c r="H566" s="584"/>
      <c r="I566" s="585"/>
      <c r="J566" s="183"/>
      <c r="L566" s="52"/>
    </row>
    <row r="567" spans="1:12" s="20" customFormat="1" ht="17.5">
      <c r="A567" s="3"/>
      <c r="B567" s="559" t="s">
        <v>57</v>
      </c>
      <c r="C567" s="560"/>
      <c r="D567" s="560"/>
      <c r="E567" s="560"/>
      <c r="F567" s="560"/>
      <c r="G567" s="560"/>
      <c r="H567" s="560"/>
      <c r="I567" s="561"/>
      <c r="J567" s="183"/>
      <c r="L567" s="52"/>
    </row>
    <row r="568" spans="1:12" s="20" customFormat="1" ht="18" thickBot="1">
      <c r="A568" s="3"/>
      <c r="B568" s="47" t="s">
        <v>58</v>
      </c>
      <c r="C568" s="182" t="s">
        <v>27</v>
      </c>
      <c r="D568" s="182" t="s">
        <v>59</v>
      </c>
      <c r="E568" s="562" t="s">
        <v>60</v>
      </c>
      <c r="F568" s="563"/>
      <c r="G568" s="182" t="s">
        <v>54</v>
      </c>
      <c r="H568" s="182" t="s">
        <v>61</v>
      </c>
      <c r="I568" s="48" t="s">
        <v>62</v>
      </c>
      <c r="J568" s="183"/>
      <c r="L568" s="52"/>
    </row>
    <row r="569" spans="1:12" s="20" customFormat="1" ht="18" thickTop="1">
      <c r="A569" s="3"/>
      <c r="B569" s="564">
        <v>1</v>
      </c>
      <c r="C569" s="566"/>
      <c r="D569" s="566" t="str">
        <f>IF(C569&gt;0,VLOOKUP(C569,女子登録情報!$A$2:$H$2000,2,0),"")</f>
        <v/>
      </c>
      <c r="E569" s="567" t="str">
        <f>IF(C569&gt;0,VLOOKUP(C569,女子登録情報!$A$2:$H$2000,3,0),"")</f>
        <v/>
      </c>
      <c r="F569" s="568"/>
      <c r="G569" s="566" t="str">
        <f>IF(C569&gt;0,VLOOKUP(C569,女子登録情報!$A$2:$H$2000,4,0),"")</f>
        <v/>
      </c>
      <c r="H569" s="566" t="str">
        <f>IF(C569&gt;0,VLOOKUP(C569,女子登録情報!$A$2:$H$2000,8,0),"")</f>
        <v/>
      </c>
      <c r="I569" s="569" t="str">
        <f>IF(C569&gt;0,VLOOKUP(C569,女子登録情報!$A$2:$H$2000,5,0),"")</f>
        <v/>
      </c>
      <c r="J569" s="183"/>
      <c r="L569" s="52"/>
    </row>
    <row r="570" spans="1:12" s="20" customFormat="1" ht="17.5">
      <c r="A570" s="3"/>
      <c r="B570" s="565"/>
      <c r="C570" s="556"/>
      <c r="D570" s="556"/>
      <c r="E570" s="557"/>
      <c r="F570" s="558"/>
      <c r="G570" s="556"/>
      <c r="H570" s="556"/>
      <c r="I570" s="555"/>
      <c r="J570" s="183"/>
      <c r="L570" s="52"/>
    </row>
    <row r="571" spans="1:12" s="20" customFormat="1" ht="17.5">
      <c r="A571" s="3"/>
      <c r="B571" s="547">
        <v>2</v>
      </c>
      <c r="C571" s="549"/>
      <c r="D571" s="549" t="str">
        <f>IF(C571,VLOOKUP(C571,女子登録情報!$A$2:$H$2000,2,0),"")</f>
        <v/>
      </c>
      <c r="E571" s="551" t="str">
        <f>IF(C571&gt;0,VLOOKUP(C571,女子登録情報!$A$2:$H$2000,3,0),"")</f>
        <v/>
      </c>
      <c r="F571" s="552"/>
      <c r="G571" s="549" t="str">
        <f>IF(C571&gt;0,VLOOKUP(C571,女子登録情報!$A$2:$H$2000,4,0),"")</f>
        <v/>
      </c>
      <c r="H571" s="549" t="str">
        <f>IF(C571&gt;0,VLOOKUP(C571,女子登録情報!$A$2:$H$2000,8,0),"")</f>
        <v/>
      </c>
      <c r="I571" s="515" t="str">
        <f>IF(C571&gt;0,VLOOKUP(C571,女子登録情報!$A$2:$H$2000,5,0),"")</f>
        <v/>
      </c>
      <c r="J571" s="183"/>
      <c r="L571" s="52"/>
    </row>
    <row r="572" spans="1:12" s="20" customFormat="1" ht="17.5">
      <c r="A572" s="3"/>
      <c r="B572" s="565"/>
      <c r="C572" s="556"/>
      <c r="D572" s="556"/>
      <c r="E572" s="557"/>
      <c r="F572" s="558"/>
      <c r="G572" s="556"/>
      <c r="H572" s="556"/>
      <c r="I572" s="555"/>
      <c r="J572" s="183"/>
      <c r="L572" s="52"/>
    </row>
    <row r="573" spans="1:12" s="20" customFormat="1" ht="17.5">
      <c r="A573" s="3"/>
      <c r="B573" s="547">
        <v>3</v>
      </c>
      <c r="C573" s="549"/>
      <c r="D573" s="549" t="str">
        <f>IF(C573,VLOOKUP(C573,女子登録情報!$A$2:$H$2000,2,0),"")</f>
        <v/>
      </c>
      <c r="E573" s="551" t="str">
        <f>IF(C573&gt;0,VLOOKUP(C573,女子登録情報!$A$2:$H$2000,3,0),"")</f>
        <v/>
      </c>
      <c r="F573" s="552"/>
      <c r="G573" s="549" t="str">
        <f>IF(C573&gt;0,VLOOKUP(C573,女子登録情報!$A$2:$H$2000,4,0),"")</f>
        <v/>
      </c>
      <c r="H573" s="549" t="str">
        <f>IF(C573&gt;0,VLOOKUP(C573,女子登録情報!$A$2:$H$2000,8,0),"")</f>
        <v/>
      </c>
      <c r="I573" s="515" t="str">
        <f>IF(C573&gt;0,VLOOKUP(C573,女子登録情報!$A$2:$H$2000,5,0),"")</f>
        <v/>
      </c>
      <c r="J573" s="183"/>
      <c r="L573" s="52"/>
    </row>
    <row r="574" spans="1:12" s="20" customFormat="1" ht="17.5">
      <c r="A574" s="3"/>
      <c r="B574" s="565"/>
      <c r="C574" s="556"/>
      <c r="D574" s="556"/>
      <c r="E574" s="557"/>
      <c r="F574" s="558"/>
      <c r="G574" s="556"/>
      <c r="H574" s="556"/>
      <c r="I574" s="555"/>
      <c r="J574" s="183"/>
      <c r="L574" s="52"/>
    </row>
    <row r="575" spans="1:12" s="20" customFormat="1" ht="17.5">
      <c r="A575" s="3"/>
      <c r="B575" s="547">
        <v>4</v>
      </c>
      <c r="C575" s="549"/>
      <c r="D575" s="549" t="str">
        <f>IF(C575,VLOOKUP(C575,女子登録情報!$A$2:$H$2000,2,0),"")</f>
        <v/>
      </c>
      <c r="E575" s="551" t="str">
        <f>IF(C575&gt;0,VLOOKUP(C575,女子登録情報!$A$2:$H$2000,3,0),"")</f>
        <v/>
      </c>
      <c r="F575" s="552"/>
      <c r="G575" s="549" t="str">
        <f>IF(C575&gt;0,VLOOKUP(C575,女子登録情報!$A$2:$H$2000,4,0),"")</f>
        <v/>
      </c>
      <c r="H575" s="549" t="str">
        <f>IF(C575&gt;0,VLOOKUP(C575,女子登録情報!$A$2:$H$2000,8,0),"")</f>
        <v/>
      </c>
      <c r="I575" s="515" t="str">
        <f>IF(C575&gt;0,VLOOKUP(C575,女子登録情報!$A$2:$H$2000,5,0),"")</f>
        <v/>
      </c>
      <c r="J575" s="183"/>
      <c r="L575" s="52"/>
    </row>
    <row r="576" spans="1:12" s="20" customFormat="1" ht="17.5">
      <c r="A576" s="3"/>
      <c r="B576" s="565"/>
      <c r="C576" s="556"/>
      <c r="D576" s="556"/>
      <c r="E576" s="557"/>
      <c r="F576" s="558"/>
      <c r="G576" s="556"/>
      <c r="H576" s="556"/>
      <c r="I576" s="555"/>
      <c r="J576" s="183"/>
      <c r="L576" s="52"/>
    </row>
    <row r="577" spans="1:12" s="20" customFormat="1" ht="17.5">
      <c r="A577" s="3"/>
      <c r="B577" s="547">
        <v>5</v>
      </c>
      <c r="C577" s="549"/>
      <c r="D577" s="549" t="str">
        <f>IF(C577,VLOOKUP(C577,女子登録情報!$A$2:$H$2000,2,0),"")</f>
        <v/>
      </c>
      <c r="E577" s="551" t="str">
        <f>IF(C577&gt;0,VLOOKUP(C577,女子登録情報!$A$2:$H$2000,3,0),"")</f>
        <v/>
      </c>
      <c r="F577" s="552"/>
      <c r="G577" s="549" t="str">
        <f>IF(C577&gt;0,VLOOKUP(C577,女子登録情報!$A$2:$H$2000,4,0),"")</f>
        <v/>
      </c>
      <c r="H577" s="549" t="str">
        <f>IF(C577&gt;0,VLOOKUP(C577,女子登録情報!$A$2:$H$2000,8,0),"")</f>
        <v/>
      </c>
      <c r="I577" s="515" t="str">
        <f>IF(C577&gt;0,VLOOKUP(C577,女子登録情報!$A$2:$H$2000,5,0),"")</f>
        <v/>
      </c>
      <c r="J577" s="183"/>
      <c r="L577" s="52"/>
    </row>
    <row r="578" spans="1:12" s="20" customFormat="1" ht="17.5">
      <c r="A578" s="3"/>
      <c r="B578" s="565"/>
      <c r="C578" s="556"/>
      <c r="D578" s="556"/>
      <c r="E578" s="557"/>
      <c r="F578" s="558"/>
      <c r="G578" s="556"/>
      <c r="H578" s="556"/>
      <c r="I578" s="555"/>
      <c r="J578" s="183"/>
      <c r="L578" s="52"/>
    </row>
    <row r="579" spans="1:12" s="20" customFormat="1" ht="17.5">
      <c r="A579" s="3"/>
      <c r="B579" s="547">
        <v>6</v>
      </c>
      <c r="C579" s="549"/>
      <c r="D579" s="549" t="str">
        <f>IF(C579,VLOOKUP(C579,女子登録情報!$A$2:$H$2000,2,0),"")</f>
        <v/>
      </c>
      <c r="E579" s="551" t="str">
        <f>IF(C579&gt;0,VLOOKUP(C579,女子登録情報!$A$2:$H$2000,3,0),"")</f>
        <v/>
      </c>
      <c r="F579" s="552"/>
      <c r="G579" s="549" t="str">
        <f>IF(C579&gt;0,VLOOKUP(C579,女子登録情報!$A$2:$H$2000,4,0),"")</f>
        <v/>
      </c>
      <c r="H579" s="549" t="str">
        <f>IF(C579&gt;0,VLOOKUP(C579,女子登録情報!$A$2:$H$2000,8,0),"")</f>
        <v/>
      </c>
      <c r="I579" s="515" t="str">
        <f>IF(C579&gt;0,VLOOKUP(C579,女子登録情報!$A$2:$H$2000,5,0),"")</f>
        <v/>
      </c>
      <c r="J579" s="183"/>
      <c r="L579" s="52"/>
    </row>
    <row r="580" spans="1:12" s="20" customFormat="1" ht="18" thickBot="1">
      <c r="A580" s="3"/>
      <c r="B580" s="548"/>
      <c r="C580" s="550"/>
      <c r="D580" s="550"/>
      <c r="E580" s="553"/>
      <c r="F580" s="554"/>
      <c r="G580" s="550"/>
      <c r="H580" s="550"/>
      <c r="I580" s="516"/>
      <c r="J580" s="183"/>
      <c r="L580" s="52"/>
    </row>
    <row r="581" spans="1:12" s="20" customFormat="1" ht="17.5">
      <c r="A581" s="3"/>
      <c r="B581" s="517" t="s">
        <v>63</v>
      </c>
      <c r="C581" s="518"/>
      <c r="D581" s="518"/>
      <c r="E581" s="518"/>
      <c r="F581" s="518"/>
      <c r="G581" s="518"/>
      <c r="H581" s="518"/>
      <c r="I581" s="519"/>
      <c r="J581" s="183"/>
      <c r="L581" s="52"/>
    </row>
    <row r="582" spans="1:12" s="20" customFormat="1" ht="17.5">
      <c r="A582" s="3"/>
      <c r="B582" s="520"/>
      <c r="C582" s="521"/>
      <c r="D582" s="521"/>
      <c r="E582" s="521"/>
      <c r="F582" s="521"/>
      <c r="G582" s="521"/>
      <c r="H582" s="521"/>
      <c r="I582" s="522"/>
      <c r="J582" s="183"/>
      <c r="L582" s="52"/>
    </row>
    <row r="583" spans="1:12" s="20" customFormat="1" ht="18" thickBot="1">
      <c r="A583" s="3"/>
      <c r="B583" s="523"/>
      <c r="C583" s="524"/>
      <c r="D583" s="524"/>
      <c r="E583" s="524"/>
      <c r="F583" s="524"/>
      <c r="G583" s="524"/>
      <c r="H583" s="524"/>
      <c r="I583" s="525"/>
      <c r="J583" s="183"/>
      <c r="L583" s="52"/>
    </row>
    <row r="584" spans="1:12" s="20" customFormat="1" ht="17.5">
      <c r="A584" s="51"/>
      <c r="B584" s="51"/>
      <c r="C584" s="51"/>
      <c r="D584" s="51"/>
      <c r="E584" s="51"/>
      <c r="F584" s="51"/>
      <c r="G584" s="51"/>
      <c r="H584" s="51"/>
      <c r="I584" s="51"/>
      <c r="J584" s="56"/>
      <c r="L584" s="52"/>
    </row>
    <row r="585" spans="1:12" s="20" customFormat="1">
      <c r="A585" s="52"/>
      <c r="B585" s="52"/>
      <c r="C585" s="52"/>
      <c r="D585" s="52"/>
      <c r="E585" s="52"/>
      <c r="F585" s="52"/>
      <c r="G585" s="52"/>
      <c r="H585" s="52"/>
      <c r="I585" s="52"/>
      <c r="J585" s="57"/>
      <c r="L585" s="52"/>
    </row>
  </sheetData>
  <mergeCells count="1161">
    <mergeCell ref="B16:I16"/>
    <mergeCell ref="E17:F17"/>
    <mergeCell ref="B18:B19"/>
    <mergeCell ref="C18:C19"/>
    <mergeCell ref="D18:D19"/>
    <mergeCell ref="E18:F19"/>
    <mergeCell ref="G18:G19"/>
    <mergeCell ref="H18:H19"/>
    <mergeCell ref="I18:I19"/>
    <mergeCell ref="B11:C11"/>
    <mergeCell ref="D11:I11"/>
    <mergeCell ref="E12:I12"/>
    <mergeCell ref="B13:C14"/>
    <mergeCell ref="D13:I14"/>
    <mergeCell ref="B15:C15"/>
    <mergeCell ref="D15:I15"/>
    <mergeCell ref="A1:J3"/>
    <mergeCell ref="B6:I7"/>
    <mergeCell ref="B8:C8"/>
    <mergeCell ref="D8:H8"/>
    <mergeCell ref="B9:C10"/>
    <mergeCell ref="D9:H10"/>
    <mergeCell ref="I9:I10"/>
    <mergeCell ref="I24:I25"/>
    <mergeCell ref="B26:B27"/>
    <mergeCell ref="C26:C27"/>
    <mergeCell ref="D26:D27"/>
    <mergeCell ref="E26:F27"/>
    <mergeCell ref="G26:G27"/>
    <mergeCell ref="H26:H27"/>
    <mergeCell ref="I26:I27"/>
    <mergeCell ref="B24:B25"/>
    <mergeCell ref="C24:C25"/>
    <mergeCell ref="D24:D25"/>
    <mergeCell ref="E24:F25"/>
    <mergeCell ref="G24:G25"/>
    <mergeCell ref="H24:H25"/>
    <mergeCell ref="I20:I21"/>
    <mergeCell ref="B22:B23"/>
    <mergeCell ref="C22:C23"/>
    <mergeCell ref="D22:D23"/>
    <mergeCell ref="E22:F23"/>
    <mergeCell ref="G22:G23"/>
    <mergeCell ref="H22:H23"/>
    <mergeCell ref="I22:I23"/>
    <mergeCell ref="B20:B21"/>
    <mergeCell ref="C20:C21"/>
    <mergeCell ref="D20:D21"/>
    <mergeCell ref="E20:F21"/>
    <mergeCell ref="G20:G21"/>
    <mergeCell ref="H20:H21"/>
    <mergeCell ref="B45:I45"/>
    <mergeCell ref="E46:F46"/>
    <mergeCell ref="B47:B48"/>
    <mergeCell ref="C47:C48"/>
    <mergeCell ref="D47:D48"/>
    <mergeCell ref="E47:F48"/>
    <mergeCell ref="G47:G48"/>
    <mergeCell ref="H47:H48"/>
    <mergeCell ref="I47:I48"/>
    <mergeCell ref="B40:C40"/>
    <mergeCell ref="D40:I40"/>
    <mergeCell ref="E41:I41"/>
    <mergeCell ref="B42:C43"/>
    <mergeCell ref="D42:I43"/>
    <mergeCell ref="B44:C44"/>
    <mergeCell ref="D44:I44"/>
    <mergeCell ref="I28:I29"/>
    <mergeCell ref="B30:I32"/>
    <mergeCell ref="B35:I36"/>
    <mergeCell ref="B37:C37"/>
    <mergeCell ref="D37:H37"/>
    <mergeCell ref="B38:C39"/>
    <mergeCell ref="D38:H39"/>
    <mergeCell ref="I38:I39"/>
    <mergeCell ref="B28:B29"/>
    <mergeCell ref="C28:C29"/>
    <mergeCell ref="D28:D29"/>
    <mergeCell ref="E28:F29"/>
    <mergeCell ref="G28:G29"/>
    <mergeCell ref="H28:H29"/>
    <mergeCell ref="I53:I54"/>
    <mergeCell ref="B55:B56"/>
    <mergeCell ref="C55:C56"/>
    <mergeCell ref="D55:D56"/>
    <mergeCell ref="E55:F56"/>
    <mergeCell ref="G55:G56"/>
    <mergeCell ref="H55:H56"/>
    <mergeCell ref="I55:I56"/>
    <mergeCell ref="B53:B54"/>
    <mergeCell ref="C53:C54"/>
    <mergeCell ref="D53:D54"/>
    <mergeCell ref="E53:F54"/>
    <mergeCell ref="G53:G54"/>
    <mergeCell ref="H53:H54"/>
    <mergeCell ref="I49:I50"/>
    <mergeCell ref="B51:B52"/>
    <mergeCell ref="C51:C52"/>
    <mergeCell ref="D51:D52"/>
    <mergeCell ref="E51:F52"/>
    <mergeCell ref="G51:G52"/>
    <mergeCell ref="H51:H52"/>
    <mergeCell ref="I51:I52"/>
    <mergeCell ref="B49:B50"/>
    <mergeCell ref="C49:C50"/>
    <mergeCell ref="D49:D50"/>
    <mergeCell ref="E49:F50"/>
    <mergeCell ref="G49:G50"/>
    <mergeCell ref="H49:H50"/>
    <mergeCell ref="B74:I74"/>
    <mergeCell ref="E75:F75"/>
    <mergeCell ref="B76:B77"/>
    <mergeCell ref="C76:C77"/>
    <mergeCell ref="D76:D77"/>
    <mergeCell ref="E76:F77"/>
    <mergeCell ref="G76:G77"/>
    <mergeCell ref="H76:H77"/>
    <mergeCell ref="I76:I77"/>
    <mergeCell ref="B69:C69"/>
    <mergeCell ref="D69:I69"/>
    <mergeCell ref="E70:I70"/>
    <mergeCell ref="B71:C72"/>
    <mergeCell ref="D71:I72"/>
    <mergeCell ref="B73:C73"/>
    <mergeCell ref="D73:I73"/>
    <mergeCell ref="I57:I58"/>
    <mergeCell ref="B59:I61"/>
    <mergeCell ref="B64:I65"/>
    <mergeCell ref="B66:C66"/>
    <mergeCell ref="D66:H66"/>
    <mergeCell ref="B67:C68"/>
    <mergeCell ref="D67:H68"/>
    <mergeCell ref="I67:I68"/>
    <mergeCell ref="B57:B58"/>
    <mergeCell ref="C57:C58"/>
    <mergeCell ref="D57:D58"/>
    <mergeCell ref="E57:F58"/>
    <mergeCell ref="G57:G58"/>
    <mergeCell ref="H57:H58"/>
    <mergeCell ref="I82:I83"/>
    <mergeCell ref="B84:B85"/>
    <mergeCell ref="C84:C85"/>
    <mergeCell ref="D84:D85"/>
    <mergeCell ref="E84:F85"/>
    <mergeCell ref="G84:G85"/>
    <mergeCell ref="H84:H85"/>
    <mergeCell ref="I84:I85"/>
    <mergeCell ref="B82:B83"/>
    <mergeCell ref="C82:C83"/>
    <mergeCell ref="D82:D83"/>
    <mergeCell ref="E82:F83"/>
    <mergeCell ref="G82:G83"/>
    <mergeCell ref="H82:H83"/>
    <mergeCell ref="I78:I79"/>
    <mergeCell ref="B80:B81"/>
    <mergeCell ref="C80:C81"/>
    <mergeCell ref="D80:D81"/>
    <mergeCell ref="E80:F81"/>
    <mergeCell ref="G80:G81"/>
    <mergeCell ref="H80:H81"/>
    <mergeCell ref="I80:I81"/>
    <mergeCell ref="B78:B79"/>
    <mergeCell ref="C78:C79"/>
    <mergeCell ref="D78:D79"/>
    <mergeCell ref="E78:F79"/>
    <mergeCell ref="G78:G79"/>
    <mergeCell ref="H78:H79"/>
    <mergeCell ref="B103:I103"/>
    <mergeCell ref="E104:F104"/>
    <mergeCell ref="B105:B106"/>
    <mergeCell ref="C105:C106"/>
    <mergeCell ref="D105:D106"/>
    <mergeCell ref="E105:F106"/>
    <mergeCell ref="G105:G106"/>
    <mergeCell ref="H105:H106"/>
    <mergeCell ref="I105:I106"/>
    <mergeCell ref="B98:C98"/>
    <mergeCell ref="D98:I98"/>
    <mergeCell ref="E99:I99"/>
    <mergeCell ref="B100:C101"/>
    <mergeCell ref="D100:I101"/>
    <mergeCell ref="B102:C102"/>
    <mergeCell ref="D102:I102"/>
    <mergeCell ref="I86:I87"/>
    <mergeCell ref="B88:I90"/>
    <mergeCell ref="B93:I94"/>
    <mergeCell ref="B95:C95"/>
    <mergeCell ref="D95:H95"/>
    <mergeCell ref="B96:C97"/>
    <mergeCell ref="D96:H97"/>
    <mergeCell ref="I96:I97"/>
    <mergeCell ref="B86:B87"/>
    <mergeCell ref="C86:C87"/>
    <mergeCell ref="D86:D87"/>
    <mergeCell ref="E86:F87"/>
    <mergeCell ref="G86:G87"/>
    <mergeCell ref="H86:H87"/>
    <mergeCell ref="I111:I112"/>
    <mergeCell ref="B113:B114"/>
    <mergeCell ref="C113:C114"/>
    <mergeCell ref="D113:D114"/>
    <mergeCell ref="E113:F114"/>
    <mergeCell ref="G113:G114"/>
    <mergeCell ref="H113:H114"/>
    <mergeCell ref="I113:I114"/>
    <mergeCell ref="B111:B112"/>
    <mergeCell ref="C111:C112"/>
    <mergeCell ref="D111:D112"/>
    <mergeCell ref="E111:F112"/>
    <mergeCell ref="G111:G112"/>
    <mergeCell ref="H111:H112"/>
    <mergeCell ref="I107:I108"/>
    <mergeCell ref="B109:B110"/>
    <mergeCell ref="C109:C110"/>
    <mergeCell ref="D109:D110"/>
    <mergeCell ref="E109:F110"/>
    <mergeCell ref="G109:G110"/>
    <mergeCell ref="H109:H110"/>
    <mergeCell ref="I109:I110"/>
    <mergeCell ref="B107:B108"/>
    <mergeCell ref="C107:C108"/>
    <mergeCell ref="D107:D108"/>
    <mergeCell ref="E107:F108"/>
    <mergeCell ref="G107:G108"/>
    <mergeCell ref="H107:H108"/>
    <mergeCell ref="B132:I132"/>
    <mergeCell ref="E133:F133"/>
    <mergeCell ref="B134:B135"/>
    <mergeCell ref="C134:C135"/>
    <mergeCell ref="D134:D135"/>
    <mergeCell ref="E134:F135"/>
    <mergeCell ref="G134:G135"/>
    <mergeCell ref="H134:H135"/>
    <mergeCell ref="I134:I135"/>
    <mergeCell ref="B127:C127"/>
    <mergeCell ref="D127:I127"/>
    <mergeCell ref="E128:I128"/>
    <mergeCell ref="B129:C130"/>
    <mergeCell ref="D129:I130"/>
    <mergeCell ref="B131:C131"/>
    <mergeCell ref="D131:I131"/>
    <mergeCell ref="I115:I116"/>
    <mergeCell ref="B117:I119"/>
    <mergeCell ref="B122:I123"/>
    <mergeCell ref="B124:C124"/>
    <mergeCell ref="D124:H124"/>
    <mergeCell ref="B125:C126"/>
    <mergeCell ref="D125:H126"/>
    <mergeCell ref="I125:I126"/>
    <mergeCell ref="B115:B116"/>
    <mergeCell ref="C115:C116"/>
    <mergeCell ref="D115:D116"/>
    <mergeCell ref="E115:F116"/>
    <mergeCell ref="G115:G116"/>
    <mergeCell ref="H115:H116"/>
    <mergeCell ref="I140:I141"/>
    <mergeCell ref="B142:B143"/>
    <mergeCell ref="C142:C143"/>
    <mergeCell ref="D142:D143"/>
    <mergeCell ref="E142:F143"/>
    <mergeCell ref="G142:G143"/>
    <mergeCell ref="H142:H143"/>
    <mergeCell ref="I142:I143"/>
    <mergeCell ref="B140:B141"/>
    <mergeCell ref="C140:C141"/>
    <mergeCell ref="D140:D141"/>
    <mergeCell ref="E140:F141"/>
    <mergeCell ref="G140:G141"/>
    <mergeCell ref="H140:H141"/>
    <mergeCell ref="I136:I137"/>
    <mergeCell ref="B138:B139"/>
    <mergeCell ref="C138:C139"/>
    <mergeCell ref="D138:D139"/>
    <mergeCell ref="E138:F139"/>
    <mergeCell ref="G138:G139"/>
    <mergeCell ref="H138:H139"/>
    <mergeCell ref="I138:I139"/>
    <mergeCell ref="B136:B137"/>
    <mergeCell ref="C136:C137"/>
    <mergeCell ref="D136:D137"/>
    <mergeCell ref="E136:F137"/>
    <mergeCell ref="G136:G137"/>
    <mergeCell ref="H136:H137"/>
    <mergeCell ref="B161:I161"/>
    <mergeCell ref="E162:F162"/>
    <mergeCell ref="B163:B164"/>
    <mergeCell ref="C163:C164"/>
    <mergeCell ref="D163:D164"/>
    <mergeCell ref="E163:F164"/>
    <mergeCell ref="G163:G164"/>
    <mergeCell ref="H163:H164"/>
    <mergeCell ref="I163:I164"/>
    <mergeCell ref="B156:C156"/>
    <mergeCell ref="D156:I156"/>
    <mergeCell ref="E157:I157"/>
    <mergeCell ref="B158:C159"/>
    <mergeCell ref="D158:I159"/>
    <mergeCell ref="B160:C160"/>
    <mergeCell ref="D160:I160"/>
    <mergeCell ref="I144:I145"/>
    <mergeCell ref="B146:I148"/>
    <mergeCell ref="B151:I152"/>
    <mergeCell ref="B153:C153"/>
    <mergeCell ref="D153:H153"/>
    <mergeCell ref="B154:C155"/>
    <mergeCell ref="D154:H155"/>
    <mergeCell ref="I154:I155"/>
    <mergeCell ref="B144:B145"/>
    <mergeCell ref="C144:C145"/>
    <mergeCell ref="D144:D145"/>
    <mergeCell ref="E144:F145"/>
    <mergeCell ref="G144:G145"/>
    <mergeCell ref="H144:H145"/>
    <mergeCell ref="I169:I170"/>
    <mergeCell ref="B171:B172"/>
    <mergeCell ref="C171:C172"/>
    <mergeCell ref="D171:D172"/>
    <mergeCell ref="E171:F172"/>
    <mergeCell ref="G171:G172"/>
    <mergeCell ref="H171:H172"/>
    <mergeCell ref="I171:I172"/>
    <mergeCell ref="B169:B170"/>
    <mergeCell ref="C169:C170"/>
    <mergeCell ref="D169:D170"/>
    <mergeCell ref="E169:F170"/>
    <mergeCell ref="G169:G170"/>
    <mergeCell ref="H169:H170"/>
    <mergeCell ref="I165:I166"/>
    <mergeCell ref="B167:B168"/>
    <mergeCell ref="C167:C168"/>
    <mergeCell ref="D167:D168"/>
    <mergeCell ref="E167:F168"/>
    <mergeCell ref="G167:G168"/>
    <mergeCell ref="H167:H168"/>
    <mergeCell ref="I167:I168"/>
    <mergeCell ref="B165:B166"/>
    <mergeCell ref="C165:C166"/>
    <mergeCell ref="D165:D166"/>
    <mergeCell ref="E165:F166"/>
    <mergeCell ref="G165:G166"/>
    <mergeCell ref="H165:H166"/>
    <mergeCell ref="B190:I190"/>
    <mergeCell ref="E191:F191"/>
    <mergeCell ref="B192:B193"/>
    <mergeCell ref="C192:C193"/>
    <mergeCell ref="D192:D193"/>
    <mergeCell ref="E192:F193"/>
    <mergeCell ref="G192:G193"/>
    <mergeCell ref="H192:H193"/>
    <mergeCell ref="I192:I193"/>
    <mergeCell ref="B185:C185"/>
    <mergeCell ref="D185:I185"/>
    <mergeCell ref="E186:I186"/>
    <mergeCell ref="B187:C188"/>
    <mergeCell ref="D187:I188"/>
    <mergeCell ref="B189:C189"/>
    <mergeCell ref="D189:I189"/>
    <mergeCell ref="I173:I174"/>
    <mergeCell ref="B175:I177"/>
    <mergeCell ref="B180:I181"/>
    <mergeCell ref="B182:C182"/>
    <mergeCell ref="D182:H182"/>
    <mergeCell ref="B183:C184"/>
    <mergeCell ref="D183:H184"/>
    <mergeCell ref="I183:I184"/>
    <mergeCell ref="B173:B174"/>
    <mergeCell ref="C173:C174"/>
    <mergeCell ref="D173:D174"/>
    <mergeCell ref="E173:F174"/>
    <mergeCell ref="G173:G174"/>
    <mergeCell ref="H173:H174"/>
    <mergeCell ref="I198:I199"/>
    <mergeCell ref="B200:B201"/>
    <mergeCell ref="C200:C201"/>
    <mergeCell ref="D200:D201"/>
    <mergeCell ref="E200:F201"/>
    <mergeCell ref="G200:G201"/>
    <mergeCell ref="H200:H201"/>
    <mergeCell ref="I200:I201"/>
    <mergeCell ref="B198:B199"/>
    <mergeCell ref="C198:C199"/>
    <mergeCell ref="D198:D199"/>
    <mergeCell ref="E198:F199"/>
    <mergeCell ref="G198:G199"/>
    <mergeCell ref="H198:H199"/>
    <mergeCell ref="I194:I195"/>
    <mergeCell ref="B196:B197"/>
    <mergeCell ref="C196:C197"/>
    <mergeCell ref="D196:D197"/>
    <mergeCell ref="E196:F197"/>
    <mergeCell ref="G196:G197"/>
    <mergeCell ref="H196:H197"/>
    <mergeCell ref="I196:I197"/>
    <mergeCell ref="B194:B195"/>
    <mergeCell ref="C194:C195"/>
    <mergeCell ref="D194:D195"/>
    <mergeCell ref="E194:F195"/>
    <mergeCell ref="G194:G195"/>
    <mergeCell ref="H194:H195"/>
    <mergeCell ref="B219:I219"/>
    <mergeCell ref="E220:F220"/>
    <mergeCell ref="B221:B222"/>
    <mergeCell ref="C221:C222"/>
    <mergeCell ref="D221:D222"/>
    <mergeCell ref="E221:F222"/>
    <mergeCell ref="G221:G222"/>
    <mergeCell ref="H221:H222"/>
    <mergeCell ref="I221:I222"/>
    <mergeCell ref="B214:C214"/>
    <mergeCell ref="D214:I214"/>
    <mergeCell ref="E215:I215"/>
    <mergeCell ref="B216:C217"/>
    <mergeCell ref="D216:I217"/>
    <mergeCell ref="B218:C218"/>
    <mergeCell ref="D218:I218"/>
    <mergeCell ref="I202:I203"/>
    <mergeCell ref="B204:I206"/>
    <mergeCell ref="B209:I210"/>
    <mergeCell ref="B211:C211"/>
    <mergeCell ref="D211:H211"/>
    <mergeCell ref="B212:C213"/>
    <mergeCell ref="D212:H213"/>
    <mergeCell ref="I212:I213"/>
    <mergeCell ref="B202:B203"/>
    <mergeCell ref="C202:C203"/>
    <mergeCell ref="D202:D203"/>
    <mergeCell ref="E202:F203"/>
    <mergeCell ref="G202:G203"/>
    <mergeCell ref="H202:H203"/>
    <mergeCell ref="I227:I228"/>
    <mergeCell ref="B229:B230"/>
    <mergeCell ref="C229:C230"/>
    <mergeCell ref="D229:D230"/>
    <mergeCell ref="E229:F230"/>
    <mergeCell ref="G229:G230"/>
    <mergeCell ref="H229:H230"/>
    <mergeCell ref="I229:I230"/>
    <mergeCell ref="B227:B228"/>
    <mergeCell ref="C227:C228"/>
    <mergeCell ref="D227:D228"/>
    <mergeCell ref="E227:F228"/>
    <mergeCell ref="G227:G228"/>
    <mergeCell ref="H227:H228"/>
    <mergeCell ref="I223:I224"/>
    <mergeCell ref="B225:B226"/>
    <mergeCell ref="C225:C226"/>
    <mergeCell ref="D225:D226"/>
    <mergeCell ref="E225:F226"/>
    <mergeCell ref="G225:G226"/>
    <mergeCell ref="H225:H226"/>
    <mergeCell ref="I225:I226"/>
    <mergeCell ref="B223:B224"/>
    <mergeCell ref="C223:C224"/>
    <mergeCell ref="D223:D224"/>
    <mergeCell ref="E223:F224"/>
    <mergeCell ref="G223:G224"/>
    <mergeCell ref="H223:H224"/>
    <mergeCell ref="B248:I248"/>
    <mergeCell ref="E249:F249"/>
    <mergeCell ref="B250:B251"/>
    <mergeCell ref="C250:C251"/>
    <mergeCell ref="D250:D251"/>
    <mergeCell ref="E250:F251"/>
    <mergeCell ref="G250:G251"/>
    <mergeCell ref="H250:H251"/>
    <mergeCell ref="I250:I251"/>
    <mergeCell ref="B243:C243"/>
    <mergeCell ref="D243:I243"/>
    <mergeCell ref="E244:I244"/>
    <mergeCell ref="B245:C246"/>
    <mergeCell ref="D245:I246"/>
    <mergeCell ref="B247:C247"/>
    <mergeCell ref="D247:I247"/>
    <mergeCell ref="I231:I232"/>
    <mergeCell ref="B233:I235"/>
    <mergeCell ref="B238:I239"/>
    <mergeCell ref="B240:C240"/>
    <mergeCell ref="D240:H240"/>
    <mergeCell ref="B241:C242"/>
    <mergeCell ref="D241:H242"/>
    <mergeCell ref="I241:I242"/>
    <mergeCell ref="B231:B232"/>
    <mergeCell ref="C231:C232"/>
    <mergeCell ref="D231:D232"/>
    <mergeCell ref="E231:F232"/>
    <mergeCell ref="G231:G232"/>
    <mergeCell ref="H231:H232"/>
    <mergeCell ref="I256:I257"/>
    <mergeCell ref="B258:B259"/>
    <mergeCell ref="C258:C259"/>
    <mergeCell ref="D258:D259"/>
    <mergeCell ref="E258:F259"/>
    <mergeCell ref="G258:G259"/>
    <mergeCell ref="H258:H259"/>
    <mergeCell ref="I258:I259"/>
    <mergeCell ref="B256:B257"/>
    <mergeCell ref="C256:C257"/>
    <mergeCell ref="D256:D257"/>
    <mergeCell ref="E256:F257"/>
    <mergeCell ref="G256:G257"/>
    <mergeCell ref="H256:H257"/>
    <mergeCell ref="I252:I253"/>
    <mergeCell ref="B254:B255"/>
    <mergeCell ref="C254:C255"/>
    <mergeCell ref="D254:D255"/>
    <mergeCell ref="E254:F255"/>
    <mergeCell ref="G254:G255"/>
    <mergeCell ref="H254:H255"/>
    <mergeCell ref="I254:I255"/>
    <mergeCell ref="B252:B253"/>
    <mergeCell ref="C252:C253"/>
    <mergeCell ref="D252:D253"/>
    <mergeCell ref="E252:F253"/>
    <mergeCell ref="G252:G253"/>
    <mergeCell ref="H252:H253"/>
    <mergeCell ref="B277:I277"/>
    <mergeCell ref="E278:F278"/>
    <mergeCell ref="B279:B280"/>
    <mergeCell ref="C279:C280"/>
    <mergeCell ref="D279:D280"/>
    <mergeCell ref="E279:F280"/>
    <mergeCell ref="G279:G280"/>
    <mergeCell ref="H279:H280"/>
    <mergeCell ref="I279:I280"/>
    <mergeCell ref="B272:C272"/>
    <mergeCell ref="D272:I272"/>
    <mergeCell ref="E273:I273"/>
    <mergeCell ref="B274:C275"/>
    <mergeCell ref="D274:I275"/>
    <mergeCell ref="B276:C276"/>
    <mergeCell ref="D276:I276"/>
    <mergeCell ref="I260:I261"/>
    <mergeCell ref="B262:I264"/>
    <mergeCell ref="B267:I268"/>
    <mergeCell ref="B269:C269"/>
    <mergeCell ref="D269:H269"/>
    <mergeCell ref="B270:C271"/>
    <mergeCell ref="D270:H271"/>
    <mergeCell ref="I270:I271"/>
    <mergeCell ref="B260:B261"/>
    <mergeCell ref="C260:C261"/>
    <mergeCell ref="D260:D261"/>
    <mergeCell ref="E260:F261"/>
    <mergeCell ref="G260:G261"/>
    <mergeCell ref="H260:H261"/>
    <mergeCell ref="I285:I286"/>
    <mergeCell ref="B287:B288"/>
    <mergeCell ref="C287:C288"/>
    <mergeCell ref="D287:D288"/>
    <mergeCell ref="E287:F288"/>
    <mergeCell ref="G287:G288"/>
    <mergeCell ref="H287:H288"/>
    <mergeCell ref="I287:I288"/>
    <mergeCell ref="B285:B286"/>
    <mergeCell ref="C285:C286"/>
    <mergeCell ref="D285:D286"/>
    <mergeCell ref="E285:F286"/>
    <mergeCell ref="G285:G286"/>
    <mergeCell ref="H285:H286"/>
    <mergeCell ref="I281:I282"/>
    <mergeCell ref="B283:B284"/>
    <mergeCell ref="C283:C284"/>
    <mergeCell ref="D283:D284"/>
    <mergeCell ref="E283:F284"/>
    <mergeCell ref="G283:G284"/>
    <mergeCell ref="H283:H284"/>
    <mergeCell ref="I283:I284"/>
    <mergeCell ref="B281:B282"/>
    <mergeCell ref="C281:C282"/>
    <mergeCell ref="D281:D282"/>
    <mergeCell ref="E281:F282"/>
    <mergeCell ref="G281:G282"/>
    <mergeCell ref="H281:H282"/>
    <mergeCell ref="B306:I306"/>
    <mergeCell ref="E307:F307"/>
    <mergeCell ref="B308:B309"/>
    <mergeCell ref="C308:C309"/>
    <mergeCell ref="D308:D309"/>
    <mergeCell ref="E308:F309"/>
    <mergeCell ref="G308:G309"/>
    <mergeCell ref="H308:H309"/>
    <mergeCell ref="I308:I309"/>
    <mergeCell ref="B301:C301"/>
    <mergeCell ref="D301:I301"/>
    <mergeCell ref="E302:I302"/>
    <mergeCell ref="B303:C304"/>
    <mergeCell ref="D303:I304"/>
    <mergeCell ref="B305:C305"/>
    <mergeCell ref="D305:I305"/>
    <mergeCell ref="I289:I290"/>
    <mergeCell ref="B291:I293"/>
    <mergeCell ref="B296:I297"/>
    <mergeCell ref="B298:C298"/>
    <mergeCell ref="D298:H298"/>
    <mergeCell ref="B299:C300"/>
    <mergeCell ref="D299:H300"/>
    <mergeCell ref="I299:I300"/>
    <mergeCell ref="B289:B290"/>
    <mergeCell ref="C289:C290"/>
    <mergeCell ref="D289:D290"/>
    <mergeCell ref="E289:F290"/>
    <mergeCell ref="G289:G290"/>
    <mergeCell ref="H289:H290"/>
    <mergeCell ref="I314:I315"/>
    <mergeCell ref="B316:B317"/>
    <mergeCell ref="C316:C317"/>
    <mergeCell ref="D316:D317"/>
    <mergeCell ref="E316:F317"/>
    <mergeCell ref="G316:G317"/>
    <mergeCell ref="H316:H317"/>
    <mergeCell ref="I316:I317"/>
    <mergeCell ref="B314:B315"/>
    <mergeCell ref="C314:C315"/>
    <mergeCell ref="D314:D315"/>
    <mergeCell ref="E314:F315"/>
    <mergeCell ref="G314:G315"/>
    <mergeCell ref="H314:H315"/>
    <mergeCell ref="I310:I311"/>
    <mergeCell ref="B312:B313"/>
    <mergeCell ref="C312:C313"/>
    <mergeCell ref="D312:D313"/>
    <mergeCell ref="E312:F313"/>
    <mergeCell ref="G312:G313"/>
    <mergeCell ref="H312:H313"/>
    <mergeCell ref="I312:I313"/>
    <mergeCell ref="B310:B311"/>
    <mergeCell ref="C310:C311"/>
    <mergeCell ref="D310:D311"/>
    <mergeCell ref="E310:F311"/>
    <mergeCell ref="G310:G311"/>
    <mergeCell ref="H310:H311"/>
    <mergeCell ref="B335:I335"/>
    <mergeCell ref="E336:F336"/>
    <mergeCell ref="B337:B338"/>
    <mergeCell ref="C337:C338"/>
    <mergeCell ref="D337:D338"/>
    <mergeCell ref="E337:F338"/>
    <mergeCell ref="G337:G338"/>
    <mergeCell ref="H337:H338"/>
    <mergeCell ref="I337:I338"/>
    <mergeCell ref="B330:C330"/>
    <mergeCell ref="D330:I330"/>
    <mergeCell ref="E331:I331"/>
    <mergeCell ref="B332:C333"/>
    <mergeCell ref="D332:I333"/>
    <mergeCell ref="B334:C334"/>
    <mergeCell ref="D334:I334"/>
    <mergeCell ref="I318:I319"/>
    <mergeCell ref="B320:I322"/>
    <mergeCell ref="B325:I326"/>
    <mergeCell ref="B327:C327"/>
    <mergeCell ref="D327:H327"/>
    <mergeCell ref="B328:C329"/>
    <mergeCell ref="D328:H329"/>
    <mergeCell ref="I328:I329"/>
    <mergeCell ref="B318:B319"/>
    <mergeCell ref="C318:C319"/>
    <mergeCell ref="D318:D319"/>
    <mergeCell ref="E318:F319"/>
    <mergeCell ref="G318:G319"/>
    <mergeCell ref="H318:H319"/>
    <mergeCell ref="I343:I344"/>
    <mergeCell ref="B345:B346"/>
    <mergeCell ref="C345:C346"/>
    <mergeCell ref="D345:D346"/>
    <mergeCell ref="E345:F346"/>
    <mergeCell ref="G345:G346"/>
    <mergeCell ref="H345:H346"/>
    <mergeCell ref="I345:I346"/>
    <mergeCell ref="B343:B344"/>
    <mergeCell ref="C343:C344"/>
    <mergeCell ref="D343:D344"/>
    <mergeCell ref="E343:F344"/>
    <mergeCell ref="G343:G344"/>
    <mergeCell ref="H343:H344"/>
    <mergeCell ref="I339:I340"/>
    <mergeCell ref="B341:B342"/>
    <mergeCell ref="C341:C342"/>
    <mergeCell ref="D341:D342"/>
    <mergeCell ref="E341:F342"/>
    <mergeCell ref="G341:G342"/>
    <mergeCell ref="H341:H342"/>
    <mergeCell ref="I341:I342"/>
    <mergeCell ref="B339:B340"/>
    <mergeCell ref="C339:C340"/>
    <mergeCell ref="D339:D340"/>
    <mergeCell ref="E339:F340"/>
    <mergeCell ref="G339:G340"/>
    <mergeCell ref="H339:H340"/>
    <mergeCell ref="B364:I364"/>
    <mergeCell ref="E365:F365"/>
    <mergeCell ref="B366:B367"/>
    <mergeCell ref="C366:C367"/>
    <mergeCell ref="D366:D367"/>
    <mergeCell ref="E366:F367"/>
    <mergeCell ref="G366:G367"/>
    <mergeCell ref="H366:H367"/>
    <mergeCell ref="I366:I367"/>
    <mergeCell ref="B359:C359"/>
    <mergeCell ref="D359:I359"/>
    <mergeCell ref="E360:I360"/>
    <mergeCell ref="B361:C362"/>
    <mergeCell ref="D361:I362"/>
    <mergeCell ref="B363:C363"/>
    <mergeCell ref="D363:I363"/>
    <mergeCell ref="I347:I348"/>
    <mergeCell ref="B349:I351"/>
    <mergeCell ref="B354:I355"/>
    <mergeCell ref="B356:C356"/>
    <mergeCell ref="D356:H356"/>
    <mergeCell ref="B357:C358"/>
    <mergeCell ref="D357:H358"/>
    <mergeCell ref="I357:I358"/>
    <mergeCell ref="B347:B348"/>
    <mergeCell ref="C347:C348"/>
    <mergeCell ref="D347:D348"/>
    <mergeCell ref="E347:F348"/>
    <mergeCell ref="G347:G348"/>
    <mergeCell ref="H347:H348"/>
    <mergeCell ref="I372:I373"/>
    <mergeCell ref="B374:B375"/>
    <mergeCell ref="C374:C375"/>
    <mergeCell ref="D374:D375"/>
    <mergeCell ref="E374:F375"/>
    <mergeCell ref="G374:G375"/>
    <mergeCell ref="H374:H375"/>
    <mergeCell ref="I374:I375"/>
    <mergeCell ref="B372:B373"/>
    <mergeCell ref="C372:C373"/>
    <mergeCell ref="D372:D373"/>
    <mergeCell ref="E372:F373"/>
    <mergeCell ref="G372:G373"/>
    <mergeCell ref="H372:H373"/>
    <mergeCell ref="I368:I369"/>
    <mergeCell ref="B370:B371"/>
    <mergeCell ref="C370:C371"/>
    <mergeCell ref="D370:D371"/>
    <mergeCell ref="E370:F371"/>
    <mergeCell ref="G370:G371"/>
    <mergeCell ref="H370:H371"/>
    <mergeCell ref="I370:I371"/>
    <mergeCell ref="B368:B369"/>
    <mergeCell ref="C368:C369"/>
    <mergeCell ref="D368:D369"/>
    <mergeCell ref="E368:F369"/>
    <mergeCell ref="G368:G369"/>
    <mergeCell ref="H368:H369"/>
    <mergeCell ref="B393:I393"/>
    <mergeCell ref="E394:F394"/>
    <mergeCell ref="B395:B396"/>
    <mergeCell ref="C395:C396"/>
    <mergeCell ref="D395:D396"/>
    <mergeCell ref="E395:F396"/>
    <mergeCell ref="G395:G396"/>
    <mergeCell ref="H395:H396"/>
    <mergeCell ref="I395:I396"/>
    <mergeCell ref="B388:C388"/>
    <mergeCell ref="D388:I388"/>
    <mergeCell ref="E389:I389"/>
    <mergeCell ref="B390:C391"/>
    <mergeCell ref="D390:I391"/>
    <mergeCell ref="B392:C392"/>
    <mergeCell ref="D392:I392"/>
    <mergeCell ref="I376:I377"/>
    <mergeCell ref="B378:I380"/>
    <mergeCell ref="B383:I384"/>
    <mergeCell ref="B385:C385"/>
    <mergeCell ref="D385:H385"/>
    <mergeCell ref="B386:C387"/>
    <mergeCell ref="D386:H387"/>
    <mergeCell ref="I386:I387"/>
    <mergeCell ref="B376:B377"/>
    <mergeCell ref="C376:C377"/>
    <mergeCell ref="D376:D377"/>
    <mergeCell ref="E376:F377"/>
    <mergeCell ref="G376:G377"/>
    <mergeCell ref="H376:H377"/>
    <mergeCell ref="I401:I402"/>
    <mergeCell ref="B403:B404"/>
    <mergeCell ref="C403:C404"/>
    <mergeCell ref="D403:D404"/>
    <mergeCell ref="E403:F404"/>
    <mergeCell ref="G403:G404"/>
    <mergeCell ref="H403:H404"/>
    <mergeCell ref="I403:I404"/>
    <mergeCell ref="B401:B402"/>
    <mergeCell ref="C401:C402"/>
    <mergeCell ref="D401:D402"/>
    <mergeCell ref="E401:F402"/>
    <mergeCell ref="G401:G402"/>
    <mergeCell ref="H401:H402"/>
    <mergeCell ref="I397:I398"/>
    <mergeCell ref="B399:B400"/>
    <mergeCell ref="C399:C400"/>
    <mergeCell ref="D399:D400"/>
    <mergeCell ref="E399:F400"/>
    <mergeCell ref="G399:G400"/>
    <mergeCell ref="H399:H400"/>
    <mergeCell ref="I399:I400"/>
    <mergeCell ref="B397:B398"/>
    <mergeCell ref="C397:C398"/>
    <mergeCell ref="D397:D398"/>
    <mergeCell ref="E397:F398"/>
    <mergeCell ref="G397:G398"/>
    <mergeCell ref="H397:H398"/>
    <mergeCell ref="B422:I422"/>
    <mergeCell ref="E423:F423"/>
    <mergeCell ref="B424:B425"/>
    <mergeCell ref="C424:C425"/>
    <mergeCell ref="D424:D425"/>
    <mergeCell ref="E424:F425"/>
    <mergeCell ref="G424:G425"/>
    <mergeCell ref="H424:H425"/>
    <mergeCell ref="I424:I425"/>
    <mergeCell ref="B417:C417"/>
    <mergeCell ref="D417:I417"/>
    <mergeCell ref="E418:I418"/>
    <mergeCell ref="B419:C420"/>
    <mergeCell ref="D419:I420"/>
    <mergeCell ref="B421:C421"/>
    <mergeCell ref="D421:I421"/>
    <mergeCell ref="I405:I406"/>
    <mergeCell ref="B407:I409"/>
    <mergeCell ref="B412:I413"/>
    <mergeCell ref="B414:C414"/>
    <mergeCell ref="D414:H414"/>
    <mergeCell ref="B415:C416"/>
    <mergeCell ref="D415:H416"/>
    <mergeCell ref="I415:I416"/>
    <mergeCell ref="B405:B406"/>
    <mergeCell ref="C405:C406"/>
    <mergeCell ref="D405:D406"/>
    <mergeCell ref="E405:F406"/>
    <mergeCell ref="G405:G406"/>
    <mergeCell ref="H405:H406"/>
    <mergeCell ref="I430:I431"/>
    <mergeCell ref="B432:B433"/>
    <mergeCell ref="C432:C433"/>
    <mergeCell ref="D432:D433"/>
    <mergeCell ref="E432:F433"/>
    <mergeCell ref="G432:G433"/>
    <mergeCell ref="H432:H433"/>
    <mergeCell ref="I432:I433"/>
    <mergeCell ref="B430:B431"/>
    <mergeCell ref="C430:C431"/>
    <mergeCell ref="D430:D431"/>
    <mergeCell ref="E430:F431"/>
    <mergeCell ref="G430:G431"/>
    <mergeCell ref="H430:H431"/>
    <mergeCell ref="I426:I427"/>
    <mergeCell ref="B428:B429"/>
    <mergeCell ref="C428:C429"/>
    <mergeCell ref="D428:D429"/>
    <mergeCell ref="E428:F429"/>
    <mergeCell ref="G428:G429"/>
    <mergeCell ref="H428:H429"/>
    <mergeCell ref="I428:I429"/>
    <mergeCell ref="B426:B427"/>
    <mergeCell ref="C426:C427"/>
    <mergeCell ref="D426:D427"/>
    <mergeCell ref="E426:F427"/>
    <mergeCell ref="G426:G427"/>
    <mergeCell ref="H426:H427"/>
    <mergeCell ref="B451:I451"/>
    <mergeCell ref="E452:F452"/>
    <mergeCell ref="B453:B454"/>
    <mergeCell ref="C453:C454"/>
    <mergeCell ref="D453:D454"/>
    <mergeCell ref="E453:F454"/>
    <mergeCell ref="G453:G454"/>
    <mergeCell ref="H453:H454"/>
    <mergeCell ref="I453:I454"/>
    <mergeCell ref="B446:C446"/>
    <mergeCell ref="D446:I446"/>
    <mergeCell ref="E447:I447"/>
    <mergeCell ref="B448:C449"/>
    <mergeCell ref="D448:I449"/>
    <mergeCell ref="B450:C450"/>
    <mergeCell ref="D450:I450"/>
    <mergeCell ref="I434:I435"/>
    <mergeCell ref="B436:I438"/>
    <mergeCell ref="B441:I442"/>
    <mergeCell ref="B443:C443"/>
    <mergeCell ref="D443:H443"/>
    <mergeCell ref="B444:C445"/>
    <mergeCell ref="D444:H445"/>
    <mergeCell ref="I444:I445"/>
    <mergeCell ref="B434:B435"/>
    <mergeCell ref="C434:C435"/>
    <mergeCell ref="D434:D435"/>
    <mergeCell ref="E434:F435"/>
    <mergeCell ref="G434:G435"/>
    <mergeCell ref="H434:H435"/>
    <mergeCell ref="I459:I460"/>
    <mergeCell ref="B461:B462"/>
    <mergeCell ref="C461:C462"/>
    <mergeCell ref="D461:D462"/>
    <mergeCell ref="E461:F462"/>
    <mergeCell ref="G461:G462"/>
    <mergeCell ref="H461:H462"/>
    <mergeCell ref="I461:I462"/>
    <mergeCell ref="B459:B460"/>
    <mergeCell ref="C459:C460"/>
    <mergeCell ref="D459:D460"/>
    <mergeCell ref="E459:F460"/>
    <mergeCell ref="G459:G460"/>
    <mergeCell ref="H459:H460"/>
    <mergeCell ref="I455:I456"/>
    <mergeCell ref="B457:B458"/>
    <mergeCell ref="C457:C458"/>
    <mergeCell ref="D457:D458"/>
    <mergeCell ref="E457:F458"/>
    <mergeCell ref="G457:G458"/>
    <mergeCell ref="H457:H458"/>
    <mergeCell ref="I457:I458"/>
    <mergeCell ref="B455:B456"/>
    <mergeCell ref="C455:C456"/>
    <mergeCell ref="D455:D456"/>
    <mergeCell ref="E455:F456"/>
    <mergeCell ref="G455:G456"/>
    <mergeCell ref="H455:H456"/>
    <mergeCell ref="B480:I480"/>
    <mergeCell ref="E481:F481"/>
    <mergeCell ref="B482:B483"/>
    <mergeCell ref="C482:C483"/>
    <mergeCell ref="D482:D483"/>
    <mergeCell ref="E482:F483"/>
    <mergeCell ref="G482:G483"/>
    <mergeCell ref="H482:H483"/>
    <mergeCell ref="I482:I483"/>
    <mergeCell ref="B475:C475"/>
    <mergeCell ref="D475:I475"/>
    <mergeCell ref="E476:I476"/>
    <mergeCell ref="B477:C478"/>
    <mergeCell ref="D477:I478"/>
    <mergeCell ref="B479:C479"/>
    <mergeCell ref="D479:I479"/>
    <mergeCell ref="I463:I464"/>
    <mergeCell ref="B465:I467"/>
    <mergeCell ref="B470:I471"/>
    <mergeCell ref="B472:C472"/>
    <mergeCell ref="D472:H472"/>
    <mergeCell ref="B473:C474"/>
    <mergeCell ref="D473:H474"/>
    <mergeCell ref="I473:I474"/>
    <mergeCell ref="B463:B464"/>
    <mergeCell ref="C463:C464"/>
    <mergeCell ref="D463:D464"/>
    <mergeCell ref="E463:F464"/>
    <mergeCell ref="G463:G464"/>
    <mergeCell ref="H463:H464"/>
    <mergeCell ref="I488:I489"/>
    <mergeCell ref="B490:B491"/>
    <mergeCell ref="C490:C491"/>
    <mergeCell ref="D490:D491"/>
    <mergeCell ref="E490:F491"/>
    <mergeCell ref="G490:G491"/>
    <mergeCell ref="H490:H491"/>
    <mergeCell ref="I490:I491"/>
    <mergeCell ref="B488:B489"/>
    <mergeCell ref="C488:C489"/>
    <mergeCell ref="D488:D489"/>
    <mergeCell ref="E488:F489"/>
    <mergeCell ref="G488:G489"/>
    <mergeCell ref="H488:H489"/>
    <mergeCell ref="I484:I485"/>
    <mergeCell ref="B486:B487"/>
    <mergeCell ref="C486:C487"/>
    <mergeCell ref="D486:D487"/>
    <mergeCell ref="E486:F487"/>
    <mergeCell ref="G486:G487"/>
    <mergeCell ref="H486:H487"/>
    <mergeCell ref="I486:I487"/>
    <mergeCell ref="B484:B485"/>
    <mergeCell ref="C484:C485"/>
    <mergeCell ref="D484:D485"/>
    <mergeCell ref="E484:F485"/>
    <mergeCell ref="G484:G485"/>
    <mergeCell ref="H484:H485"/>
    <mergeCell ref="B509:I509"/>
    <mergeCell ref="E510:F510"/>
    <mergeCell ref="B511:B512"/>
    <mergeCell ref="C511:C512"/>
    <mergeCell ref="D511:D512"/>
    <mergeCell ref="E511:F512"/>
    <mergeCell ref="G511:G512"/>
    <mergeCell ref="H511:H512"/>
    <mergeCell ref="I511:I512"/>
    <mergeCell ref="B504:C504"/>
    <mergeCell ref="D504:I504"/>
    <mergeCell ref="E505:I505"/>
    <mergeCell ref="B506:C507"/>
    <mergeCell ref="D506:I507"/>
    <mergeCell ref="B508:C508"/>
    <mergeCell ref="D508:I508"/>
    <mergeCell ref="I492:I493"/>
    <mergeCell ref="B494:I496"/>
    <mergeCell ref="B499:I500"/>
    <mergeCell ref="B501:C501"/>
    <mergeCell ref="D501:H501"/>
    <mergeCell ref="B502:C503"/>
    <mergeCell ref="D502:H503"/>
    <mergeCell ref="I502:I503"/>
    <mergeCell ref="B492:B493"/>
    <mergeCell ref="C492:C493"/>
    <mergeCell ref="D492:D493"/>
    <mergeCell ref="E492:F493"/>
    <mergeCell ref="G492:G493"/>
    <mergeCell ref="H492:H493"/>
    <mergeCell ref="I517:I518"/>
    <mergeCell ref="B519:B520"/>
    <mergeCell ref="C519:C520"/>
    <mergeCell ref="D519:D520"/>
    <mergeCell ref="E519:F520"/>
    <mergeCell ref="G519:G520"/>
    <mergeCell ref="H519:H520"/>
    <mergeCell ref="I519:I520"/>
    <mergeCell ref="B517:B518"/>
    <mergeCell ref="C517:C518"/>
    <mergeCell ref="D517:D518"/>
    <mergeCell ref="E517:F518"/>
    <mergeCell ref="G517:G518"/>
    <mergeCell ref="H517:H518"/>
    <mergeCell ref="I513:I514"/>
    <mergeCell ref="B515:B516"/>
    <mergeCell ref="C515:C516"/>
    <mergeCell ref="D515:D516"/>
    <mergeCell ref="E515:F516"/>
    <mergeCell ref="G515:G516"/>
    <mergeCell ref="H515:H516"/>
    <mergeCell ref="I515:I516"/>
    <mergeCell ref="B513:B514"/>
    <mergeCell ref="C513:C514"/>
    <mergeCell ref="D513:D514"/>
    <mergeCell ref="E513:F514"/>
    <mergeCell ref="G513:G514"/>
    <mergeCell ref="H513:H514"/>
    <mergeCell ref="B538:I538"/>
    <mergeCell ref="E539:F539"/>
    <mergeCell ref="B540:B541"/>
    <mergeCell ref="C540:C541"/>
    <mergeCell ref="D540:D541"/>
    <mergeCell ref="E540:F541"/>
    <mergeCell ref="G540:G541"/>
    <mergeCell ref="H540:H541"/>
    <mergeCell ref="I540:I541"/>
    <mergeCell ref="B533:C533"/>
    <mergeCell ref="D533:I533"/>
    <mergeCell ref="E534:I534"/>
    <mergeCell ref="B535:C536"/>
    <mergeCell ref="D535:I536"/>
    <mergeCell ref="B537:C537"/>
    <mergeCell ref="D537:I537"/>
    <mergeCell ref="I521:I522"/>
    <mergeCell ref="B523:I525"/>
    <mergeCell ref="B528:I529"/>
    <mergeCell ref="B530:C530"/>
    <mergeCell ref="D530:H530"/>
    <mergeCell ref="B531:C532"/>
    <mergeCell ref="D531:H532"/>
    <mergeCell ref="I531:I532"/>
    <mergeCell ref="B521:B522"/>
    <mergeCell ref="C521:C522"/>
    <mergeCell ref="D521:D522"/>
    <mergeCell ref="E521:F522"/>
    <mergeCell ref="G521:G522"/>
    <mergeCell ref="H521:H522"/>
    <mergeCell ref="I546:I547"/>
    <mergeCell ref="B548:B549"/>
    <mergeCell ref="C548:C549"/>
    <mergeCell ref="D548:D549"/>
    <mergeCell ref="E548:F549"/>
    <mergeCell ref="G548:G549"/>
    <mergeCell ref="H548:H549"/>
    <mergeCell ref="I548:I549"/>
    <mergeCell ref="B546:B547"/>
    <mergeCell ref="C546:C547"/>
    <mergeCell ref="D546:D547"/>
    <mergeCell ref="E546:F547"/>
    <mergeCell ref="G546:G547"/>
    <mergeCell ref="H546:H547"/>
    <mergeCell ref="I542:I543"/>
    <mergeCell ref="B544:B545"/>
    <mergeCell ref="C544:C545"/>
    <mergeCell ref="D544:D545"/>
    <mergeCell ref="E544:F545"/>
    <mergeCell ref="G544:G545"/>
    <mergeCell ref="H544:H545"/>
    <mergeCell ref="I544:I545"/>
    <mergeCell ref="B542:B543"/>
    <mergeCell ref="C542:C543"/>
    <mergeCell ref="D542:D543"/>
    <mergeCell ref="E542:F543"/>
    <mergeCell ref="G542:G543"/>
    <mergeCell ref="H542:H543"/>
    <mergeCell ref="B562:C562"/>
    <mergeCell ref="D562:I562"/>
    <mergeCell ref="E563:I563"/>
    <mergeCell ref="B564:C565"/>
    <mergeCell ref="D564:I565"/>
    <mergeCell ref="B566:C566"/>
    <mergeCell ref="D566:I566"/>
    <mergeCell ref="I550:I551"/>
    <mergeCell ref="B552:I554"/>
    <mergeCell ref="B557:I558"/>
    <mergeCell ref="B559:C559"/>
    <mergeCell ref="D559:H559"/>
    <mergeCell ref="B560:C561"/>
    <mergeCell ref="D560:H561"/>
    <mergeCell ref="I560:I561"/>
    <mergeCell ref="B550:B551"/>
    <mergeCell ref="C550:C551"/>
    <mergeCell ref="D550:D551"/>
    <mergeCell ref="E550:F551"/>
    <mergeCell ref="G550:G551"/>
    <mergeCell ref="H550:H551"/>
    <mergeCell ref="I571:I572"/>
    <mergeCell ref="B573:B574"/>
    <mergeCell ref="C573:C574"/>
    <mergeCell ref="D573:D574"/>
    <mergeCell ref="E573:F574"/>
    <mergeCell ref="G573:G574"/>
    <mergeCell ref="H573:H574"/>
    <mergeCell ref="I573:I574"/>
    <mergeCell ref="B571:B572"/>
    <mergeCell ref="C571:C572"/>
    <mergeCell ref="D571:D572"/>
    <mergeCell ref="E571:F572"/>
    <mergeCell ref="G571:G572"/>
    <mergeCell ref="H571:H572"/>
    <mergeCell ref="B567:I567"/>
    <mergeCell ref="E568:F568"/>
    <mergeCell ref="B569:B570"/>
    <mergeCell ref="C569:C570"/>
    <mergeCell ref="D569:D570"/>
    <mergeCell ref="E569:F570"/>
    <mergeCell ref="G569:G570"/>
    <mergeCell ref="H569:H570"/>
    <mergeCell ref="I569:I570"/>
    <mergeCell ref="I579:I580"/>
    <mergeCell ref="B581:I583"/>
    <mergeCell ref="B579:B580"/>
    <mergeCell ref="C579:C580"/>
    <mergeCell ref="D579:D580"/>
    <mergeCell ref="E579:F580"/>
    <mergeCell ref="G579:G580"/>
    <mergeCell ref="H579:H580"/>
    <mergeCell ref="I575:I576"/>
    <mergeCell ref="B577:B578"/>
    <mergeCell ref="C577:C578"/>
    <mergeCell ref="D577:D578"/>
    <mergeCell ref="E577:F578"/>
    <mergeCell ref="G577:G578"/>
    <mergeCell ref="H577:H578"/>
    <mergeCell ref="I577:I578"/>
    <mergeCell ref="B575:B576"/>
    <mergeCell ref="C575:C576"/>
    <mergeCell ref="D575:D576"/>
    <mergeCell ref="E575:F576"/>
    <mergeCell ref="G575:G576"/>
    <mergeCell ref="H575:H576"/>
  </mergeCells>
  <phoneticPr fontId="1"/>
  <dataValidations count="1">
    <dataValidation imeMode="halfKatakana" allowBlank="1" showInputMessage="1" showErrorMessage="1" sqref="G18:G29 G250:G261 G47:G58 G540:G551 G76:G87 G105:G116 G134:G145 G163:G174 G192:G203 G221:G232 G279:G290 G308:G319 G337:G348 G366:G377 G395:G406 G424:G435 G453:G464 G482:G493 G511:G522 G569:G580" xr:uid="{00000000-0002-0000-0800-000000000000}"/>
  </dataValidations>
  <pageMargins left="0.7" right="0.7" top="0.75" bottom="0.75" header="0.3" footer="0.3"/>
  <pageSetup paperSize="9" scale="72" fitToHeight="0" orientation="portrait" horizontalDpi="4294967293" verticalDpi="0" r:id="rId1"/>
  <rowBreaks count="9" manualBreakCount="9">
    <brk id="62" max="9" man="1"/>
    <brk id="120" max="9" man="1"/>
    <brk id="178" max="9" man="1"/>
    <brk id="236" max="9" man="1"/>
    <brk id="294" max="9" man="1"/>
    <brk id="352" max="9" man="1"/>
    <brk id="410" max="9" man="1"/>
    <brk id="468" max="9" man="1"/>
    <brk id="526" max="9"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1000000}">
          <x14:formula1>
            <xm:f>男子登録情報!$M$1:$M$21</xm:f>
          </x14:formula1>
          <xm:sqref>I38:I39 I67:I68 I96:I97 I125:I126 I154:I155 I183:I184 I212:I213 I241:I242 I270:I271 I299:I300 I328:I329 I357:I358 I386:I387 I415:I416 I444:I445 I473:I474 I502:I503 I531:I532 I560:I561</xm:sqref>
        </x14:dataValidation>
        <x14:dataValidation type="list" allowBlank="1" showInputMessage="1" showErrorMessage="1" xr:uid="{00000000-0002-0000-0800-000002000000}">
          <x14:formula1>
            <xm:f>男子登録情報!$M$1:$M$22</xm:f>
          </x14:formula1>
          <xm:sqref>I9:I10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基本情報登録</vt:lpstr>
      <vt:lpstr>様式Ⅲ－1(男子)</vt:lpstr>
      <vt:lpstr>様式Ⅱ(男子4×100mR)</vt:lpstr>
      <vt:lpstr>様式Ⅱ(男子4×400mR)</vt:lpstr>
      <vt:lpstr>様式Ⅲ－2　チームエントリー（男子）</vt:lpstr>
      <vt:lpstr>様式Ⅲ－2　チームエントリー（男子B）※該当校のみ </vt:lpstr>
      <vt:lpstr>学連混成申込書（男子）</vt:lpstr>
      <vt:lpstr>様式Ⅲ－1(女子)</vt:lpstr>
      <vt:lpstr>様式Ⅱ(女子4×100mR)</vt:lpstr>
      <vt:lpstr>様式Ⅱ(女子4×400mR)</vt:lpstr>
      <vt:lpstr>様式Ⅲ　明細書</vt:lpstr>
      <vt:lpstr>qqq</vt:lpstr>
      <vt:lpstr>様式Ⅲ－2　チームエントリー（女子）</vt:lpstr>
      <vt:lpstr>MAT(男子)</vt:lpstr>
      <vt:lpstr>MAT(女子)</vt:lpstr>
      <vt:lpstr>MAT(リレー&amp;所属)</vt:lpstr>
      <vt:lpstr>様式Ⅲ－2　チームエントリー（女子B）</vt:lpstr>
      <vt:lpstr>様式Ⅲ－2　チームエントリー（女子C） </vt:lpstr>
      <vt:lpstr>加盟校情報&amp;大会設定</vt:lpstr>
      <vt:lpstr>学連混成申込書（女子）</vt:lpstr>
      <vt:lpstr>男子登録情報</vt:lpstr>
      <vt:lpstr>女子登録情報</vt:lpstr>
      <vt:lpstr>qqq!Print_Area</vt:lpstr>
      <vt:lpstr>'学連混成申込書（女子）'!Print_Area</vt:lpstr>
      <vt:lpstr>'学連混成申込書（男子）'!Print_Area</vt:lpstr>
      <vt:lpstr>基本情報登録!Print_Area</vt:lpstr>
      <vt:lpstr>'様式Ⅱ(女子4×100mR)'!Print_Area</vt:lpstr>
      <vt:lpstr>'様式Ⅱ(女子4×400mR)'!Print_Area</vt:lpstr>
      <vt:lpstr>'様式Ⅱ(男子4×100mR)'!Print_Area</vt:lpstr>
      <vt:lpstr>'様式Ⅱ(男子4×400mR)'!Print_Area</vt:lpstr>
      <vt:lpstr>'様式Ⅲ　明細書'!Print_Area</vt:lpstr>
      <vt:lpstr>'様式Ⅲ－1(女子)'!Print_Area</vt:lpstr>
      <vt:lpstr>'様式Ⅲ－1(男子)'!Print_Area</vt:lpstr>
      <vt:lpstr>'様式Ⅲ－2　チームエントリー（女子）'!Print_Area</vt:lpstr>
      <vt:lpstr>'様式Ⅲ－2　チームエントリー（女子B）'!Print_Area</vt:lpstr>
      <vt:lpstr>'様式Ⅲ－2　チームエントリー（女子C） '!Print_Area</vt:lpstr>
      <vt:lpstr>'様式Ⅲ－2　チームエントリー（男子）'!Print_Area</vt:lpstr>
      <vt:lpstr>'様式Ⅲ－2　チームエントリー（男子B）※該当校のみ '!Print_Area</vt:lpstr>
      <vt:lpstr>'様式Ⅲ－1(女子)'!Print_Titles</vt:lpstr>
      <vt:lpstr>'様式Ⅲ－1(男子)'!Print_Titles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yuji-f;task-m</dc:creator>
  <cp:lastModifiedBy>nana</cp:lastModifiedBy>
  <cp:revision/>
  <dcterms:created xsi:type="dcterms:W3CDTF">2015-04-11T12:22:42Z</dcterms:created>
  <dcterms:modified xsi:type="dcterms:W3CDTF">2021-11-16T12:28:12Z</dcterms:modified>
</cp:coreProperties>
</file>